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.guntsadze\AppData\Local\Microsoft\Windows\Temporary Internet Files\Content.Outlook\AO3SBZYR\"/>
    </mc:Choice>
  </mc:AlternateContent>
  <bookViews>
    <workbookView xWindow="240" yWindow="120" windowWidth="18060" windowHeight="7050"/>
  </bookViews>
  <sheets>
    <sheet name="მოკლე ბალანსი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>#REF!</definedName>
    <definedName name="\Y">#REF!</definedName>
    <definedName name="\Z">#REF!</definedName>
    <definedName name="_____c75213">#REF!</definedName>
    <definedName name="_____c81453">#REF!</definedName>
    <definedName name="____aze1">#REF!</definedName>
    <definedName name="____aze2">#REF!</definedName>
    <definedName name="____aze3">#REF!</definedName>
    <definedName name="____BOP1">#REF!</definedName>
    <definedName name="____BOP2">[3]BoP!#REF!</definedName>
    <definedName name="____COL1">[4]SimInp1:ModDef!$A$1:$V$130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CV1">[5]Q2!$E$64:$AH$64</definedName>
    <definedName name="____MTS2">'[6]Annual Tables'!#REF!</definedName>
    <definedName name="____PAG2">[6]Index!#REF!</definedName>
    <definedName name="____PAG3">[6]Index!#REF!</definedName>
    <definedName name="____PAG4">[6]Index!#REF!</definedName>
    <definedName name="____PAG5">[6]Index!#REF!</definedName>
    <definedName name="____PAG6">[6]Index!#REF!</definedName>
    <definedName name="____PAG7">#REF!</definedName>
    <definedName name="____RES2">[3]RES!#REF!</definedName>
    <definedName name="____SUM2">#REF!</definedName>
    <definedName name="____sum3">#REF!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'[2]Imp:DSA output'!$O$9:$R$464</definedName>
    <definedName name="____YR89">'[2]Imp:DSA output'!$C$9:$C$464</definedName>
    <definedName name="____YR90">'[2]Imp:DSA output'!$D$9:$D$464</definedName>
    <definedName name="____YR91">'[2]Imp:DSA output'!$E$9:$E$464</definedName>
    <definedName name="____YR92">'[2]Imp:DSA output'!$F$9:$F$464</definedName>
    <definedName name="____YR93">'[2]Imp:DSA output'!$G$9:$G$464</definedName>
    <definedName name="____YR94">'[2]Imp:DSA output'!$H$9:$H$464</definedName>
    <definedName name="____YR95">'[2]Imp:DSA output'!$I$9:$I$464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 localSheetId="0">#REF!</definedName>
    <definedName name="___c75213">#REF!</definedName>
    <definedName name="___c81453">#REF!</definedName>
    <definedName name="___COL1">[4]SimInp1:ModDef!$A$1:$V$130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CV1">[5]Q2!$E$64:$AH$64</definedName>
    <definedName name="___MTS2">'[6]Annual Tables'!#REF!</definedName>
    <definedName name="___PAG2">[6]Index!#REF!</definedName>
    <definedName name="___PAG3">[6]Index!#REF!</definedName>
    <definedName name="___PAG4">[6]Index!#REF!</definedName>
    <definedName name="___PAG5">[6]Index!#REF!</definedName>
    <definedName name="___PAG6">[6]Index!#REF!</definedName>
    <definedName name="___PAG7">#REF!</definedName>
    <definedName name="___RES2">[7]RES!#REF!</definedName>
    <definedName name="___SUM2">#REF!</definedName>
    <definedName name="___sum3">#REF!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'[2]Imp:DSA output'!$O$9:$R$464</definedName>
    <definedName name="___YR89">'[2]Imp:DSA output'!$C$9:$C$464</definedName>
    <definedName name="___YR90">'[2]Imp:DSA output'!$D$9:$D$464</definedName>
    <definedName name="___YR91">'[2]Imp:DSA output'!$E$9:$E$464</definedName>
    <definedName name="___YR92">'[2]Imp:DSA output'!$F$9:$F$464</definedName>
    <definedName name="___YR93">'[2]Imp:DSA output'!$G$9:$G$464</definedName>
    <definedName name="___YR94">'[2]Imp:DSA output'!$H$9:$H$464</definedName>
    <definedName name="___YR95">'[2]Imp:DSA output'!$I$9:$I$464</definedName>
    <definedName name="__123Graph_A" hidden="1">#REF!</definedName>
    <definedName name="__123Graph_AREER" hidden="1">[8]ER!#REF!</definedName>
    <definedName name="__123Graph_B" hidden="1">'[9]Quarterly Program'!#REF!</definedName>
    <definedName name="__123Graph_BCurrent" hidden="1">[10]G!#REF!</definedName>
    <definedName name="__123Graph_BGDP" hidden="1">'[9]Quarterly Program'!#REF!</definedName>
    <definedName name="__123Graph_BMONEY" hidden="1">'[9]Quarterly Program'!#REF!</definedName>
    <definedName name="__123Graph_BREER" hidden="1">[8]ER!#REF!</definedName>
    <definedName name="__123Graph_CREER" hidden="1">[8]ER!#REF!</definedName>
    <definedName name="__1r">#REF!</definedName>
    <definedName name="__aze1">#REF!</definedName>
    <definedName name="__aze2">#REF!</definedName>
    <definedName name="__aze3">#REF!</definedName>
    <definedName name="__BOP1">#REF!</definedName>
    <definedName name="__BOP2">[3]BoP!#REF!</definedName>
    <definedName name="__COL1">[4]SimInp1:ModDef!$A$1:$V$130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CV1">[5]Q2!$E$64:$AH$64</definedName>
    <definedName name="__MTS2">'[6]Annual Tables'!#REF!</definedName>
    <definedName name="__PAG2">[6]Index!#REF!</definedName>
    <definedName name="__PAG3">[6]Index!#REF!</definedName>
    <definedName name="__PAG4">[6]Index!#REF!</definedName>
    <definedName name="__PAG5">[6]Index!#REF!</definedName>
    <definedName name="__PAG6">[6]Index!#REF!</definedName>
    <definedName name="__PAG7">#REF!</definedName>
    <definedName name="__RES2">[3]RES!#REF!</definedName>
    <definedName name="__SUM2">#REF!</definedName>
    <definedName name="__sum3">#REF!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Macros_Import_.qbop">[11]!'[Macros Import].qbop'</definedName>
    <definedName name="_11__123Graph_BCPI_ER_LOG" hidden="1">#REF!</definedName>
    <definedName name="_13__123Graph_BIBA_IBRD" hidden="1">#REF!</definedName>
    <definedName name="_15__123Graph_ACPI_ER_LOG" hidden="1">#REF!</definedName>
    <definedName name="_1r" localSheetId="0">#REF!</definedName>
    <definedName name="_1r">#REF!</definedName>
    <definedName name="_20__123Graph_BCPI_ER_LOG" hidden="1">#REF!</definedName>
    <definedName name="_25__123Graph_BIBA_IBRD" hidden="1">#REF!</definedName>
    <definedName name="_2Macros_Import_.qbop">[12]!'[Macros Import].qbop'</definedName>
    <definedName name="_3__123Graph_ACPI_ER_LOG" hidden="1">[13]ER!#REF!</definedName>
    <definedName name="_3Macros_Import_.qbop">[12]!'[Macros Import].qbop'</definedName>
    <definedName name="_4__123Graph_BCPI_ER_LOG" hidden="1">[13]ER!#REF!</definedName>
    <definedName name="_5__123Graph_ACPI_ER_LOG" hidden="1">#REF!</definedName>
    <definedName name="_5__123Graph_BIBA_IBRD" hidden="1">[13]WB!#REF!</definedName>
    <definedName name="_5Macros_Import_.qbop" localSheetId="0">[14]!'[Macros Import].qbop'</definedName>
    <definedName name="_5Macros_Import_.qbop">[15]!'[Macros Import].qbop'</definedName>
    <definedName name="_5r">#REF!</definedName>
    <definedName name="_6__123Graph_ACPI_ER_LOG" localSheetId="0" hidden="1">[8]ER!#REF!</definedName>
    <definedName name="_6__123Graph_ACPI_ER_LOG" hidden="1">[8]ER!#REF!</definedName>
    <definedName name="_7__123Graph_BCPI_ER_LOG" localSheetId="0" hidden="1">[8]ER!#REF!</definedName>
    <definedName name="_7__123Graph_BCPI_ER_LOG" hidden="1">[8]ER!#REF!</definedName>
    <definedName name="_7Macros_Import_.qbop">[16]!'[Macros Import].qbop'</definedName>
    <definedName name="_8__123Graph_BIBA_IBRD" localSheetId="0" hidden="1">[8]WB!#REF!</definedName>
    <definedName name="_8__123Graph_BIBA_IBRD" hidden="1">[8]WB!#REF!</definedName>
    <definedName name="_9__123Graph_ACPI_ER_LOG" hidden="1">#REF!</definedName>
    <definedName name="_9__123Graph_BIBA_IBRD" hidden="1">#REF!</definedName>
    <definedName name="_aze1" localSheetId="0">#REF!</definedName>
    <definedName name="_aze1">#REF!</definedName>
    <definedName name="_aze2" localSheetId="0">#REF!</definedName>
    <definedName name="_aze2">#REF!</definedName>
    <definedName name="_aze3" localSheetId="0">#REF!</definedName>
    <definedName name="_aze3">#REF!</definedName>
    <definedName name="_BOP1">#REF!</definedName>
    <definedName name="_BOP2" localSheetId="0">[17]BoP!#REF!</definedName>
    <definedName name="_BOP2">[18]BoP!#REF!</definedName>
    <definedName name="_c75213" localSheetId="0">#REF!</definedName>
    <definedName name="_c75213">#REF!</definedName>
    <definedName name="_c81453" localSheetId="0">#REF!</definedName>
    <definedName name="_c81453">#REF!</definedName>
    <definedName name="_COL1">[4]SimInp1:ModDef!$A$1:$V$130</definedName>
    <definedName name="_END94" localSheetId="0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'მოკლე ბალანსი'!$A$3:$C$113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CV1" localSheetId="0">#REF!</definedName>
    <definedName name="_MCV1">#REF!</definedName>
    <definedName name="_MTS2">'[6]Annual Tables'!#REF!</definedName>
    <definedName name="_Order1" hidden="1">0</definedName>
    <definedName name="_Order2" hidden="1">0</definedName>
    <definedName name="_PAG2">[6]Index!#REF!</definedName>
    <definedName name="_PAG3">[6]Index!#REF!</definedName>
    <definedName name="_PAG4">[6]Index!#REF!</definedName>
    <definedName name="_PAG5">[6]Index!#REF!</definedName>
    <definedName name="_PAG6">[6]Index!#REF!</definedName>
    <definedName name="_PAG7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ES2" localSheetId="0">[17]RES!#REF!</definedName>
    <definedName name="_RES2">[18]RES!#REF!</definedName>
    <definedName name="_SUM2" localSheetId="0">#REF!</definedName>
    <definedName name="_SUM2">#REF!</definedName>
    <definedName name="_sum3" localSheetId="0">#REF!</definedName>
    <definedName name="_sum3">#REF!</definedName>
    <definedName name="_tab06" localSheetId="0">#REF!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WB2">#REF!</definedName>
    <definedName name="_WEO1">#REF!</definedName>
    <definedName name="_WEO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 localSheetId="0">[2]Imp!#REF!</definedName>
    <definedName name="_Z">[2]Imp!#REF!</definedName>
    <definedName name="a">#REF!</definedName>
    <definedName name="AAA" localSheetId="0">#REF!</definedName>
    <definedName name="AAA">#REF!</definedName>
    <definedName name="ACTIVATE" localSheetId="0">#REF!</definedName>
    <definedName name="ACTIVATE">#REF!</definedName>
    <definedName name="adgil.nagdi">'[19]GFSM2001 Functional'!#REF!</definedName>
    <definedName name="adgilobrivi">'[19]GFSM2001 Functional'!#REF!</definedName>
    <definedName name="adsda">#REF!</definedName>
    <definedName name="af" localSheetId="0">#REF!</definedName>
    <definedName name="af">#REF!</definedName>
    <definedName name="ALL">'[2]Imp:DSA output'!$C$9:$R$464</definedName>
    <definedName name="Allocation">[20]წმინდა_ამოღება!$C:$C</definedName>
    <definedName name="amortization">#REF!</definedName>
    <definedName name="angarishi">[21]Sheet2!$A$1:$A$3</definedName>
    <definedName name="AprSun1">#N/A</definedName>
    <definedName name="as">#REF!</definedName>
    <definedName name="ase">#REF!</definedName>
    <definedName name="asfdsaf">#REF!</definedName>
    <definedName name="assump_esaf_98" localSheetId="0">#REF!</definedName>
    <definedName name="assump_esaf_98">#REF!</definedName>
    <definedName name="assump97_rev" localSheetId="0">#REF!</definedName>
    <definedName name="assump97_rev">#REF!</definedName>
    <definedName name="assumptions" localSheetId="0">#REF!</definedName>
    <definedName name="assumptions">#REF!</definedName>
    <definedName name="atrade" localSheetId="0">[14]!atrade</definedName>
    <definedName name="atrade">[15]!atrade</definedName>
    <definedName name="AugSun1">#N/A</definedName>
    <definedName name="b">#REF!</definedName>
    <definedName name="ba">#REF!</definedName>
    <definedName name="Balance_of_payments" localSheetId="0">#REF!</definedName>
    <definedName name="Balance_of_payments">#REF!</definedName>
    <definedName name="BankCode">[22]Info!$C$1</definedName>
    <definedName name="BankName">[22]Info!$B$1</definedName>
    <definedName name="banks">'[23]DMB prog'!$E$4:$AT$42</definedName>
    <definedName name="BASDAT">'[6]Annual Tables'!#REF!</definedName>
    <definedName name="Batumi_debt" localSheetId="0">#REF!</definedName>
    <definedName name="Batumi_debt">#REF!</definedName>
    <definedName name="bb" hidden="1">{"Riqfin97",#N/A,FALSE,"Tran";"Riqfinpro",#N/A,FALSE,"Tran"}</definedName>
    <definedName name="BBB" localSheetId="0">#REF!</definedName>
    <definedName name="BBB">#REF!</definedName>
    <definedName name="BCA">#REF!</definedName>
    <definedName name="BCA_1">#N/A</definedName>
    <definedName name="BCA_GDP">#N/A</definedName>
    <definedName name="BCA_NGDP" localSheetId="0">#REF!</definedName>
    <definedName name="BCA_NGDP">#REF!</definedName>
    <definedName name="BE" localSheetId="0">#REF!</definedName>
    <definedName name="BE">#REF!</definedName>
    <definedName name="BE_1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DE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0">#REF!</definedName>
    <definedName name="BF">#REF!</definedName>
    <definedName name="BF_1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 localSheetId="0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 localSheetId="0">#REF!</definedName>
    <definedName name="BFUND">#REF!</definedName>
    <definedName name="BGS" localSheetId="0">#REF!</definedName>
    <definedName name="BGS">#REF!</definedName>
    <definedName name="BI" localSheetId="0">#REF!</definedName>
    <definedName name="BI">#REF!</definedName>
    <definedName name="BI_1">#N/A</definedName>
    <definedName name="BIP" localSheetId="0">#REF!</definedName>
    <definedName name="BIP">#REF!</definedName>
    <definedName name="BK" localSheetId="0">#REF!</definedName>
    <definedName name="BK">#REF!</definedName>
    <definedName name="BK_1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#REF!</definedName>
    <definedName name="BMII">#REF!</definedName>
    <definedName name="BMII_1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livia">#REF!</definedName>
    <definedName name="BOP" localSheetId="0">#REF!</definedName>
    <definedName name="BOP">#REF!</definedName>
    <definedName name="BOP_1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razil">#REF!</definedName>
    <definedName name="BRO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'[23]MS data prog'!$CE$68</definedName>
    <definedName name="BX" localSheetId="0">#REF!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localSheetId="0" hidden="1">{#N/A,#N/A,FALSE,"CB";#N/A,#N/A,FALSE,"CMB";#N/A,#N/A,FALSE,"BSYS";#N/A,#N/A,FALSE,"NBFI";#N/A,#N/A,FALSE,"FSYS"}</definedName>
    <definedName name="caca" hidden="1">{#N/A,#N/A,FALSE,"CB";#N/A,#N/A,FALSE,"CMB";#N/A,#N/A,FALSE,"BSYS";#N/A,#N/A,FALSE,"NBFI";#N/A,#N/A,FALSE,"FSYS"}</definedName>
    <definedName name="caca2">#N/A</definedName>
    <definedName name="CalcMCV_4" localSheetId="0">#REF!</definedName>
    <definedName name="CalcMCV_4">#REF!</definedName>
    <definedName name="calcNGS_NGDP">#N/A</definedName>
    <definedName name="CalendarYear">#REF!</definedName>
    <definedName name="cc" hidden="1">{"Riqfin97",#N/A,FALSE,"Tran";"Riqfinpro",#N/A,FALSE,"Tran"}</definedName>
    <definedName name="CCC" localSheetId="0">#REF!</definedName>
    <definedName name="CCC">#REF!</definedName>
    <definedName name="chart_print" localSheetId="0">#REF!</definedName>
    <definedName name="chart_print">#REF!</definedName>
    <definedName name="chart4" localSheetId="0" hidden="1">{#N/A,#N/A,FALSE,"CB";#N/A,#N/A,FALSE,"CMB";#N/A,#N/A,FALSE,"NBFI"}</definedName>
    <definedName name="chart4" hidden="1">{#N/A,#N/A,FALSE,"CB";#N/A,#N/A,FALSE,"CMB";#N/A,#N/A,FALSE,"NBFI"}</definedName>
    <definedName name="chart4_1" localSheetId="0" hidden="1">{#N/A,#N/A,FALSE,"CB";#N/A,#N/A,FALSE,"CMB";#N/A,#N/A,FALSE,"NBFI"}</definedName>
    <definedName name="chart4_1" hidden="1">{#N/A,#N/A,FALSE,"CB";#N/A,#N/A,FALSE,"CMB";#N/A,#N/A,FALSE,"NBFI"}</definedName>
    <definedName name="chart4_2" localSheetId="0" hidden="1">{#N/A,#N/A,FALSE,"CB";#N/A,#N/A,FALSE,"CMB";#N/A,#N/A,FALSE,"NBFI"}</definedName>
    <definedName name="chart4_2" hidden="1">{#N/A,#N/A,FALSE,"CB";#N/A,#N/A,FALSE,"CMB";#N/A,#N/A,FALSE,"NBFI"}</definedName>
    <definedName name="ChartA" localSheetId="0" hidden="1">{#N/A,#N/A,FALSE,"CB";#N/A,#N/A,FALSE,"CMB";#N/A,#N/A,FALSE,"NBFI"}</definedName>
    <definedName name="ChartA" hidden="1">{#N/A,#N/A,FALSE,"CB";#N/A,#N/A,FALSE,"CMB";#N/A,#N/A,FALSE,"NBFI"}</definedName>
    <definedName name="ChartA_1" localSheetId="0" hidden="1">{#N/A,#N/A,FALSE,"CB";#N/A,#N/A,FALSE,"CMB";#N/A,#N/A,FALSE,"NBFI"}</definedName>
    <definedName name="ChartA_1" hidden="1">{#N/A,#N/A,FALSE,"CB";#N/A,#N/A,FALSE,"CMB";#N/A,#N/A,FALSE,"NBFI"}</definedName>
    <definedName name="ChartA_2" localSheetId="0" hidden="1">{#N/A,#N/A,FALSE,"CB";#N/A,#N/A,FALSE,"CMB";#N/A,#N/A,FALSE,"NBFI"}</definedName>
    <definedName name="ChartA_2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artvel_1" localSheetId="0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localSheetId="0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 localSheetId="0">#REF!</definedName>
    <definedName name="CHK1.1">#REF!</definedName>
    <definedName name="CHK2.1" localSheetId="0">#REF!</definedName>
    <definedName name="CHK2.1">#REF!</definedName>
    <definedName name="CHK2.2" localSheetId="0">#REF!</definedName>
    <definedName name="CHK2.2">#REF!</definedName>
    <definedName name="CHK2.3">#REF!</definedName>
    <definedName name="CHK5.1">#REF!</definedName>
    <definedName name="chtDates">OFFSET(#REF!,1,1,#REF!,1)</definedName>
    <definedName name="cirr" localSheetId="0">#REF!</definedName>
    <definedName name="cirr">#REF!</definedName>
    <definedName name="cntryname">'[24]country name lookup'!$A$1:$B$50</definedName>
    <definedName name="CONCK">#REF!</definedName>
    <definedName name="Cons">#REF!</definedName>
    <definedName name="Copytodebt">'[2]in-out'!#REF!</definedName>
    <definedName name="CorW">'[25]W&amp;T'!$C$19</definedName>
    <definedName name="COUNT" localSheetId="0">#REF!</definedName>
    <definedName name="COUNT">#REF!</definedName>
    <definedName name="COUNTER" localSheetId="0">#REF!</definedName>
    <definedName name="COUNTER">#REF!</definedName>
    <definedName name="countt">#REF!</definedName>
    <definedName name="CPF" localSheetId="0">#REF!</definedName>
    <definedName name="CPF">#REF!</definedName>
    <definedName name="CPI_Core">#REF!</definedName>
    <definedName name="CPI_NAT_monthly">#REF!</definedName>
    <definedName name="curbanks">'[23]DMB prog'!$E$49:$AT$86</definedName>
    <definedName name="Current_account" localSheetId="0">#REF!</definedName>
    <definedName name="Current_account">#REF!</definedName>
    <definedName name="CurrVintage">[26]Current!$D$66</definedName>
    <definedName name="D" localSheetId="0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" localSheetId="0">#REF!</definedName>
    <definedName name="date">#REF!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B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RIEF" localSheetId="0">#REF!</definedName>
    <definedName name="DEBRIEF">#REF!</definedName>
    <definedName name="DEBT" localSheetId="0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fxsale" localSheetId="0">#REF!</definedName>
    <definedName name="decfxsale">#REF!</definedName>
    <definedName name="DecSun1">DATE(CalendarYear,12,1)-WEEKDAY(DATE(CalendarYear,12,1))</definedName>
    <definedName name="DEFL" localSheetId="0">#REF!</definedName>
    <definedName name="DEFL">#REF!</definedName>
    <definedName name="df">#REF!</definedName>
    <definedName name="DG">#REF!</definedName>
    <definedName name="DG_S">#REF!</definedName>
    <definedName name="DGproj">#N/A</definedName>
    <definedName name="Discount_IDA" localSheetId="0">#REF!</definedName>
    <definedName name="Discount_IDA">#REF!</definedName>
    <definedName name="Discount_NC" localSheetId="0">[27]NPV_base!#REF!</definedName>
    <definedName name="Discount_NC">[28]NPV_base!#REF!</definedName>
    <definedName name="DiscountRate" localSheetId="0">#REF!</definedName>
    <definedName name="DiscountRate">#REF!</definedName>
    <definedName name="DO" localSheetId="0">#REF!</definedName>
    <definedName name="DO">#REF!</definedName>
    <definedName name="DOC" localSheetId="0">#REF!</definedName>
    <definedName name="DOC">#REF!</definedName>
    <definedName name="domestic_financing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RD" localSheetId="0">#REF!</definedName>
    <definedName name="EBRD">#REF!</definedName>
    <definedName name="EDNA" localSheetId="0">#REF!</definedName>
    <definedName name="EDNA">#REF!</definedName>
    <definedName name="EDNA_1">#N/A</definedName>
    <definedName name="EdssBatchRange" localSheetId="0">#REF!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lect">#REF!</definedName>
    <definedName name="EMETEL">#REF!</definedName>
    <definedName name="empty" localSheetId="0">#REF!</definedName>
    <definedName name="empty">#REF!</definedName>
    <definedName name="enda">#N/A</definedName>
    <definedName name="english">[29]Cover!$A$1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flow" localSheetId="0">#REF!</definedName>
    <definedName name="exflow">#REF!</definedName>
    <definedName name="ExitWRS">[30]Main!$AB$25</definedName>
    <definedName name="ExtW">'[25]W&amp;T'!$C$16</definedName>
    <definedName name="F" localSheetId="0">#REF!</definedName>
    <definedName name="F">#REF!</definedName>
    <definedName name="Feb_98" localSheetId="0">#REF!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gfkjfk">#REF!</definedName>
    <definedName name="finan">#REF!</definedName>
    <definedName name="finan1">#REF!</definedName>
    <definedName name="FINANCING" localSheetId="0">#REF!</definedName>
    <definedName name="FINANCING">#REF!</definedName>
    <definedName name="FinW">'[25]W&amp;T'!$C$18</definedName>
    <definedName name="fis_98" localSheetId="0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LOPEC">#REF!</definedName>
    <definedName name="FMB">#REF!</definedName>
    <definedName name="FODESEC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suout">#REF!</definedName>
    <definedName name="Fun_adg_2">'[19]GFSM2001 Functional'!$G$144:$H$233</definedName>
    <definedName name="Fun_adg_sak_3">'[19]GFSM2001 Functional'!$G$144:$I$233</definedName>
    <definedName name="Fun_avt_2">'[19]GFSM2001 Functional'!$J$144:$K$233</definedName>
    <definedName name="Fun_avt_sak_3">'[19]GFSM2001 Functional'!$J$144:$L$233</definedName>
    <definedName name="Fun_mizn_2">'[19]GFSM2001 Functional'!$B$144:$C$233</definedName>
    <definedName name="Fun_sax_3">'[19]GFSM2001 Functional'!$D$144:$F$300</definedName>
    <definedName name="fun_sax_sak_2">'[19]GFSM2001 Functional'!$O$144:$P$233</definedName>
    <definedName name="funqc.adgil.">'[19]GFSM2001 Functional'!#REF!</definedName>
    <definedName name="Funqc_sul_F">'[19]GFSM2001 Functional'!$C$255:$L$468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CB">#REF!</definedName>
    <definedName name="GCB_NGDP">#REF!</definedName>
    <definedName name="GCB_NGDP_1">#N/A</definedName>
    <definedName name="GCD" localSheetId="0">#REF!</definedName>
    <definedName name="GCD">#REF!</definedName>
    <definedName name="GCEI" localSheetId="0">#REF!</definedName>
    <definedName name="GCEI">#REF!</definedName>
    <definedName name="GCENL" localSheetId="0">#REF!</definedName>
    <definedName name="GCENL">#REF!</definedName>
    <definedName name="GCND">#REF!</definedName>
    <definedName name="GCND_NGDP">#REF!</definedName>
    <definedName name="GCRG">#REF!</definedName>
    <definedName name="GEO" localSheetId="0">[14]!'[Macros Import].qbop'</definedName>
    <definedName name="GEO">[15]!'[Macros Import].qbop'</definedName>
    <definedName name="Georgia_Annualy" localSheetId="0">'[31]GEO Files Location'!#REF!</definedName>
    <definedName name="Georgia_Annualy">'[31]GEO Files Location'!#REF!</definedName>
    <definedName name="GGB" localSheetId="0">#REF!</definedName>
    <definedName name="GGB">#REF!</definedName>
    <definedName name="GGB_NGDP" localSheetId="0">#REF!</definedName>
    <definedName name="GGB_NGDP">#REF!</definedName>
    <definedName name="GGB_NGDP_1">#N/A</definedName>
    <definedName name="GGD" localSheetId="0">#REF!</definedName>
    <definedName name="GGD">#REF!</definedName>
    <definedName name="GGED" localSheetId="0">#REF!</definedName>
    <definedName name="GGED">#REF!</definedName>
    <definedName name="GGEI" localSheetId="0">#REF!</definedName>
    <definedName name="GGEI">#REF!</definedName>
    <definedName name="GGENL">#REF!</definedName>
    <definedName name="ggg" hidden="1">{"Riqfin97",#N/A,FALSE,"Tran";"Riqfinpro",#N/A,FALSE,"Tran"}</definedName>
    <definedName name="ggggg" hidden="1">'[32]J(Priv.Cap)'!#REF!</definedName>
    <definedName name="GGND" localSheetId="0">#REF!</definedName>
    <definedName name="GGND">#REF!</definedName>
    <definedName name="GGRG">#REF!</definedName>
    <definedName name="ghj">#REF!</definedName>
    <definedName name="Grace_IDA">#REF!</definedName>
    <definedName name="Grace_NC" localSheetId="0">[27]NPV_base!#REF!</definedName>
    <definedName name="Grace_NC">[28]NPV_base!#REF!</definedName>
    <definedName name="Gross_reserves" localSheetId="0">#REF!</definedName>
    <definedName name="Gross_reserves">#REF!</definedName>
    <definedName name="hello" localSheetId="0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ello_1" localSheetId="0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localSheetId="0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RE" localSheetId="0">#REF!</definedName>
    <definedName name="HERE">#REF!</definedName>
    <definedName name="hhh" hidden="1">'[33]J(Priv.Cap)'!#REF!</definedName>
    <definedName name="hjhl">#REF!</definedName>
    <definedName name="hkjh">[0]!hkjh</definedName>
    <definedName name="hlkjg">#REF!</definedName>
    <definedName name="i">#REF!</definedName>
    <definedName name="IDAr" localSheetId="0">#REF!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portantDates">#REF!</definedName>
    <definedName name="In_millions_of_lei">#REF!</definedName>
    <definedName name="In_millions_of_U.S._dollars">#REF!</definedName>
    <definedName name="ind">#REF!</definedName>
    <definedName name="INDUST1">#REF!</definedName>
    <definedName name="INDUST2">#REF!</definedName>
    <definedName name="INECEL">#REF!</definedName>
    <definedName name="INPUT_2" localSheetId="0">[17]Input!#REF!</definedName>
    <definedName name="INPUT_2">[18]Input!#REF!</definedName>
    <definedName name="INPUT_4" localSheetId="0">[17]Input!#REF!</definedName>
    <definedName name="INPUT_4">[18]Input!#REF!</definedName>
    <definedName name="interest_calculations">[23]int_calc!$A$29:$W$39</definedName>
    <definedName name="Interest_IDA" localSheetId="0">#REF!</definedName>
    <definedName name="Interest_IDA">#REF!</definedName>
    <definedName name="Interest_NC" localSheetId="0">[27]NPV_base!#REF!</definedName>
    <definedName name="Interest_NC">[28]NPV_base!#REF!</definedName>
    <definedName name="InterestRate" localSheetId="0">#REF!</definedName>
    <definedName name="InterestRate">#REF!</definedName>
    <definedName name="jami">[34]domestic!$E$115</definedName>
    <definedName name="jami3">[34]mixed!$E$26</definedName>
    <definedName name="jan" localSheetId="0" hidden="1">{#N/A,#N/A,FALSE,"CB";#N/A,#N/A,FALSE,"CMB";#N/A,#N/A,FALSE,"NBFI"}</definedName>
    <definedName name="jan" hidden="1">{#N/A,#N/A,FALSE,"CB";#N/A,#N/A,FALSE,"CMB";#N/A,#N/A,FALSE,"NBFI"}</definedName>
    <definedName name="jan_1" localSheetId="0" hidden="1">{#N/A,#N/A,FALSE,"CB";#N/A,#N/A,FALSE,"CMB";#N/A,#N/A,FALSE,"NBFI"}</definedName>
    <definedName name="jan_1" hidden="1">{#N/A,#N/A,FALSE,"CB";#N/A,#N/A,FALSE,"CMB";#N/A,#N/A,FALSE,"NBFI"}</definedName>
    <definedName name="jan_2" localSheetId="0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[35]M!#REF!</definedName>
    <definedName name="jjjjjj" hidden="1">'[32]J(Priv.Cap)'!#REF!</definedName>
    <definedName name="JulSun1">DATE(CalendarYear,7,1)-WEEKDAY(DATE(CalendarYear,7,1))</definedName>
    <definedName name="JunSun1">DATE(CalendarYear,6,1)-WEEKDAY(DATE(CalendarYear,6,1))</definedName>
    <definedName name="KEND" localSheetId="0">#REF!</definedName>
    <definedName name="KEND">#REF!</definedName>
    <definedName name="kk" hidden="1">{"Tab1",#N/A,FALSE,"P";"Tab2",#N/A,FALSE,"P"}</definedName>
    <definedName name="kkk">#REF!</definedName>
    <definedName name="kkkk" hidden="1">[36]M!#REF!</definedName>
    <definedName name="KMENU" localSheetId="0">#REF!</definedName>
    <definedName name="KMENU">#REF!</definedName>
    <definedName name="last_978" localSheetId="0">#REF!</definedName>
    <definedName name="last_978">#REF!</definedName>
    <definedName name="LINES">#REF!</definedName>
    <definedName name="liquidity_reserve">#REF!</definedName>
    <definedName name="ll" hidden="1">{"Tab1",#N/A,FALSE,"P";"Tab2",#N/A,FALSE,"P"}</definedName>
    <definedName name="lll" hidden="1">{"Riqfin97",#N/A,FALSE,"Tran";"Riqfinpro",#N/A,FALSE,"Tran"}</definedName>
    <definedName name="llll" hidden="1">[35]M!#REF!</definedName>
    <definedName name="LTcirr" localSheetId="0">#REF!</definedName>
    <definedName name="LTcirr">#REF!</definedName>
    <definedName name="LTr">#REF!</definedName>
    <definedName name="LUR">#N/A</definedName>
    <definedName name="MA" localSheetId="0">#REF!</definedName>
    <definedName name="MA">#REF!</definedName>
    <definedName name="MA_G" localSheetId="0">#REF!</definedName>
    <definedName name="MA_G">#REF!</definedName>
    <definedName name="MACRO" localSheetId="0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[20]წმინდა_ამოღება!$B:$B</definedName>
    <definedName name="Maturity_IDA" localSheetId="0">#REF!</definedName>
    <definedName name="Maturity_IDA">#REF!</definedName>
    <definedName name="Maturity_NC" localSheetId="0">[27]NPV_base!#REF!</definedName>
    <definedName name="Maturity_NC">[28]NPV_base!#REF!</definedName>
    <definedName name="MaySun1">DATE(CalendarYear,5,1)-WEEKDAY(DATE(CalendarYear,5,1))</definedName>
    <definedName name="MCV">#N/A</definedName>
    <definedName name="MCV_B" localSheetId="0">#REF!</definedName>
    <definedName name="MCV_B">#REF!</definedName>
    <definedName name="MCV_B_1">#N/A</definedName>
    <definedName name="MCV_B1" localSheetId="0">#REF!</definedName>
    <definedName name="MCV_B1">#REF!</definedName>
    <definedName name="MCV_D" localSheetId="0">#REF!</definedName>
    <definedName name="MCV_D">#REF!</definedName>
    <definedName name="MCV_D_1">#N/A</definedName>
    <definedName name="MCV_D1" localSheetId="0">#REF!</definedName>
    <definedName name="MCV_D1">#REF!</definedName>
    <definedName name="MCV_N" localSheetId="0">#REF!</definedName>
    <definedName name="MCV_N">#REF!</definedName>
    <definedName name="MCV_N1" localSheetId="0">#REF!</definedName>
    <definedName name="MCV_N1">#REF!</definedName>
    <definedName name="MCV_T">#REF!</definedName>
    <definedName name="MCV_T_1">#N/A</definedName>
    <definedName name="MCV_T1" localSheetId="0">#REF!</definedName>
    <definedName name="MCV_T1">#REF!</definedName>
    <definedName name="Medium_term_BOP_scenario" localSheetId="0">#REF!</definedName>
    <definedName name="Medium_term_BOP_scenario">#REF!</definedName>
    <definedName name="memo">'[23]MS data prog'!$E$47:$AU$85</definedName>
    <definedName name="MENORES">#REF!</definedName>
    <definedName name="MFISCAL">'[6]Annual Raw Data'!#REF!</definedName>
    <definedName name="mflowsa" localSheetId="0">[14]!mflowsa</definedName>
    <definedName name="mflowsa">[15]!mflowsa</definedName>
    <definedName name="mflowsq" localSheetId="0">[14]!mflowsq</definedName>
    <definedName name="mflowsq">[15]!mflowsq</definedName>
    <definedName name="MICRO">#REF!</definedName>
    <definedName name="MIDDLE" localSheetId="0">#REF!</definedName>
    <definedName name="MIDDLE">#REF!</definedName>
    <definedName name="MISC3">#REF!</definedName>
    <definedName name="MISC4" localSheetId="0">[17]OUTPUT!#REF!</definedName>
    <definedName name="MISC4">[18]OUTPUT!#REF!</definedName>
    <definedName name="mmm" hidden="1">{"Riqfin97",#N/A,FALSE,"Tran";"Riqfinpro",#N/A,FALSE,"Tran"}</definedName>
    <definedName name="mmmm" hidden="1">{"Tab1",#N/A,FALSE,"P";"Tab2",#N/A,FALSE,"P"}</definedName>
    <definedName name="mod1.03" localSheetId="0">[4]ModDef!#REF!</definedName>
    <definedName name="mod1.03">[4]ModDef!#REF!</definedName>
    <definedName name="Moldova__Balance_of_Payments__1994_98" localSheetId="0">#REF!</definedName>
    <definedName name="Moldova__Balance_of_Payments__1994_98">#REF!</definedName>
    <definedName name="MON_SM">#REF!</definedName>
    <definedName name="mon_surv_midterm98" localSheetId="0">#REF!</definedName>
    <definedName name="mon_surv_midterm98">#REF!</definedName>
    <definedName name="mon_survey_97" localSheetId="0">#REF!</definedName>
    <definedName name="mon_survey_97">#REF!</definedName>
    <definedName name="mon_survey_98">#REF!</definedName>
    <definedName name="Monetary_Program_Paramet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'[23]NBG old'!$A$4:$AU$116</definedName>
    <definedName name="MS" localSheetId="0">#REF!</definedName>
    <definedName name="MS">#REF!</definedName>
    <definedName name="mstocksa" localSheetId="0">[14]!mstocksa</definedName>
    <definedName name="mstocksa">[15]!mstocksa</definedName>
    <definedName name="mstocksq" localSheetId="0">[14]!mstocksq</definedName>
    <definedName name="mstocksq">[15]!mstocksq</definedName>
    <definedName name="mt_moneyprog" localSheetId="0">#REF!</definedName>
    <definedName name="mt_moneyprog">#REF!</definedName>
    <definedName name="Municipios">#REF!</definedName>
    <definedName name="n" localSheetId="0">#REF!</definedName>
    <definedName name="n">#REF!</definedName>
    <definedName name="NAMES" localSheetId="0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bg_midterm98">#REF!</definedName>
    <definedName name="nbg_quart_97">#REF!</definedName>
    <definedName name="nbg_quart_98">#REF!</definedName>
    <definedName name="NC_R">#REF!</definedName>
    <definedName name="NCG">#REF!</definedName>
    <definedName name="NCG_R">#REF!</definedName>
    <definedName name="NCP">#REF!</definedName>
    <definedName name="NCP_R">#REF!</definedName>
    <definedName name="NEWSHEET">#REF!</definedName>
    <definedName name="NFA_assumptions">#REF!</definedName>
    <definedName name="NFB_R">#REF!</definedName>
    <definedName name="NFB_R_GDP">#REF!</definedName>
    <definedName name="NFI">#REF!</definedName>
    <definedName name="NFI_R">#REF!</definedName>
    <definedName name="NFIG">#REF!</definedName>
    <definedName name="NFIP">#REF!</definedName>
    <definedName name="NFP_VE">[4]Model!#REF!</definedName>
    <definedName name="NFP_VE_1">[4]Model!#REF!</definedName>
    <definedName name="NGDP">#N/A</definedName>
    <definedName name="NGDP_DG">#N/A</definedName>
    <definedName name="NGDP_R" localSheetId="0">#REF!</definedName>
    <definedName name="NGDP_R">#REF!</definedName>
    <definedName name="NGDP_RG" localSheetId="0">#REF!</definedName>
    <definedName name="NGDP_RG">#REF!</definedName>
    <definedName name="NGDPA">#REF!</definedName>
    <definedName name="NGS" localSheetId="0">#REF!</definedName>
    <definedName name="NGS">#REF!</definedName>
    <definedName name="NGS_NGDP">#REF!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#REF!</definedName>
    <definedName name="NINV_R">#REF!</definedName>
    <definedName name="NINV_R_GDP">#REF!</definedName>
    <definedName name="NM">#REF!</definedName>
    <definedName name="NM_R">#REF!</definedName>
    <definedName name="NMG">#REF!</definedName>
    <definedName name="NMG_R">#REF!</definedName>
    <definedName name="NMG_RG">#REF!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 localSheetId="0">#REF!</definedName>
    <definedName name="nominal">#REF!</definedName>
    <definedName name="Non_BRO">#REF!</definedName>
    <definedName name="NOTITLES">#REF!</definedName>
    <definedName name="NovSun1">DATE(CalendarYear,11,1)-WEEKDAY(DATE(CalendarYear,11,1))</definedName>
    <definedName name="NTDD_R" localSheetId="0">#REF!</definedName>
    <definedName name="NTDD_R">#REF!</definedName>
    <definedName name="NTDD_RG" localSheetId="0">#REF!</definedName>
    <definedName name="NTDD_RG">#REF!</definedName>
    <definedName name="NX">#REF!</definedName>
    <definedName name="NX_R">#REF!</definedName>
    <definedName name="NXG">#REF!</definedName>
    <definedName name="NXG_R">#REF!</definedName>
    <definedName name="NXG_RG">#REF!</definedName>
    <definedName name="NXS">#REF!</definedName>
    <definedName name="NXS_R">#REF!</definedName>
    <definedName name="OctSun1">DATE(CalendarYear,10,1)-WEEKDAY(DATE(CalendarYear,10,1))</definedName>
    <definedName name="oo" hidden="1">{"Riqfin97",#N/A,FALSE,"Tran";"Riqfinpro",#N/A,FALSE,"Tran"}</definedName>
    <definedName name="ooo" hidden="1">{"Tab1",#N/A,FALSE,"P";"Tab2",#N/A,FALSE,"P"}</definedName>
    <definedName name="Otras_Residuales">#REF!</definedName>
    <definedName name="p" hidden="1">{"Riqfin97",#N/A,FALSE,"Tran";"Riqfinpro",#N/A,FALSE,"Tran"}</definedName>
    <definedName name="Paym_Cap" localSheetId="0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END" localSheetId="0">#REF!</definedName>
    <definedName name="PEND">#REF!</definedName>
    <definedName name="PEOP" localSheetId="0">[4]Model!#REF!</definedName>
    <definedName name="PEOP">[4]Model!#REF!</definedName>
    <definedName name="PEOP_1" localSheetId="0">[4]Model!#REF!</definedName>
    <definedName name="PEOP_1">[4]Model!#REF!</definedName>
    <definedName name="Petroecuador">#REF!</definedName>
    <definedName name="PFP" localSheetId="0">#REF!</definedName>
    <definedName name="PFP">#REF!</definedName>
    <definedName name="pfp_table1" localSheetId="0">#REF!</definedName>
    <definedName name="pfp_table1">#REF!</definedName>
    <definedName name="PMENU" localSheetId="0">#REF!</definedName>
    <definedName name="PMENU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 localSheetId="0">#REF!</definedName>
    <definedName name="PPPWGT">#REF!</definedName>
    <definedName name="PRICE">#REF!</definedName>
    <definedName name="PRICETAB">#REF!</definedName>
    <definedName name="_xlnm.Print_Area" localSheetId="0">'მოკლე ბალანსი'!$B$2:$X$113</definedName>
    <definedName name="_xlnm.Print_Area">#REF!</definedName>
    <definedName name="_xlnm.Print_Titles" localSheetId="0">'მოკლე ბალანსი'!$3:$4</definedName>
    <definedName name="_xlnm.Print_Titles">#REF!,#REF!</definedName>
    <definedName name="print_Titles2">#REF!,#REF!</definedName>
    <definedName name="PRINTMACRO" localSheetId="0">#REF!</definedName>
    <definedName name="PRINTMACRO">#REF!</definedName>
    <definedName name="PrintThis_Links">[30]Links!$A$1:$F$33</definedName>
    <definedName name="PRMONTH" localSheetId="0">#REF!</definedName>
    <definedName name="PRMONTH">#REF!</definedName>
    <definedName name="prn">#REF!</definedName>
    <definedName name="Prog1998">'[37]2003'!#REF!</definedName>
    <definedName name="progasumm" localSheetId="0">#REF!</definedName>
    <definedName name="progasumm">#REF!</definedName>
    <definedName name="program" localSheetId="0">#REF!</definedName>
    <definedName name="program">#REF!</definedName>
    <definedName name="PRYEAR" localSheetId="0">#REF!</definedName>
    <definedName name="PRYEAR">#REF!</definedName>
    <definedName name="PubW">'[25]W&amp;T'!$C$17</definedName>
    <definedName name="Q_5" localSheetId="0">#REF!</definedName>
    <definedName name="Q_5">#REF!</definedName>
    <definedName name="Q_6">#REF!</definedName>
    <definedName name="Q_7">#REF!</definedName>
    <definedName name="Q6_">#REF!</definedName>
    <definedName name="QFISCAL" localSheetId="0">'[38]Quarterly Raw Data'!#REF!</definedName>
    <definedName name="QFISCAL">'[39]Quarterly Raw Data'!#REF!</definedName>
    <definedName name="qq" hidden="1">'[33]J(Priv.Cap)'!#REF!</definedName>
    <definedName name="qqq" localSheetId="0" hidden="1">{#N/A,#N/A,FALSE,"EXTRABUDGT"}</definedName>
    <definedName name="qqq" hidden="1">{#N/A,#N/A,FALSE,"EXTRABUDGT"}</definedName>
    <definedName name="qqq_1" localSheetId="0" hidden="1">{#N/A,#N/A,FALSE,"EXTRABUDGT"}</definedName>
    <definedName name="qqq_1" hidden="1">{#N/A,#N/A,FALSE,"EXTRABUDGT"}</definedName>
    <definedName name="qqq_2" localSheetId="0" hidden="1">{#N/A,#N/A,FALSE,"EXTRABUDGT"}</definedName>
    <definedName name="qqq_2" hidden="1">{#N/A,#N/A,FALSE,"EXTRABUDGT"}</definedName>
    <definedName name="QTAB7" localSheetId="0">'[38]Quarterly MacroFlow'!#REF!</definedName>
    <definedName name="QTAB7">'[39]Quarterly MacroFlow'!#REF!</definedName>
    <definedName name="QTAB7A" localSheetId="0">'[38]Quarterly MacroFlow'!#REF!</definedName>
    <definedName name="QTAB7A">'[39]Quarterly MacroFlow'!#REF!</definedName>
    <definedName name="quita" localSheetId="0">#REF!</definedName>
    <definedName name="quita">#REF!</definedName>
    <definedName name="QW">#REF!</definedName>
    <definedName name="REAL" localSheetId="0">#REF!</definedName>
    <definedName name="REAL">#REF!</definedName>
    <definedName name="red_banks">[23]red!$A$136:$AC$178</definedName>
    <definedName name="RED_BOP" localSheetId="0">#REF!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[23]red!$A$65:$AC$132</definedName>
    <definedName name="RED_NATCPI" localSheetId="0">#REF!</definedName>
    <definedName name="RED_NATCPI">#REF!</definedName>
    <definedName name="red_nbg">[23]red!$A$1:$AC$62</definedName>
    <definedName name="RED_TBCPI" localSheetId="0">#REF!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itingi">#REF!</definedName>
    <definedName name="ReportDate">[22]Info!$C$2</definedName>
    <definedName name="reserves">[23]resold!$A$1:$N$59</definedName>
    <definedName name="resmoney" localSheetId="0">#REF!</definedName>
    <definedName name="resmoney">#REF!</definedName>
    <definedName name="RGDPA">#REF!</definedName>
    <definedName name="RGSPA">#REF!</definedName>
    <definedName name="right">#REF!</definedName>
    <definedName name="rindex">#REF!</definedName>
    <definedName name="rngBefore">[40]Main!$AB$26</definedName>
    <definedName name="rngDepartmentDrive">[40]Main!$AB$23</definedName>
    <definedName name="rngEMailAddress">[40]Main!$AB$20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News">[40]Main!$AB$27</definedName>
    <definedName name="rngQuestChecked">[30]ErrCheck!$A$3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d">#REF!</definedName>
    <definedName name="sd">#REF!</definedName>
    <definedName name="sdf">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I">#REF!</definedName>
    <definedName name="sencount" hidden="1">2</definedName>
    <definedName name="SepSun1">DATE(CalendarYear,9,1)-WEEKDAY(DATE(CalendarYear,9,1))</definedName>
    <definedName name="settlementVal">[20]წმინდა_ამოღება!$D:$D</definedName>
    <definedName name="ShemoKodiSF_l">#REF!</definedName>
    <definedName name="SRtab1" localSheetId="0">#REF!</definedName>
    <definedName name="SRtab1">#REF!</definedName>
    <definedName name="SRtab2" localSheetId="0">#REF!</definedName>
    <definedName name="SRtab2">#REF!</definedName>
    <definedName name="SRtab5" localSheetId="0">#REF!</definedName>
    <definedName name="SRtab5">#REF!</definedName>
    <definedName name="SS">[41]IMATA!$B$45:$B$108</definedName>
    <definedName name="sss">#REF!</definedName>
    <definedName name="star">#REF!</definedName>
    <definedName name="START" localSheetId="0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VKA">#REF!</definedName>
    <definedName name="STFQTAB">#REF!</definedName>
    <definedName name="STOP">#REF!</definedName>
    <definedName name="sum">#REF!</definedName>
    <definedName name="SUMMARY1">#REF!</definedName>
    <definedName name="SUMMARY2">#REF!</definedName>
    <definedName name="T">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'[6]Annual Tables'!#REF!</definedName>
    <definedName name="TAB6B">'[6]Annual Tables'!#REF!</definedName>
    <definedName name="TAB6C">#REF!</definedName>
    <definedName name="TAB7A">#REF!</definedName>
    <definedName name="Table__47" localSheetId="0">[42]RED47!$A$1:$I$53</definedName>
    <definedName name="Table__47">[43]RED47!$A$1:$I$53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blChecks">[30]ErrCheck!$A$3:$E$5</definedName>
    <definedName name="tblLinks">[30]Links!$A$4:$F$33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localSheetId="0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localSheetId="0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icex_int" localSheetId="0">#REF!</definedName>
    <definedName name="ticex_int">#REF!</definedName>
    <definedName name="TITLES" localSheetId="0">#REF!</definedName>
    <definedName name="TITLES">#REF!</definedName>
    <definedName name="TM" localSheetId="0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WEO">#REF!</definedName>
    <definedName name="Trade">#REF!</definedName>
    <definedName name="Trade_balance">#REF!</definedName>
    <definedName name="TRADE3" localSheetId="0">[17]Trade!#REF!</definedName>
    <definedName name="TRADE3">[18]Trade!#REF!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[35]M!#REF!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#REF!</definedName>
    <definedName name="TXGO_1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versities">#REF!</definedName>
    <definedName name="Uruguay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el_mult" localSheetId="0">#REF!</definedName>
    <definedName name="vel_mult">#REF!</definedName>
    <definedName name="Venezuela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[44]wonebi!#REF!</definedName>
    <definedName name="wage_govt_sector" localSheetId="0">#REF!</definedName>
    <definedName name="wage_govt_sector">#REF!</definedName>
    <definedName name="Weights">[45]Cities!$C$2:$C$6</definedName>
    <definedName name="WEO" localSheetId="0">#REF!</definedName>
    <definedName name="WEO">#REF!</definedName>
    <definedName name="workingdays">[46]C_2012!$E$69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ANKS._1" localSheetId="0" hidden="1">{#N/A,#N/A,FALSE,"BANKS"}</definedName>
    <definedName name="wrn.BANKS._1" hidden="1">{#N/A,#N/A,FALSE,"BANKS"}</definedName>
    <definedName name="wrn.BANKS._2" localSheetId="0" hidden="1">{#N/A,#N/A,FALSE,"BANKS"}</definedName>
    <definedName name="wrn.BANKS._2" hidden="1">{#N/A,#N/A,FALSE,"BANKS"}</definedName>
    <definedName name="wrn.BOP." localSheetId="0" hidden="1">{#N/A,#N/A,FALSE,"BOP"}</definedName>
    <definedName name="wrn.BOP." hidden="1">{#N/A,#N/A,FALSE,"BOP"}</definedName>
    <definedName name="wrn.BOP._1" localSheetId="0" hidden="1">{#N/A,#N/A,FALSE,"BOP"}</definedName>
    <definedName name="wrn.BOP._1" hidden="1">{#N/A,#N/A,FALSE,"BOP"}</definedName>
    <definedName name="wrn.BOP._2" localSheetId="0" hidden="1">{#N/A,#N/A,FALSE,"BOP"}</definedName>
    <definedName name="wrn.BOP._2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BOP_MIDTERM._1" localSheetId="0" hidden="1">{"BOP_TAB",#N/A,FALSE,"N";"MIDTERM_TAB",#N/A,FALSE,"O"}</definedName>
    <definedName name="wrn.BOP_MIDTERM._1" hidden="1">{"BOP_TAB",#N/A,FALSE,"N";"MIDTERM_TAB",#N/A,FALSE,"O"}</definedName>
    <definedName name="wrn.BOP_MIDTERM._2" localSheetId="0" hidden="1">{"BOP_TAB",#N/A,FALSE,"N";"MIDTERM_TAB",#N/A,FALSE,"O"}</definedName>
    <definedName name="wrn.BOP_MIDTERM._2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CREDIT._1" localSheetId="0" hidden="1">{#N/A,#N/A,FALSE,"CREDIT"}</definedName>
    <definedName name="wrn.CREDIT._1" hidden="1">{#N/A,#N/A,FALSE,"CREDIT"}</definedName>
    <definedName name="wrn.CREDIT._2" localSheetId="0" hidden="1">{#N/A,#N/A,FALSE,"CREDIT"}</definedName>
    <definedName name="wrn.CREDIT._2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BTSVC._1" localSheetId="0" hidden="1">{#N/A,#N/A,FALSE,"DEBTSVC"}</definedName>
    <definedName name="wrn.DEBTSVC._1" hidden="1">{#N/A,#N/A,FALSE,"DEBTSVC"}</definedName>
    <definedName name="wrn.DEBTSVC._2" localSheetId="0" hidden="1">{#N/A,#N/A,FALSE,"DEBTSVC"}</definedName>
    <definedName name="wrn.DEBTSVC._2" hidden="1">{#N/A,#N/A,FALSE,"DEBTSVC"}</definedName>
    <definedName name="wrn.DEPO." localSheetId="0" hidden="1">{#N/A,#N/A,FALSE,"DEPO"}</definedName>
    <definedName name="wrn.DEPO." hidden="1">{#N/A,#N/A,FALSE,"DEPO"}</definedName>
    <definedName name="wrn.DEPO._1" localSheetId="0" hidden="1">{#N/A,#N/A,FALSE,"DEPO"}</definedName>
    <definedName name="wrn.DEPO._1" hidden="1">{#N/A,#N/A,FALSE,"DEPO"}</definedName>
    <definedName name="wrn.DEPO._2" localSheetId="0" hidden="1">{#N/A,#N/A,FALSE,"DEPO"}</definedName>
    <definedName name="wrn.DEPO._2" hidden="1">{#N/A,#N/A,FALSE,"DEPO"}</definedName>
    <definedName name="wrn.EXCISE." localSheetId="0" hidden="1">{#N/A,#N/A,FALSE,"EXCISE"}</definedName>
    <definedName name="wrn.EXCISE." hidden="1">{#N/A,#N/A,FALSE,"EXCISE"}</definedName>
    <definedName name="wrn.EXCISE._1" localSheetId="0" hidden="1">{#N/A,#N/A,FALSE,"EXCISE"}</definedName>
    <definedName name="wrn.EXCISE._1" hidden="1">{#N/A,#N/A,FALSE,"EXCISE"}</definedName>
    <definedName name="wrn.EXCISE._2" localSheetId="0" hidden="1">{#N/A,#N/A,FALSE,"EXCISE"}</definedName>
    <definedName name="wrn.EXCISE._2" hidden="1">{#N/A,#N/A,FALSE,"EXCISE"}</definedName>
    <definedName name="wrn.EXRATE." localSheetId="0" hidden="1">{#N/A,#N/A,FALSE,"EXRATE"}</definedName>
    <definedName name="wrn.EXRATE." hidden="1">{#N/A,#N/A,FALSE,"EXRATE"}</definedName>
    <definedName name="wrn.EXRATE._1" localSheetId="0" hidden="1">{#N/A,#N/A,FALSE,"EXRATE"}</definedName>
    <definedName name="wrn.EXRATE._1" hidden="1">{#N/A,#N/A,FALSE,"EXRATE"}</definedName>
    <definedName name="wrn.EXRATE._2" localSheetId="0" hidden="1">{#N/A,#N/A,FALSE,"EXRATE"}</definedName>
    <definedName name="wrn.EXRATE._2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DEBT._1" localSheetId="0" hidden="1">{#N/A,#N/A,FALSE,"EXTDEBT"}</definedName>
    <definedName name="wrn.EXTDEBT._1" hidden="1">{#N/A,#N/A,FALSE,"EXTDEBT"}</definedName>
    <definedName name="wrn.EXTDEBT._2" localSheetId="0" hidden="1">{#N/A,#N/A,FALSE,"EXTDEBT"}</definedName>
    <definedName name="wrn.EXTDEBT._2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._1" localSheetId="0" hidden="1">{#N/A,#N/A,FALSE,"EXTRABUDGT"}</definedName>
    <definedName name="wrn.EXTRABUDGT._1" hidden="1">{#N/A,#N/A,FALSE,"EXTRABUDGT"}</definedName>
    <definedName name="wrn.EXTRABUDGT._2" localSheetId="0" hidden="1">{#N/A,#N/A,FALSE,"EXTRABUDGT"}</definedName>
    <definedName name="wrn.EXTRABUDGT._2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EXTRABUDGT2._1" localSheetId="0" hidden="1">{#N/A,#N/A,FALSE,"EXTRABUDGT2"}</definedName>
    <definedName name="wrn.EXTRABUDGT2._1" hidden="1">{#N/A,#N/A,FALSE,"EXTRABUDGT2"}</definedName>
    <definedName name="wrn.EXTRABUDGT2._2" localSheetId="0" hidden="1">{#N/A,#N/A,FALSE,"EXTRABUDGT2"}</definedName>
    <definedName name="wrn.EXTRABUDGT2._2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DP._1" localSheetId="0" hidden="1">{#N/A,#N/A,FALSE,"GDP_ORIGIN";#N/A,#N/A,FALSE,"EMP_POP"}</definedName>
    <definedName name="wrn.GDP._1" hidden="1">{#N/A,#N/A,FALSE,"GDP_ORIGIN";#N/A,#N/A,FALSE,"EMP_POP"}</definedName>
    <definedName name="wrn.GDP._2" localSheetId="0" hidden="1">{#N/A,#N/A,FALSE,"GDP_ORIGIN";#N/A,#N/A,FALSE,"EMP_POP"}</definedName>
    <definedName name="wrn.GDP._2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._1" localSheetId="0" hidden="1">{#N/A,#N/A,FALSE,"GGOVT"}</definedName>
    <definedName name="wrn.GGOVT._1" hidden="1">{#N/A,#N/A,FALSE,"GGOVT"}</definedName>
    <definedName name="wrn.GGOVT._2" localSheetId="0" hidden="1">{#N/A,#N/A,FALSE,"GGOVT"}</definedName>
    <definedName name="wrn.GGOVT._2" hidden="1">{#N/A,#N/A,FALSE,"GGOVT"}</definedName>
    <definedName name="wrn.GGOVT2." localSheetId="0" hidden="1">{#N/A,#N/A,FALSE,"GGOVT2"}</definedName>
    <definedName name="wrn.GGOVT2." hidden="1">{#N/A,#N/A,FALSE,"GGOVT2"}</definedName>
    <definedName name="wrn.GGOVT2._1" localSheetId="0" hidden="1">{#N/A,#N/A,FALSE,"GGOVT2"}</definedName>
    <definedName name="wrn.GGOVT2._1" hidden="1">{#N/A,#N/A,FALSE,"GGOVT2"}</definedName>
    <definedName name="wrn.GGOVT2._2" localSheetId="0" hidden="1">{#N/A,#N/A,FALSE,"GGOVT2"}</definedName>
    <definedName name="wrn.GGOVT2._2" hidden="1">{#N/A,#N/A,FALSE,"GGOVT2"}</definedName>
    <definedName name="wrn.GGOVTPC." localSheetId="0" hidden="1">{#N/A,#N/A,FALSE,"GGOVT%"}</definedName>
    <definedName name="wrn.GGOVTPC." hidden="1">{#N/A,#N/A,FALSE,"GGOVT%"}</definedName>
    <definedName name="wrn.GGOVTPC._1" localSheetId="0" hidden="1">{#N/A,#N/A,FALSE,"GGOVT%"}</definedName>
    <definedName name="wrn.GGOVTPC._1" hidden="1">{#N/A,#N/A,FALSE,"GGOVT%"}</definedName>
    <definedName name="wrn.GGOVTPC._2" localSheetId="0" hidden="1">{#N/A,#N/A,FALSE,"GGOVT%"}</definedName>
    <definedName name="wrn.GGOVTPC._2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COMETX._1" localSheetId="0" hidden="1">{#N/A,#N/A,FALSE,"INCOMETX"}</definedName>
    <definedName name="wrn.INCOMETX._1" hidden="1">{#N/A,#N/A,FALSE,"INCOMETX"}</definedName>
    <definedName name="wrn.INCOMETX._2" localSheetId="0" hidden="1">{#N/A,#N/A,FALSE,"INCOMETX"}</definedName>
    <definedName name="wrn.INCOMETX._2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INTERST._1" localSheetId="0" hidden="1">{#N/A,#N/A,FALSE,"INTERST"}</definedName>
    <definedName name="wrn.INTERST._1" hidden="1">{#N/A,#N/A,FALSE,"INTERST"}</definedName>
    <definedName name="wrn.INTERST._2" localSheetId="0" hidden="1">{#N/A,#N/A,FALSE,"INTERST"}</definedName>
    <definedName name="wrn.INTERST._2" hidden="1">{#N/A,#N/A,FALSE,"INTERST"}</definedName>
    <definedName name="wrn.INTERVENTION." localSheetId="0" hidden="1">{"TAB_MONAVGi",#N/A,FALSE,"SUMMARY";"TAB_EOPi",#N/A,FALSE,"SUMMARY";"TAB_QAi",#N/A,FALSE,"SUMMARY"}</definedName>
    <definedName name="wrn.INTERVENTION." hidden="1">{"TAB_MONAVGi",#N/A,FALSE,"SUMMARY";"TAB_EOPi",#N/A,FALSE,"SUMMARY";"TAB_QAi",#N/A,FALSE,"SUMMARY"}</definedName>
    <definedName name="wrn.MAIN." localSheetId="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1" localSheetId="0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localSheetId="0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hidden="1">{#N/A,#N/A,FALSE,"CB";#N/A,#N/A,FALSE,"CMB";#N/A,#N/A,FALSE,"NBFI"}</definedName>
    <definedName name="wrn.MIT._1" localSheetId="0" hidden="1">{#N/A,#N/A,FALSE,"CB";#N/A,#N/A,FALSE,"CMB";#N/A,#N/A,FALSE,"NBFI"}</definedName>
    <definedName name="wrn.MIT._1" hidden="1">{#N/A,#N/A,FALSE,"CB";#N/A,#N/A,FALSE,"CMB";#N/A,#N/A,FALSE,"NBFI"}</definedName>
    <definedName name="wrn.MIT._2" localSheetId="0" hidden="1">{#N/A,#N/A,FALSE,"CB";#N/A,#N/A,FALSE,"CMB";#N/A,#N/A,FALSE,"NBFI"}</definedName>
    <definedName name="wrn.MIT._2" hidden="1">{#N/A,#N/A,FALSE,"CB";#N/A,#N/A,FALSE,"CMB";#N/A,#N/A,FALSE,"NBFI"}</definedName>
    <definedName name="wrn.MONA." localSheetId="0" hidden="1">{"MONA",#N/A,FALSE,"S"}</definedName>
    <definedName name="wrn.MONA." hidden="1">{"MONA",#N/A,FALSE,"S"}</definedName>
    <definedName name="wrn.MONA._1" localSheetId="0" hidden="1">{"MONA",#N/A,FALSE,"S"}</definedName>
    <definedName name="wrn.MONA._1" hidden="1">{"MONA",#N/A,FALSE,"S"}</definedName>
    <definedName name="wrn.MONA._2" localSheetId="0" hidden="1">{"MONA",#N/A,FALSE,"S"}</definedName>
    <definedName name="wrn.MONA._2" hidden="1">{"MONA",#N/A,FALSE,"S"}</definedName>
    <definedName name="wrn.MS." localSheetId="0" hidden="1">{#N/A,#N/A,FALSE,"MS"}</definedName>
    <definedName name="wrn.MS." hidden="1">{#N/A,#N/A,FALSE,"MS"}</definedName>
    <definedName name="wrn.MS._1" localSheetId="0" hidden="1">{#N/A,#N/A,FALSE,"MS"}</definedName>
    <definedName name="wrn.MS._1" hidden="1">{#N/A,#N/A,FALSE,"MS"}</definedName>
    <definedName name="wrn.MS._2" localSheetId="0" hidden="1">{#N/A,#N/A,FALSE,"MS"}</definedName>
    <definedName name="wrn.MS._2" hidden="1">{#N/A,#N/A,FALSE,"MS"}</definedName>
    <definedName name="wrn.NBG." localSheetId="0" hidden="1">{#N/A,#N/A,FALSE,"NBG"}</definedName>
    <definedName name="wrn.NBG." hidden="1">{#N/A,#N/A,FALSE,"NBG"}</definedName>
    <definedName name="wrn.NBG._1" localSheetId="0" hidden="1">{#N/A,#N/A,FALSE,"NBG"}</definedName>
    <definedName name="wrn.NBG._1" hidden="1">{#N/A,#N/A,FALSE,"NBG"}</definedName>
    <definedName name="wrn.NBG._2" localSheetId="0" hidden="1">{#N/A,#N/A,FALSE,"NBG"}</definedName>
    <definedName name="wrn.NBG._2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put._.tables._1" localSheetId="0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localSheetId="0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CPI._1" localSheetId="0" hidden="1">{#N/A,#N/A,FALSE,"PCPI"}</definedName>
    <definedName name="wrn.PCPI._1" hidden="1">{#N/A,#N/A,FALSE,"PCPI"}</definedName>
    <definedName name="wrn.PCPI._2" localSheetId="0" hidden="1">{#N/A,#N/A,FALSE,"PCPI"}</definedName>
    <definedName name="wrn.PCPI._2" hidden="1">{#N/A,#N/A,FALSE,"PCPI"}</definedName>
    <definedName name="wrn.PENSION." localSheetId="0" hidden="1">{#N/A,#N/A,FALSE,"PENSION"}</definedName>
    <definedName name="wrn.PENSION." hidden="1">{#N/A,#N/A,FALSE,"PENSION"}</definedName>
    <definedName name="wrn.PENSION._1" localSheetId="0" hidden="1">{#N/A,#N/A,FALSE,"PENSION"}</definedName>
    <definedName name="wrn.PENSION._1" hidden="1">{#N/A,#N/A,FALSE,"PENSION"}</definedName>
    <definedName name="wrn.PENSION._2" localSheetId="0" hidden="1">{#N/A,#N/A,FALSE,"PENSION"}</definedName>
    <definedName name="wrn.PENSION._2" hidden="1">{#N/A,#N/A,FALSE,"PENSION"}</definedName>
    <definedName name="wrn.Program." hidden="1">{"Tab1",#N/A,FALSE,"P";"Tab2",#N/A,FALSE,"P"}</definedName>
    <definedName name="wrn.PRUDENT." localSheetId="0" hidden="1">{#N/A,#N/A,FALSE,"PRUDENT"}</definedName>
    <definedName name="wrn.PRUDENT." hidden="1">{#N/A,#N/A,FALSE,"PRUDENT"}</definedName>
    <definedName name="wrn.PRUDENT._1" localSheetId="0" hidden="1">{#N/A,#N/A,FALSE,"PRUDENT"}</definedName>
    <definedName name="wrn.PRUDENT._1" hidden="1">{#N/A,#N/A,FALSE,"PRUDENT"}</definedName>
    <definedName name="wrn.PRUDENT._2" localSheetId="0" hidden="1">{#N/A,#N/A,FALSE,"PRUDENT"}</definedName>
    <definedName name="wrn.PRUDENT._2" hidden="1">{#N/A,#N/A,FALSE,"PRUDENT"}</definedName>
    <definedName name="wrn.PUBLEXP." localSheetId="0" hidden="1">{#N/A,#N/A,FALSE,"PUBLEXP"}</definedName>
    <definedName name="wrn.PUBLEXP." hidden="1">{#N/A,#N/A,FALSE,"PUBLEXP"}</definedName>
    <definedName name="wrn.PUBLEXP._1" localSheetId="0" hidden="1">{#N/A,#N/A,FALSE,"PUBLEXP"}</definedName>
    <definedName name="wrn.PUBLEXP._1" hidden="1">{#N/A,#N/A,FALSE,"PUBLEXP"}</definedName>
    <definedName name="wrn.PUBLEXP._2" localSheetId="0" hidden="1">{#N/A,#N/A,FALSE,"PUBLEXP"}</definedName>
    <definedName name="wrn.PUBLEXP._2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REVSHARE._1" localSheetId="0" hidden="1">{#N/A,#N/A,FALSE,"REVSHARE"}</definedName>
    <definedName name="wrn.REVSHARE._1" hidden="1">{#N/A,#N/A,FALSE,"REVSHARE"}</definedName>
    <definedName name="wrn.REVSHARE._2" localSheetId="0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hidden="1">{#N/A,#N/A,FALSE,"SRFSYS";#N/A,#N/A,FALSE,"SRBSYS"}</definedName>
    <definedName name="wrn.Staff._.Report._.Tables._1" localSheetId="0" hidden="1">{#N/A,#N/A,FALSE,"SRFSYS";#N/A,#N/A,FALSE,"SRBSYS"}</definedName>
    <definedName name="wrn.Staff._.Report._.Tables._1" hidden="1">{#N/A,#N/A,FALSE,"SRFSYS";#N/A,#N/A,FALSE,"SRBSYS"}</definedName>
    <definedName name="wrn.Staff._.Report._.Tables._2" localSheetId="0" hidden="1">{#N/A,#N/A,FALSE,"SRFSYS";#N/A,#N/A,FALSE,"SRBSYS"}</definedName>
    <definedName name="wrn.Staff._.Report._.Tables._2" hidden="1">{#N/A,#N/A,FALSE,"SRFSYS";#N/A,#N/A,FALSE,"SRBSYS"}</definedName>
    <definedName name="wrn.STATE." localSheetId="0" hidden="1">{#N/A,#N/A,FALSE,"STATE"}</definedName>
    <definedName name="wrn.STATE." hidden="1">{#N/A,#N/A,FALSE,"STATE"}</definedName>
    <definedName name="wrn.STATE._1" localSheetId="0" hidden="1">{#N/A,#N/A,FALSE,"STATE"}</definedName>
    <definedName name="wrn.STATE._1" hidden="1">{#N/A,#N/A,FALSE,"STATE"}</definedName>
    <definedName name="wrn.STATE._2" localSheetId="0" hidden="1">{#N/A,#N/A,FALSE,"STATE"}</definedName>
    <definedName name="wrn.STATE._2" hidden="1">{#N/A,#N/A,FALSE,"STATE"}</definedName>
    <definedName name="wrn.SUMMARY." localSheetId="0" hidden="1">{"TAB_MONAVG",#N/A,FALSE,"SUMMARY";"TAB_EOP",#N/A,FALSE,"SUMMARY";"TAB_QA",#N/A,FALSE,"SUMMARY"}</definedName>
    <definedName name="wrn.SUMMARY." hidden="1">{"TAB_MONAVG",#N/A,FALSE,"SUMMARY";"TAB_EOP",#N/A,FALSE,"SUMMARY";"TAB_QA",#N/A,FALSE,"SUMMARY"}</definedName>
    <definedName name="wrn.TAXARREARS." localSheetId="0" hidden="1">{#N/A,#N/A,FALSE,"TAXARREARS"}</definedName>
    <definedName name="wrn.TAXARREARS." hidden="1">{#N/A,#N/A,FALSE,"TAXARREARS"}</definedName>
    <definedName name="wrn.TAXARREARS._1" localSheetId="0" hidden="1">{#N/A,#N/A,FALSE,"TAXARREARS"}</definedName>
    <definedName name="wrn.TAXARREARS._1" hidden="1">{#N/A,#N/A,FALSE,"TAXARREARS"}</definedName>
    <definedName name="wrn.TAXARREARS._2" localSheetId="0" hidden="1">{#N/A,#N/A,FALSE,"TAXARREARS"}</definedName>
    <definedName name="wrn.TAXARREARS._2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AXPAYRS._1" localSheetId="0" hidden="1">{#N/A,#N/A,FALSE,"TAXPAYRS"}</definedName>
    <definedName name="wrn.TAXPAYRS._1" hidden="1">{#N/A,#N/A,FALSE,"TAXPAYRS"}</definedName>
    <definedName name="wrn.TAXPAYRS._2" localSheetId="0" hidden="1">{#N/A,#N/A,FALSE,"TAXPAYRS"}</definedName>
    <definedName name="wrn.TAXPAYRS._2" hidden="1">{#N/A,#N/A,FALSE,"TAXPAYRS"}</definedName>
    <definedName name="wrn.TILL697." localSheetId="0" hidden="1">{"M91TO697",#N/A,FALSE,"MDA"}</definedName>
    <definedName name="wrn.TILL697." hidden="1">{"M91TO697",#N/A,FALSE,"MDA"}</definedName>
    <definedName name="wrn.TILL697._1" localSheetId="0" hidden="1">{"M91TO697",#N/A,FALSE,"MDA"}</definedName>
    <definedName name="wrn.TILL697._1" hidden="1">{"M91TO697",#N/A,FALSE,"MDA"}</definedName>
    <definedName name="wrn.TILL697._2" localSheetId="0" hidden="1">{"M91TO697",#N/A,FALSE,"MDA"}</definedName>
    <definedName name="wrn.TILL697._2" hidden="1">{"M91TO697",#N/A,FALSE,"MDA"}</definedName>
    <definedName name="wrn.TRADE." localSheetId="0" hidden="1">{#N/A,#N/A,FALSE,"TRADE"}</definedName>
    <definedName name="wrn.TRADE." hidden="1">{#N/A,#N/A,FALSE,"TRADE"}</definedName>
    <definedName name="wrn.TRADE._1" localSheetId="0" hidden="1">{#N/A,#N/A,FALSE,"TRADE"}</definedName>
    <definedName name="wrn.TRADE._1" hidden="1">{#N/A,#N/A,FALSE,"TRADE"}</definedName>
    <definedName name="wrn.TRADE._2" localSheetId="0" hidden="1">{#N/A,#N/A,FALSE,"TRADE"}</definedName>
    <definedName name="wrn.TRADE._2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TRANSPORT._1" localSheetId="0" hidden="1">{#N/A,#N/A,FALSE,"TRANPORT"}</definedName>
    <definedName name="wrn.TRANSPORT._1" hidden="1">{#N/A,#N/A,FALSE,"TRANPORT"}</definedName>
    <definedName name="wrn.TRANSPORT._2" localSheetId="0" hidden="1">{#N/A,#N/A,FALSE,"TRANPORT"}</definedName>
    <definedName name="wrn.TRANSPORT._2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UNEMPL._1" localSheetId="0" hidden="1">{#N/A,#N/A,FALSE,"EMP_POP";#N/A,#N/A,FALSE,"UNEMPL"}</definedName>
    <definedName name="wrn.UNEMPL._1" hidden="1">{#N/A,#N/A,FALSE,"EMP_POP";#N/A,#N/A,FALSE,"UNEMPL"}</definedName>
    <definedName name="wrn.UNEMPL._2" localSheetId="0" hidden="1">{#N/A,#N/A,FALSE,"EMP_POP";#N/A,#N/A,FALSE,"UNEMPL"}</definedName>
    <definedName name="wrn.UNEMPL._2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AGES._1" localSheetId="0" hidden="1">{#N/A,#N/A,FALSE,"WAGES"}</definedName>
    <definedName name="wrn.WAGES._1" hidden="1">{#N/A,#N/A,FALSE,"WAGES"}</definedName>
    <definedName name="wrn.WAGES._2" localSheetId="0" hidden="1">{#N/A,#N/A,FALSE,"WAGES"}</definedName>
    <definedName name="wrn.WAGES._2" hidden="1">{#N/A,#N/A,FALSE,"WAGES"}</definedName>
    <definedName name="wrn.WEO." localSheetId="0" hidden="1">{"WEO",#N/A,FALSE,"T"}</definedName>
    <definedName name="wrn.WEO." hidden="1">{"WEO",#N/A,FALSE,"T"}</definedName>
    <definedName name="wrn.WEO._1" localSheetId="0" hidden="1">{"WEO",#N/A,FALSE,"T"}</definedName>
    <definedName name="wrn.WEO._1" hidden="1">{"WEO",#N/A,FALSE,"T"}</definedName>
    <definedName name="wrn.WEO._2" localSheetId="0" hidden="1">{"WEO",#N/A,FALSE,"T"}</definedName>
    <definedName name="wrn.WEO._2" hidden="1">{"WEO",#N/A,FALSE,"T"}</definedName>
    <definedName name="wrn.weo2" localSheetId="0" hidden="1">{"WEO",#N/A,FALSE,"T"}</definedName>
    <definedName name="wrn.weo2" hidden="1">{"WEO",#N/A,FALSE,"T"}</definedName>
    <definedName name="wrntil697" localSheetId="0" hidden="1">{"M91TO697",#N/A,FALSE,"MDA"}</definedName>
    <definedName name="wrntil697" hidden="1">{"M91TO697",#N/A,FALSE,"MDA"}</definedName>
    <definedName name="ww" hidden="1">[35]M!#REF!</definedName>
    <definedName name="www" hidden="1">{"Riqfin97",#N/A,FALSE,"Tran";"Riqfinpro",#N/A,FALSE,"Tran"}</definedName>
    <definedName name="XGS" localSheetId="0">#REF!</definedName>
    <definedName name="XGS">#REF!</definedName>
    <definedName name="xx" hidden="1">{"Riqfin97",#N/A,FALSE,"Tran";"Riqfinpro",#N/A,FALSE,"Tran"}</definedName>
    <definedName name="xxWRS_1" localSheetId="0">#REF!</definedName>
    <definedName name="xxWRS_1">#REF!</definedName>
    <definedName name="xxWRS_10" localSheetId="0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localSheetId="0" hidden="1">{#N/A,#N/A,FALSE,"CB";#N/A,#N/A,FALSE,"CMB";#N/A,#N/A,FALSE,"NBFI"}</definedName>
    <definedName name="xxx" hidden="1">{#N/A,#N/A,FALSE,"CB";#N/A,#N/A,FALSE,"CMB";#N/A,#N/A,FALSE,"NBFI"}</definedName>
    <definedName name="xxx_1" localSheetId="0" hidden="1">{#N/A,#N/A,FALSE,"CB";#N/A,#N/A,FALSE,"CMB";#N/A,#N/A,FALSE,"NBFI"}</definedName>
    <definedName name="xxx_1" hidden="1">{#N/A,#N/A,FALSE,"CB";#N/A,#N/A,FALSE,"CMB";#N/A,#N/A,FALSE,"NBFI"}</definedName>
    <definedName name="xxx_2" localSheetId="0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 hidden="1">{"Tab1",#N/A,FALSE,"P";"Tab2",#N/A,FALSE,"P"}</definedName>
    <definedName name="yyy" localSheetId="0" hidden="1">{#N/A,#N/A,FALSE,"MS"}</definedName>
    <definedName name="yyy" hidden="1">{#N/A,#N/A,FALSE,"MS"}</definedName>
    <definedName name="yyyy" hidden="1">{"Riqfin97",#N/A,FALSE,"Tran";"Riqfinpro",#N/A,FALSE,"Tran"}</definedName>
    <definedName name="Z" localSheetId="0">[2]Imp!#REF!</definedName>
    <definedName name="Z">[2]Imp!#REF!</definedName>
    <definedName name="Z_95224721_0485_11D4_BFD1_00508B5F4DA4_.wvu.Cols" hidden="1">#REF!</definedName>
    <definedName name="zz" hidden="1">{"Tab1",#N/A,FALSE,"P";"Tab2",#N/A,FALSE,"P"}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Q111" i="2" l="1"/>
  <c r="O111" i="2" s="1"/>
  <c r="X110" i="2"/>
  <c r="W110" i="2"/>
  <c r="V110" i="2"/>
  <c r="U110" i="2"/>
  <c r="T110" i="2"/>
  <c r="Q110" i="2"/>
  <c r="O110" i="2"/>
  <c r="L110" i="2"/>
  <c r="J110" i="2"/>
  <c r="G110" i="2"/>
  <c r="E110" i="2"/>
  <c r="X109" i="2"/>
  <c r="W109" i="2"/>
  <c r="U109" i="2"/>
  <c r="Q109" i="2"/>
  <c r="L109" i="2"/>
  <c r="J109" i="2" s="1"/>
  <c r="G109" i="2"/>
  <c r="E109" i="2" s="1"/>
  <c r="X108" i="2"/>
  <c r="W108" i="2"/>
  <c r="V108" i="2"/>
  <c r="U108" i="2"/>
  <c r="Q108" i="2"/>
  <c r="O108" i="2"/>
  <c r="L108" i="2"/>
  <c r="J108" i="2"/>
  <c r="G108" i="2"/>
  <c r="E108" i="2"/>
  <c r="X107" i="2"/>
  <c r="W107" i="2"/>
  <c r="U107" i="2"/>
  <c r="Q107" i="2"/>
  <c r="V107" i="2" s="1"/>
  <c r="L107" i="2"/>
  <c r="J107" i="2" s="1"/>
  <c r="G107" i="2"/>
  <c r="E107" i="2" s="1"/>
  <c r="X106" i="2"/>
  <c r="W106" i="2"/>
  <c r="V106" i="2"/>
  <c r="U106" i="2"/>
  <c r="T106" i="2"/>
  <c r="Q106" i="2"/>
  <c r="O106" i="2"/>
  <c r="L106" i="2"/>
  <c r="J106" i="2"/>
  <c r="G106" i="2"/>
  <c r="E106" i="2"/>
  <c r="X105" i="2"/>
  <c r="W105" i="2"/>
  <c r="U105" i="2"/>
  <c r="Q105" i="2"/>
  <c r="L105" i="2"/>
  <c r="J105" i="2" s="1"/>
  <c r="G105" i="2"/>
  <c r="E105" i="2" s="1"/>
  <c r="X104" i="2"/>
  <c r="W104" i="2"/>
  <c r="V104" i="2"/>
  <c r="U104" i="2"/>
  <c r="Q104" i="2"/>
  <c r="O104" i="2"/>
  <c r="L104" i="2"/>
  <c r="J104" i="2"/>
  <c r="G104" i="2"/>
  <c r="E104" i="2"/>
  <c r="X103" i="2"/>
  <c r="W103" i="2"/>
  <c r="U103" i="2"/>
  <c r="Q103" i="2"/>
  <c r="L103" i="2"/>
  <c r="J103" i="2" s="1"/>
  <c r="G103" i="2"/>
  <c r="E103" i="2" s="1"/>
  <c r="X102" i="2"/>
  <c r="W102" i="2"/>
  <c r="Q102" i="2"/>
  <c r="P102" i="2"/>
  <c r="L102" i="2"/>
  <c r="J102" i="2" s="1"/>
  <c r="G102" i="2"/>
  <c r="E102" i="2" s="1"/>
  <c r="X101" i="2"/>
  <c r="W101" i="2"/>
  <c r="V101" i="2"/>
  <c r="U101" i="2"/>
  <c r="Q101" i="2"/>
  <c r="O101" i="2"/>
  <c r="T101" i="2" s="1"/>
  <c r="L101" i="2"/>
  <c r="J101" i="2"/>
  <c r="G101" i="2"/>
  <c r="E101" i="2"/>
  <c r="W100" i="2"/>
  <c r="S100" i="2"/>
  <c r="X100" i="2" s="1"/>
  <c r="R100" i="2"/>
  <c r="Q100" i="2"/>
  <c r="V100" i="2" s="1"/>
  <c r="N100" i="2"/>
  <c r="M100" i="2"/>
  <c r="L100" i="2" s="1"/>
  <c r="K100" i="2"/>
  <c r="J100" i="2" s="1"/>
  <c r="I100" i="2"/>
  <c r="H100" i="2"/>
  <c r="G100" i="2"/>
  <c r="E100" i="2" s="1"/>
  <c r="F100" i="2"/>
  <c r="D100" i="2"/>
  <c r="X99" i="2"/>
  <c r="W99" i="2"/>
  <c r="V99" i="2"/>
  <c r="U99" i="2"/>
  <c r="T99" i="2"/>
  <c r="Q99" i="2"/>
  <c r="O99" i="2"/>
  <c r="L99" i="2"/>
  <c r="J99" i="2" s="1"/>
  <c r="G99" i="2"/>
  <c r="E99" i="2"/>
  <c r="X98" i="2"/>
  <c r="W98" i="2"/>
  <c r="U98" i="2"/>
  <c r="Q98" i="2"/>
  <c r="L98" i="2"/>
  <c r="J98" i="2"/>
  <c r="G98" i="2"/>
  <c r="E98" i="2" s="1"/>
  <c r="X97" i="2"/>
  <c r="W97" i="2"/>
  <c r="V97" i="2"/>
  <c r="U97" i="2"/>
  <c r="Q97" i="2"/>
  <c r="O97" i="2"/>
  <c r="T97" i="2" s="1"/>
  <c r="L97" i="2"/>
  <c r="J97" i="2"/>
  <c r="G97" i="2"/>
  <c r="E97" i="2"/>
  <c r="S96" i="2"/>
  <c r="X96" i="2" s="1"/>
  <c r="R96" i="2"/>
  <c r="W96" i="2" s="1"/>
  <c r="P96" i="2"/>
  <c r="N96" i="2"/>
  <c r="M96" i="2"/>
  <c r="L96" i="2" s="1"/>
  <c r="K96" i="2"/>
  <c r="J96" i="2"/>
  <c r="I96" i="2"/>
  <c r="H96" i="2"/>
  <c r="G96" i="2"/>
  <c r="F96" i="2"/>
  <c r="E96" i="2" s="1"/>
  <c r="D96" i="2"/>
  <c r="X95" i="2"/>
  <c r="W95" i="2"/>
  <c r="U95" i="2"/>
  <c r="Q95" i="2"/>
  <c r="V95" i="2" s="1"/>
  <c r="L95" i="2"/>
  <c r="J95" i="2"/>
  <c r="G95" i="2"/>
  <c r="E95" i="2" s="1"/>
  <c r="D95" i="2"/>
  <c r="X94" i="2"/>
  <c r="W94" i="2"/>
  <c r="U94" i="2"/>
  <c r="Q94" i="2"/>
  <c r="V94" i="2" s="1"/>
  <c r="L94" i="2"/>
  <c r="J94" i="2"/>
  <c r="G94" i="2"/>
  <c r="E94" i="2" s="1"/>
  <c r="U93" i="2"/>
  <c r="S93" i="2"/>
  <c r="R93" i="2"/>
  <c r="R92" i="2" s="1"/>
  <c r="P93" i="2"/>
  <c r="N93" i="2"/>
  <c r="M93" i="2"/>
  <c r="K93" i="2"/>
  <c r="I93" i="2"/>
  <c r="I92" i="2" s="1"/>
  <c r="H93" i="2"/>
  <c r="G93" i="2"/>
  <c r="E93" i="2" s="1"/>
  <c r="F93" i="2"/>
  <c r="D93" i="2"/>
  <c r="S92" i="2"/>
  <c r="S28" i="2" s="1"/>
  <c r="N92" i="2"/>
  <c r="N28" i="2" s="1"/>
  <c r="H92" i="2"/>
  <c r="G92" i="2" s="1"/>
  <c r="D92" i="2"/>
  <c r="X91" i="2"/>
  <c r="W91" i="2"/>
  <c r="U91" i="2"/>
  <c r="Q91" i="2"/>
  <c r="L91" i="2"/>
  <c r="J91" i="2"/>
  <c r="G91" i="2"/>
  <c r="E91" i="2" s="1"/>
  <c r="X90" i="2"/>
  <c r="W90" i="2"/>
  <c r="V90" i="2"/>
  <c r="U90" i="2"/>
  <c r="T90" i="2"/>
  <c r="Q90" i="2"/>
  <c r="O90" i="2"/>
  <c r="L90" i="2"/>
  <c r="J90" i="2"/>
  <c r="G90" i="2"/>
  <c r="E90" i="2"/>
  <c r="X89" i="2"/>
  <c r="W89" i="2"/>
  <c r="U89" i="2"/>
  <c r="Q89" i="2"/>
  <c r="V89" i="2" s="1"/>
  <c r="O89" i="2"/>
  <c r="L89" i="2"/>
  <c r="J89" i="2" s="1"/>
  <c r="G89" i="2"/>
  <c r="E89" i="2" s="1"/>
  <c r="X88" i="2"/>
  <c r="W88" i="2"/>
  <c r="V88" i="2"/>
  <c r="U88" i="2"/>
  <c r="T88" i="2"/>
  <c r="Q88" i="2"/>
  <c r="O88" i="2"/>
  <c r="L88" i="2"/>
  <c r="J88" i="2"/>
  <c r="G88" i="2"/>
  <c r="E88" i="2"/>
  <c r="X87" i="2"/>
  <c r="W87" i="2"/>
  <c r="U87" i="2"/>
  <c r="Q87" i="2"/>
  <c r="L87" i="2"/>
  <c r="J87" i="2" s="1"/>
  <c r="G87" i="2"/>
  <c r="E87" i="2" s="1"/>
  <c r="X86" i="2"/>
  <c r="W86" i="2"/>
  <c r="U86" i="2"/>
  <c r="Q86" i="2"/>
  <c r="V86" i="2" s="1"/>
  <c r="L86" i="2"/>
  <c r="J86" i="2"/>
  <c r="G86" i="2"/>
  <c r="E86" i="2" s="1"/>
  <c r="X85" i="2"/>
  <c r="W85" i="2"/>
  <c r="V85" i="2"/>
  <c r="U85" i="2"/>
  <c r="Q85" i="2"/>
  <c r="O85" i="2" s="1"/>
  <c r="T85" i="2" s="1"/>
  <c r="L85" i="2"/>
  <c r="J85" i="2" s="1"/>
  <c r="G85" i="2"/>
  <c r="E85" i="2"/>
  <c r="X84" i="2"/>
  <c r="W84" i="2"/>
  <c r="V84" i="2"/>
  <c r="U84" i="2"/>
  <c r="T84" i="2"/>
  <c r="Q84" i="2"/>
  <c r="O84" i="2"/>
  <c r="L84" i="2"/>
  <c r="J84" i="2" s="1"/>
  <c r="G84" i="2"/>
  <c r="E84" i="2"/>
  <c r="X83" i="2"/>
  <c r="W83" i="2"/>
  <c r="U83" i="2"/>
  <c r="Q83" i="2"/>
  <c r="L83" i="2"/>
  <c r="J83" i="2"/>
  <c r="G83" i="2"/>
  <c r="E83" i="2" s="1"/>
  <c r="X82" i="2"/>
  <c r="W82" i="2"/>
  <c r="V82" i="2"/>
  <c r="U82" i="2"/>
  <c r="Q82" i="2"/>
  <c r="O82" i="2"/>
  <c r="T82" i="2" s="1"/>
  <c r="L82" i="2"/>
  <c r="J82" i="2"/>
  <c r="G82" i="2"/>
  <c r="E82" i="2"/>
  <c r="X81" i="2"/>
  <c r="W81" i="2"/>
  <c r="U81" i="2"/>
  <c r="Q81" i="2"/>
  <c r="O81" i="2"/>
  <c r="L81" i="2"/>
  <c r="J81" i="2" s="1"/>
  <c r="G81" i="2"/>
  <c r="E81" i="2" s="1"/>
  <c r="X80" i="2"/>
  <c r="W80" i="2"/>
  <c r="V80" i="2"/>
  <c r="U80" i="2"/>
  <c r="Q80" i="2"/>
  <c r="O80" i="2"/>
  <c r="T80" i="2" s="1"/>
  <c r="L80" i="2"/>
  <c r="J80" i="2"/>
  <c r="G80" i="2"/>
  <c r="E80" i="2"/>
  <c r="X79" i="2"/>
  <c r="W79" i="2"/>
  <c r="U79" i="2"/>
  <c r="Q79" i="2"/>
  <c r="L79" i="2"/>
  <c r="J79" i="2" s="1"/>
  <c r="G79" i="2"/>
  <c r="E79" i="2" s="1"/>
  <c r="X78" i="2"/>
  <c r="W78" i="2"/>
  <c r="U78" i="2"/>
  <c r="Q78" i="2"/>
  <c r="V78" i="2" s="1"/>
  <c r="L78" i="2"/>
  <c r="J78" i="2"/>
  <c r="G78" i="2"/>
  <c r="E78" i="2" s="1"/>
  <c r="X77" i="2"/>
  <c r="W77" i="2"/>
  <c r="U77" i="2"/>
  <c r="Q77" i="2"/>
  <c r="O77" i="2" s="1"/>
  <c r="L77" i="2"/>
  <c r="J77" i="2" s="1"/>
  <c r="G77" i="2"/>
  <c r="E77" i="2"/>
  <c r="X76" i="2"/>
  <c r="W76" i="2"/>
  <c r="V76" i="2"/>
  <c r="U76" i="2"/>
  <c r="Q76" i="2"/>
  <c r="O76" i="2"/>
  <c r="T76" i="2" s="1"/>
  <c r="L76" i="2"/>
  <c r="J76" i="2" s="1"/>
  <c r="G76" i="2"/>
  <c r="E76" i="2"/>
  <c r="X75" i="2"/>
  <c r="W75" i="2"/>
  <c r="U75" i="2"/>
  <c r="Q75" i="2"/>
  <c r="L75" i="2"/>
  <c r="J75" i="2"/>
  <c r="G75" i="2"/>
  <c r="E75" i="2" s="1"/>
  <c r="X74" i="2"/>
  <c r="W74" i="2"/>
  <c r="V74" i="2"/>
  <c r="U74" i="2"/>
  <c r="T74" i="2"/>
  <c r="Q74" i="2"/>
  <c r="O74" i="2"/>
  <c r="L74" i="2"/>
  <c r="J74" i="2"/>
  <c r="G74" i="2"/>
  <c r="E74" i="2"/>
  <c r="X73" i="2"/>
  <c r="W73" i="2"/>
  <c r="U73" i="2"/>
  <c r="Q73" i="2"/>
  <c r="V73" i="2" s="1"/>
  <c r="O73" i="2"/>
  <c r="L73" i="2"/>
  <c r="J73" i="2" s="1"/>
  <c r="G73" i="2"/>
  <c r="E73" i="2" s="1"/>
  <c r="X72" i="2"/>
  <c r="W72" i="2"/>
  <c r="V72" i="2"/>
  <c r="U72" i="2"/>
  <c r="T72" i="2"/>
  <c r="Q72" i="2"/>
  <c r="O72" i="2"/>
  <c r="L72" i="2"/>
  <c r="J72" i="2"/>
  <c r="G72" i="2"/>
  <c r="E72" i="2"/>
  <c r="X71" i="2"/>
  <c r="W71" i="2"/>
  <c r="U71" i="2"/>
  <c r="Q71" i="2"/>
  <c r="L71" i="2"/>
  <c r="J71" i="2" s="1"/>
  <c r="G71" i="2"/>
  <c r="E71" i="2" s="1"/>
  <c r="X70" i="2"/>
  <c r="W70" i="2"/>
  <c r="U70" i="2"/>
  <c r="Q70" i="2"/>
  <c r="L70" i="2"/>
  <c r="J70" i="2"/>
  <c r="G70" i="2"/>
  <c r="E70" i="2" s="1"/>
  <c r="X69" i="2"/>
  <c r="W69" i="2"/>
  <c r="V69" i="2"/>
  <c r="U69" i="2"/>
  <c r="Q69" i="2"/>
  <c r="O69" i="2" s="1"/>
  <c r="T69" i="2" s="1"/>
  <c r="L69" i="2"/>
  <c r="J69" i="2" s="1"/>
  <c r="G69" i="2"/>
  <c r="E69" i="2"/>
  <c r="X68" i="2"/>
  <c r="W68" i="2"/>
  <c r="V68" i="2"/>
  <c r="U68" i="2"/>
  <c r="T68" i="2"/>
  <c r="Q68" i="2"/>
  <c r="O68" i="2"/>
  <c r="L68" i="2"/>
  <c r="J68" i="2" s="1"/>
  <c r="G68" i="2"/>
  <c r="E68" i="2"/>
  <c r="X67" i="2"/>
  <c r="W67" i="2"/>
  <c r="U67" i="2"/>
  <c r="Q67" i="2"/>
  <c r="L67" i="2"/>
  <c r="J67" i="2"/>
  <c r="G67" i="2"/>
  <c r="E67" i="2" s="1"/>
  <c r="X66" i="2"/>
  <c r="W66" i="2"/>
  <c r="V66" i="2"/>
  <c r="U66" i="2"/>
  <c r="Q66" i="2"/>
  <c r="O66" i="2"/>
  <c r="L66" i="2"/>
  <c r="J66" i="2"/>
  <c r="G66" i="2"/>
  <c r="E66" i="2"/>
  <c r="X65" i="2"/>
  <c r="W65" i="2"/>
  <c r="U65" i="2"/>
  <c r="Q65" i="2"/>
  <c r="O65" i="2"/>
  <c r="L65" i="2"/>
  <c r="J65" i="2" s="1"/>
  <c r="G65" i="2"/>
  <c r="X64" i="2"/>
  <c r="W64" i="2"/>
  <c r="V64" i="2"/>
  <c r="U64" i="2"/>
  <c r="Q64" i="2"/>
  <c r="O64" i="2"/>
  <c r="T64" i="2" s="1"/>
  <c r="L64" i="2"/>
  <c r="J64" i="2"/>
  <c r="G64" i="2"/>
  <c r="E64" i="2"/>
  <c r="X63" i="2"/>
  <c r="W63" i="2"/>
  <c r="U63" i="2"/>
  <c r="Q63" i="2"/>
  <c r="L63" i="2"/>
  <c r="J63" i="2" s="1"/>
  <c r="G63" i="2"/>
  <c r="E63" i="2" s="1"/>
  <c r="X62" i="2"/>
  <c r="W62" i="2"/>
  <c r="U62" i="2"/>
  <c r="Q62" i="2"/>
  <c r="V62" i="2" s="1"/>
  <c r="L62" i="2"/>
  <c r="J62" i="2"/>
  <c r="G62" i="2"/>
  <c r="E62" i="2" s="1"/>
  <c r="X61" i="2"/>
  <c r="W61" i="2"/>
  <c r="U61" i="2"/>
  <c r="Q61" i="2"/>
  <c r="L61" i="2"/>
  <c r="J61" i="2" s="1"/>
  <c r="G61" i="2"/>
  <c r="E61" i="2"/>
  <c r="X60" i="2"/>
  <c r="W60" i="2"/>
  <c r="V60" i="2"/>
  <c r="U60" i="2"/>
  <c r="Q60" i="2"/>
  <c r="O60" i="2"/>
  <c r="T60" i="2" s="1"/>
  <c r="L60" i="2"/>
  <c r="J60" i="2" s="1"/>
  <c r="G60" i="2"/>
  <c r="E60" i="2"/>
  <c r="X59" i="2"/>
  <c r="W59" i="2"/>
  <c r="U59" i="2"/>
  <c r="Q59" i="2"/>
  <c r="L59" i="2"/>
  <c r="J59" i="2"/>
  <c r="G59" i="2"/>
  <c r="E59" i="2" s="1"/>
  <c r="X58" i="2"/>
  <c r="W58" i="2"/>
  <c r="V58" i="2"/>
  <c r="U58" i="2"/>
  <c r="T58" i="2"/>
  <c r="Q58" i="2"/>
  <c r="O58" i="2"/>
  <c r="L58" i="2"/>
  <c r="J58" i="2"/>
  <c r="G58" i="2"/>
  <c r="E58" i="2"/>
  <c r="X57" i="2"/>
  <c r="W57" i="2"/>
  <c r="U57" i="2"/>
  <c r="Q57" i="2"/>
  <c r="V57" i="2" s="1"/>
  <c r="O57" i="2"/>
  <c r="L57" i="2"/>
  <c r="J57" i="2" s="1"/>
  <c r="G57" i="2"/>
  <c r="E57" i="2" s="1"/>
  <c r="X56" i="2"/>
  <c r="W56" i="2"/>
  <c r="V56" i="2"/>
  <c r="U56" i="2"/>
  <c r="T56" i="2"/>
  <c r="Q56" i="2"/>
  <c r="O56" i="2"/>
  <c r="L56" i="2"/>
  <c r="J56" i="2"/>
  <c r="G56" i="2"/>
  <c r="E56" i="2"/>
  <c r="X55" i="2"/>
  <c r="W55" i="2"/>
  <c r="U55" i="2"/>
  <c r="Q55" i="2"/>
  <c r="L55" i="2"/>
  <c r="J55" i="2" s="1"/>
  <c r="G55" i="2"/>
  <c r="E55" i="2" s="1"/>
  <c r="X54" i="2"/>
  <c r="W54" i="2"/>
  <c r="U54" i="2"/>
  <c r="Q54" i="2"/>
  <c r="L54" i="2"/>
  <c r="J54" i="2"/>
  <c r="G54" i="2"/>
  <c r="E54" i="2" s="1"/>
  <c r="X53" i="2"/>
  <c r="W53" i="2"/>
  <c r="V53" i="2"/>
  <c r="U53" i="2"/>
  <c r="Q53" i="2"/>
  <c r="O53" i="2" s="1"/>
  <c r="T53" i="2" s="1"/>
  <c r="L53" i="2"/>
  <c r="J53" i="2" s="1"/>
  <c r="G53" i="2"/>
  <c r="E53" i="2"/>
  <c r="X52" i="2"/>
  <c r="W52" i="2"/>
  <c r="V52" i="2"/>
  <c r="U52" i="2"/>
  <c r="T52" i="2"/>
  <c r="Q52" i="2"/>
  <c r="O52" i="2"/>
  <c r="L52" i="2"/>
  <c r="J52" i="2" s="1"/>
  <c r="G52" i="2"/>
  <c r="E52" i="2"/>
  <c r="X51" i="2"/>
  <c r="W51" i="2"/>
  <c r="U51" i="2"/>
  <c r="Q51" i="2"/>
  <c r="L51" i="2"/>
  <c r="J51" i="2"/>
  <c r="G51" i="2"/>
  <c r="E51" i="2"/>
  <c r="X50" i="2"/>
  <c r="W50" i="2"/>
  <c r="U50" i="2"/>
  <c r="Q50" i="2"/>
  <c r="L50" i="2"/>
  <c r="J50" i="2" s="1"/>
  <c r="G50" i="2"/>
  <c r="E50" i="2" s="1"/>
  <c r="X49" i="2"/>
  <c r="W49" i="2"/>
  <c r="V49" i="2"/>
  <c r="U49" i="2"/>
  <c r="Q49" i="2"/>
  <c r="O49" i="2"/>
  <c r="L49" i="2"/>
  <c r="J49" i="2"/>
  <c r="G49" i="2"/>
  <c r="E49" i="2"/>
  <c r="X48" i="2"/>
  <c r="W48" i="2"/>
  <c r="U48" i="2"/>
  <c r="Q48" i="2"/>
  <c r="V48" i="2" s="1"/>
  <c r="L48" i="2"/>
  <c r="J48" i="2" s="1"/>
  <c r="G48" i="2"/>
  <c r="E48" i="2" s="1"/>
  <c r="X47" i="2"/>
  <c r="W47" i="2"/>
  <c r="V47" i="2"/>
  <c r="U47" i="2"/>
  <c r="T47" i="2"/>
  <c r="Q47" i="2"/>
  <c r="O47" i="2"/>
  <c r="L47" i="2"/>
  <c r="J47" i="2"/>
  <c r="G47" i="2"/>
  <c r="E47" i="2"/>
  <c r="X46" i="2"/>
  <c r="W46" i="2"/>
  <c r="U46" i="2"/>
  <c r="Q46" i="2"/>
  <c r="L46" i="2"/>
  <c r="J46" i="2" s="1"/>
  <c r="G46" i="2"/>
  <c r="E46" i="2" s="1"/>
  <c r="X45" i="2"/>
  <c r="W45" i="2"/>
  <c r="V45" i="2"/>
  <c r="U45" i="2"/>
  <c r="Q45" i="2"/>
  <c r="O45" i="2"/>
  <c r="L45" i="2"/>
  <c r="J45" i="2"/>
  <c r="G45" i="2"/>
  <c r="E45" i="2"/>
  <c r="X44" i="2"/>
  <c r="W44" i="2"/>
  <c r="U44" i="2"/>
  <c r="Q44" i="2"/>
  <c r="V44" i="2" s="1"/>
  <c r="L44" i="2"/>
  <c r="J44" i="2" s="1"/>
  <c r="G44" i="2"/>
  <c r="E44" i="2" s="1"/>
  <c r="X43" i="2"/>
  <c r="W43" i="2"/>
  <c r="V43" i="2"/>
  <c r="U43" i="2"/>
  <c r="T43" i="2"/>
  <c r="Q43" i="2"/>
  <c r="O43" i="2"/>
  <c r="L43" i="2"/>
  <c r="J43" i="2"/>
  <c r="G43" i="2"/>
  <c r="E43" i="2"/>
  <c r="X42" i="2"/>
  <c r="W42" i="2"/>
  <c r="U42" i="2"/>
  <c r="Q42" i="2"/>
  <c r="L42" i="2"/>
  <c r="J42" i="2" s="1"/>
  <c r="G42" i="2"/>
  <c r="E42" i="2" s="1"/>
  <c r="X41" i="2"/>
  <c r="W41" i="2"/>
  <c r="V41" i="2"/>
  <c r="U41" i="2"/>
  <c r="Q41" i="2"/>
  <c r="O41" i="2"/>
  <c r="L41" i="2"/>
  <c r="J41" i="2"/>
  <c r="G41" i="2"/>
  <c r="E41" i="2"/>
  <c r="X40" i="2"/>
  <c r="W40" i="2"/>
  <c r="U40" i="2"/>
  <c r="Q40" i="2"/>
  <c r="V40" i="2" s="1"/>
  <c r="L40" i="2"/>
  <c r="J40" i="2" s="1"/>
  <c r="G40" i="2"/>
  <c r="E40" i="2" s="1"/>
  <c r="X39" i="2"/>
  <c r="W39" i="2"/>
  <c r="V39" i="2"/>
  <c r="U39" i="2"/>
  <c r="T39" i="2"/>
  <c r="Q39" i="2"/>
  <c r="O39" i="2"/>
  <c r="L39" i="2"/>
  <c r="J39" i="2"/>
  <c r="G39" i="2"/>
  <c r="E39" i="2"/>
  <c r="X38" i="2"/>
  <c r="W38" i="2"/>
  <c r="U38" i="2"/>
  <c r="Q38" i="2"/>
  <c r="L38" i="2"/>
  <c r="J38" i="2" s="1"/>
  <c r="G38" i="2"/>
  <c r="E38" i="2" s="1"/>
  <c r="X37" i="2"/>
  <c r="W37" i="2"/>
  <c r="V37" i="2"/>
  <c r="U37" i="2"/>
  <c r="Q37" i="2"/>
  <c r="O37" i="2"/>
  <c r="L37" i="2"/>
  <c r="J37" i="2"/>
  <c r="G37" i="2"/>
  <c r="E37" i="2"/>
  <c r="X36" i="2"/>
  <c r="W36" i="2"/>
  <c r="U36" i="2"/>
  <c r="Q36" i="2"/>
  <c r="V36" i="2" s="1"/>
  <c r="L36" i="2"/>
  <c r="J36" i="2" s="1"/>
  <c r="G36" i="2"/>
  <c r="E36" i="2" s="1"/>
  <c r="X35" i="2"/>
  <c r="W35" i="2"/>
  <c r="V35" i="2"/>
  <c r="U35" i="2"/>
  <c r="T35" i="2"/>
  <c r="Q35" i="2"/>
  <c r="O35" i="2"/>
  <c r="L35" i="2"/>
  <c r="J35" i="2"/>
  <c r="G35" i="2"/>
  <c r="E35" i="2"/>
  <c r="X34" i="2"/>
  <c r="W34" i="2"/>
  <c r="U34" i="2"/>
  <c r="Q34" i="2"/>
  <c r="L34" i="2"/>
  <c r="J34" i="2" s="1"/>
  <c r="G34" i="2"/>
  <c r="E34" i="2" s="1"/>
  <c r="X33" i="2"/>
  <c r="W33" i="2"/>
  <c r="V33" i="2"/>
  <c r="U33" i="2"/>
  <c r="Q33" i="2"/>
  <c r="O33" i="2"/>
  <c r="L33" i="2"/>
  <c r="J33" i="2"/>
  <c r="G33" i="2"/>
  <c r="E33" i="2"/>
  <c r="X32" i="2"/>
  <c r="W32" i="2"/>
  <c r="U32" i="2"/>
  <c r="Q32" i="2"/>
  <c r="V32" i="2" s="1"/>
  <c r="L32" i="2"/>
  <c r="J32" i="2" s="1"/>
  <c r="G32" i="2"/>
  <c r="E32" i="2" s="1"/>
  <c r="X31" i="2"/>
  <c r="W31" i="2"/>
  <c r="V31" i="2"/>
  <c r="U31" i="2"/>
  <c r="T31" i="2"/>
  <c r="Q31" i="2"/>
  <c r="O31" i="2"/>
  <c r="L31" i="2"/>
  <c r="J31" i="2"/>
  <c r="G31" i="2"/>
  <c r="E31" i="2"/>
  <c r="X30" i="2"/>
  <c r="W30" i="2"/>
  <c r="U30" i="2"/>
  <c r="Q30" i="2"/>
  <c r="L30" i="2"/>
  <c r="G30" i="2"/>
  <c r="X29" i="2"/>
  <c r="W29" i="2"/>
  <c r="V29" i="2"/>
  <c r="U29" i="2"/>
  <c r="Q29" i="2"/>
  <c r="O29" i="2"/>
  <c r="L29" i="2"/>
  <c r="J29" i="2"/>
  <c r="G29" i="2"/>
  <c r="E29" i="2"/>
  <c r="I28" i="2"/>
  <c r="I113" i="2" s="1"/>
  <c r="D28" i="2"/>
  <c r="X26" i="2"/>
  <c r="W26" i="2"/>
  <c r="V26" i="2"/>
  <c r="U26" i="2"/>
  <c r="Q26" i="2"/>
  <c r="O26" i="2"/>
  <c r="L26" i="2"/>
  <c r="J26" i="2"/>
  <c r="G26" i="2"/>
  <c r="E26" i="2"/>
  <c r="W25" i="2"/>
  <c r="U25" i="2"/>
  <c r="L25" i="2"/>
  <c r="J25" i="2"/>
  <c r="G25" i="2"/>
  <c r="E25" i="2"/>
  <c r="D25" i="2"/>
  <c r="X24" i="2"/>
  <c r="W24" i="2"/>
  <c r="V24" i="2"/>
  <c r="U24" i="2"/>
  <c r="Q24" i="2"/>
  <c r="O24" i="2"/>
  <c r="T24" i="2" s="1"/>
  <c r="L24" i="2"/>
  <c r="J24" i="2"/>
  <c r="G24" i="2"/>
  <c r="E24" i="2"/>
  <c r="E21" i="2" s="1"/>
  <c r="E11" i="2" s="1"/>
  <c r="E12" i="2" s="1"/>
  <c r="X23" i="2"/>
  <c r="W23" i="2"/>
  <c r="V23" i="2"/>
  <c r="U23" i="2"/>
  <c r="Q23" i="2"/>
  <c r="O23" i="2"/>
  <c r="T23" i="2" s="1"/>
  <c r="L23" i="2"/>
  <c r="J23" i="2" s="1"/>
  <c r="G23" i="2"/>
  <c r="E23" i="2"/>
  <c r="X22" i="2"/>
  <c r="W22" i="2"/>
  <c r="V22" i="2"/>
  <c r="U22" i="2"/>
  <c r="T22" i="2"/>
  <c r="Q22" i="2"/>
  <c r="O22" i="2"/>
  <c r="L22" i="2"/>
  <c r="J22" i="2"/>
  <c r="J21" i="2" s="1"/>
  <c r="G22" i="2"/>
  <c r="E22" i="2"/>
  <c r="D22" i="2"/>
  <c r="R21" i="2"/>
  <c r="W21" i="2" s="1"/>
  <c r="P21" i="2"/>
  <c r="U21" i="2" s="1"/>
  <c r="N21" i="2"/>
  <c r="M21" i="2"/>
  <c r="L21" i="2"/>
  <c r="K21" i="2"/>
  <c r="I21" i="2"/>
  <c r="H21" i="2"/>
  <c r="F21" i="2"/>
  <c r="D21" i="2"/>
  <c r="X20" i="2"/>
  <c r="W20" i="2"/>
  <c r="V20" i="2"/>
  <c r="U20" i="2"/>
  <c r="Q20" i="2"/>
  <c r="O20" i="2"/>
  <c r="T20" i="2" s="1"/>
  <c r="L20" i="2"/>
  <c r="J20" i="2" s="1"/>
  <c r="G20" i="2"/>
  <c r="E20" i="2"/>
  <c r="X19" i="2"/>
  <c r="W19" i="2"/>
  <c r="V19" i="2"/>
  <c r="U19" i="2"/>
  <c r="T19" i="2"/>
  <c r="Q19" i="2"/>
  <c r="O19" i="2"/>
  <c r="L19" i="2"/>
  <c r="J19" i="2"/>
  <c r="G19" i="2"/>
  <c r="E19" i="2"/>
  <c r="X18" i="2"/>
  <c r="W18" i="2"/>
  <c r="U18" i="2"/>
  <c r="Q18" i="2"/>
  <c r="L18" i="2"/>
  <c r="J18" i="2"/>
  <c r="G18" i="2"/>
  <c r="E18" i="2" s="1"/>
  <c r="X17" i="2"/>
  <c r="U17" i="2"/>
  <c r="R17" i="2"/>
  <c r="W17" i="2" s="1"/>
  <c r="Q17" i="2"/>
  <c r="O17" i="2" s="1"/>
  <c r="L17" i="2"/>
  <c r="J17" i="2"/>
  <c r="G17" i="2"/>
  <c r="E17" i="2" s="1"/>
  <c r="X16" i="2"/>
  <c r="W16" i="2"/>
  <c r="Q16" i="2"/>
  <c r="P16" i="2"/>
  <c r="L16" i="2"/>
  <c r="J16" i="2"/>
  <c r="G16" i="2"/>
  <c r="E16" i="2" s="1"/>
  <c r="E15" i="2" s="1"/>
  <c r="S15" i="2"/>
  <c r="R15" i="2"/>
  <c r="N15" i="2"/>
  <c r="M15" i="2"/>
  <c r="K15" i="2"/>
  <c r="J15" i="2"/>
  <c r="I15" i="2"/>
  <c r="H15" i="2"/>
  <c r="G15" i="2"/>
  <c r="F15" i="2"/>
  <c r="D15" i="2"/>
  <c r="M14" i="2"/>
  <c r="K14" i="2"/>
  <c r="I14" i="2"/>
  <c r="Q12" i="2"/>
  <c r="L12" i="2"/>
  <c r="G12" i="2"/>
  <c r="Q11" i="2"/>
  <c r="L11" i="2"/>
  <c r="J11" i="2"/>
  <c r="J12" i="2" s="1"/>
  <c r="G11" i="2"/>
  <c r="T10" i="2"/>
  <c r="Q10" i="2"/>
  <c r="L10" i="2"/>
  <c r="G10" i="2"/>
  <c r="T9" i="2"/>
  <c r="Q9" i="2"/>
  <c r="O9" i="2"/>
  <c r="L9" i="2"/>
  <c r="G9" i="2"/>
  <c r="T8" i="2"/>
  <c r="Q8" i="2"/>
  <c r="L8" i="2"/>
  <c r="G8" i="2"/>
  <c r="T7" i="2"/>
  <c r="Q7" i="2"/>
  <c r="L7" i="2"/>
  <c r="G7" i="2"/>
  <c r="T6" i="2"/>
  <c r="Q6" i="2"/>
  <c r="L6" i="2"/>
  <c r="G6" i="2"/>
  <c r="N113" i="2" l="1"/>
  <c r="N14" i="2"/>
  <c r="L15" i="2"/>
  <c r="V38" i="2"/>
  <c r="O38" i="2"/>
  <c r="T38" i="2" s="1"/>
  <c r="V54" i="2"/>
  <c r="O54" i="2"/>
  <c r="T54" i="2" s="1"/>
  <c r="Q92" i="2"/>
  <c r="W92" i="2"/>
  <c r="R28" i="2"/>
  <c r="F14" i="2"/>
  <c r="J14" i="2"/>
  <c r="R113" i="2"/>
  <c r="Q15" i="2"/>
  <c r="R14" i="2"/>
  <c r="W15" i="2"/>
  <c r="V16" i="2"/>
  <c r="G21" i="2"/>
  <c r="G14" i="2" s="1"/>
  <c r="H14" i="2"/>
  <c r="T41" i="2"/>
  <c r="V42" i="2"/>
  <c r="O42" i="2"/>
  <c r="T42" i="2" s="1"/>
  <c r="T66" i="2"/>
  <c r="V75" i="2"/>
  <c r="O75" i="2"/>
  <c r="T75" i="2" s="1"/>
  <c r="T77" i="2"/>
  <c r="E30" i="2"/>
  <c r="G28" i="2"/>
  <c r="V17" i="2"/>
  <c r="T26" i="2"/>
  <c r="V30" i="2"/>
  <c r="O30" i="2"/>
  <c r="T30" i="2" s="1"/>
  <c r="O61" i="2"/>
  <c r="T61" i="2" s="1"/>
  <c r="V61" i="2"/>
  <c r="E65" i="2"/>
  <c r="T65" i="2" s="1"/>
  <c r="V65" i="2"/>
  <c r="T73" i="2"/>
  <c r="E14" i="2"/>
  <c r="T37" i="2"/>
  <c r="T29" i="2"/>
  <c r="T45" i="2"/>
  <c r="V46" i="2"/>
  <c r="O46" i="2"/>
  <c r="T46" i="2" s="1"/>
  <c r="V59" i="2"/>
  <c r="O59" i="2"/>
  <c r="T59" i="2" s="1"/>
  <c r="X28" i="2"/>
  <c r="S25" i="2"/>
  <c r="U16" i="2"/>
  <c r="O16" i="2"/>
  <c r="P15" i="2"/>
  <c r="T17" i="2"/>
  <c r="V18" i="2"/>
  <c r="O18" i="2"/>
  <c r="T18" i="2" s="1"/>
  <c r="D11" i="2"/>
  <c r="D12" i="2" s="1"/>
  <c r="D14" i="2"/>
  <c r="D113" i="2" s="1"/>
  <c r="T33" i="2"/>
  <c r="V34" i="2"/>
  <c r="O34" i="2"/>
  <c r="T34" i="2" s="1"/>
  <c r="T49" i="2"/>
  <c r="V50" i="2"/>
  <c r="O50" i="2"/>
  <c r="T50" i="2" s="1"/>
  <c r="T57" i="2"/>
  <c r="V70" i="2"/>
  <c r="O70" i="2"/>
  <c r="T70" i="2" s="1"/>
  <c r="X92" i="2"/>
  <c r="J30" i="2"/>
  <c r="O32" i="2"/>
  <c r="T32" i="2" s="1"/>
  <c r="O36" i="2"/>
  <c r="T36" i="2" s="1"/>
  <c r="O40" i="2"/>
  <c r="T40" i="2" s="1"/>
  <c r="O44" i="2"/>
  <c r="T44" i="2" s="1"/>
  <c r="O48" i="2"/>
  <c r="T48" i="2" s="1"/>
  <c r="V55" i="2"/>
  <c r="O55" i="2"/>
  <c r="T55" i="2" s="1"/>
  <c r="O62" i="2"/>
  <c r="T62" i="2" s="1"/>
  <c r="V71" i="2"/>
  <c r="O71" i="2"/>
  <c r="T71" i="2" s="1"/>
  <c r="O78" i="2"/>
  <c r="T78" i="2" s="1"/>
  <c r="V81" i="2"/>
  <c r="V87" i="2"/>
  <c r="O87" i="2"/>
  <c r="T87" i="2" s="1"/>
  <c r="L93" i="2"/>
  <c r="J93" i="2" s="1"/>
  <c r="M92" i="2"/>
  <c r="Q93" i="2"/>
  <c r="U96" i="2"/>
  <c r="V102" i="2"/>
  <c r="T89" i="2"/>
  <c r="X15" i="2"/>
  <c r="V51" i="2"/>
  <c r="O51" i="2"/>
  <c r="T51" i="2" s="1"/>
  <c r="V67" i="2"/>
  <c r="O67" i="2"/>
  <c r="T67" i="2" s="1"/>
  <c r="V77" i="2"/>
  <c r="T81" i="2"/>
  <c r="V83" i="2"/>
  <c r="O83" i="2"/>
  <c r="T83" i="2" s="1"/>
  <c r="F92" i="2"/>
  <c r="K92" i="2"/>
  <c r="W93" i="2"/>
  <c r="Q96" i="2"/>
  <c r="V98" i="2"/>
  <c r="O98" i="2"/>
  <c r="T98" i="2" s="1"/>
  <c r="U102" i="2"/>
  <c r="O102" i="2"/>
  <c r="T102" i="2" s="1"/>
  <c r="P100" i="2"/>
  <c r="V103" i="2"/>
  <c r="O103" i="2"/>
  <c r="T103" i="2" s="1"/>
  <c r="T104" i="2"/>
  <c r="V105" i="2"/>
  <c r="O105" i="2"/>
  <c r="T105" i="2" s="1"/>
  <c r="V91" i="2"/>
  <c r="O91" i="2"/>
  <c r="T91" i="2" s="1"/>
  <c r="G113" i="2"/>
  <c r="H28" i="2"/>
  <c r="H113" i="2" s="1"/>
  <c r="V63" i="2"/>
  <c r="O63" i="2"/>
  <c r="T63" i="2" s="1"/>
  <c r="V79" i="2"/>
  <c r="O79" i="2"/>
  <c r="T79" i="2" s="1"/>
  <c r="O86" i="2"/>
  <c r="T86" i="2" s="1"/>
  <c r="X93" i="2"/>
  <c r="O94" i="2"/>
  <c r="T94" i="2" s="1"/>
  <c r="O95" i="2"/>
  <c r="T95" i="2" s="1"/>
  <c r="T108" i="2"/>
  <c r="V109" i="2"/>
  <c r="O109" i="2"/>
  <c r="T109" i="2" s="1"/>
  <c r="O107" i="2"/>
  <c r="T107" i="2" s="1"/>
  <c r="E6012" i="1"/>
  <c r="E6011" i="1"/>
  <c r="E6010" i="1"/>
  <c r="E6009" i="1"/>
  <c r="E6008" i="1"/>
  <c r="E6007" i="1"/>
  <c r="E6006" i="1"/>
  <c r="E6005" i="1"/>
  <c r="H6004" i="1"/>
  <c r="H6003" i="1" s="1"/>
  <c r="G6004" i="1"/>
  <c r="F6004" i="1"/>
  <c r="E6002" i="1"/>
  <c r="E6001" i="1"/>
  <c r="H6000" i="1"/>
  <c r="G6000" i="1"/>
  <c r="G5999" i="1" s="1"/>
  <c r="F6000" i="1"/>
  <c r="F5999" i="1" s="1"/>
  <c r="H5998" i="1"/>
  <c r="G5998" i="1"/>
  <c r="F5998" i="1"/>
  <c r="H5997" i="1"/>
  <c r="G5997" i="1"/>
  <c r="F5997" i="1"/>
  <c r="H5996" i="1"/>
  <c r="G5996" i="1"/>
  <c r="F5996" i="1"/>
  <c r="H5995" i="1"/>
  <c r="G5995" i="1"/>
  <c r="F5995" i="1"/>
  <c r="H5994" i="1"/>
  <c r="G5994" i="1"/>
  <c r="F5994" i="1"/>
  <c r="H5993" i="1"/>
  <c r="G5993" i="1"/>
  <c r="F5993" i="1"/>
  <c r="H5992" i="1"/>
  <c r="G5992" i="1"/>
  <c r="F5992" i="1"/>
  <c r="H5991" i="1"/>
  <c r="G5991" i="1"/>
  <c r="F5991" i="1"/>
  <c r="E5988" i="1"/>
  <c r="E5987" i="1"/>
  <c r="E5986" i="1"/>
  <c r="E5985" i="1"/>
  <c r="E5984" i="1"/>
  <c r="E5983" i="1"/>
  <c r="E5982" i="1"/>
  <c r="H5981" i="1"/>
  <c r="H5980" i="1" s="1"/>
  <c r="G5981" i="1"/>
  <c r="G5980" i="1" s="1"/>
  <c r="F5981" i="1"/>
  <c r="F5980" i="1" s="1"/>
  <c r="E5979" i="1"/>
  <c r="E5978" i="1"/>
  <c r="E5977" i="1"/>
  <c r="H5976" i="1"/>
  <c r="H5975" i="1" s="1"/>
  <c r="G5976" i="1"/>
  <c r="G5975" i="1" s="1"/>
  <c r="F5976" i="1"/>
  <c r="E5974" i="1"/>
  <c r="E5973" i="1"/>
  <c r="E5972" i="1"/>
  <c r="E5971" i="1"/>
  <c r="E5970" i="1"/>
  <c r="E5969" i="1"/>
  <c r="E5968" i="1"/>
  <c r="H5967" i="1"/>
  <c r="H5966" i="1" s="1"/>
  <c r="G5967" i="1"/>
  <c r="G5966" i="1" s="1"/>
  <c r="F5967" i="1"/>
  <c r="E5965" i="1"/>
  <c r="H5964" i="1"/>
  <c r="G5964" i="1"/>
  <c r="F5964" i="1"/>
  <c r="E5963" i="1"/>
  <c r="H5962" i="1"/>
  <c r="G5962" i="1"/>
  <c r="F5962" i="1"/>
  <c r="E5961" i="1"/>
  <c r="H5960" i="1"/>
  <c r="G5960" i="1"/>
  <c r="F5960" i="1"/>
  <c r="E5959" i="1"/>
  <c r="E5958" i="1"/>
  <c r="H5957" i="1"/>
  <c r="H5956" i="1" s="1"/>
  <c r="G5957" i="1"/>
  <c r="F5957" i="1"/>
  <c r="F5956" i="1" s="1"/>
  <c r="E5955" i="1"/>
  <c r="H5954" i="1"/>
  <c r="H5953" i="1" s="1"/>
  <c r="G5954" i="1"/>
  <c r="F5954" i="1"/>
  <c r="F5953" i="1" s="1"/>
  <c r="E5952" i="1"/>
  <c r="E5951" i="1"/>
  <c r="E5950" i="1"/>
  <c r="E5949" i="1"/>
  <c r="H5948" i="1"/>
  <c r="H5947" i="1" s="1"/>
  <c r="G5948" i="1"/>
  <c r="G5947" i="1" s="1"/>
  <c r="F5948" i="1"/>
  <c r="F5947" i="1" s="1"/>
  <c r="E5946" i="1"/>
  <c r="H5945" i="1"/>
  <c r="G5945" i="1"/>
  <c r="F5945" i="1"/>
  <c r="E5944" i="1"/>
  <c r="H5943" i="1"/>
  <c r="H5942" i="1" s="1"/>
  <c r="G5943" i="1"/>
  <c r="F5943" i="1"/>
  <c r="E5941" i="1"/>
  <c r="E5940" i="1"/>
  <c r="H5939" i="1"/>
  <c r="G5939" i="1"/>
  <c r="G5938" i="1" s="1"/>
  <c r="F5939" i="1"/>
  <c r="H5937" i="1"/>
  <c r="G5937" i="1"/>
  <c r="F5937" i="1"/>
  <c r="H5936" i="1"/>
  <c r="H5879" i="1" s="1"/>
  <c r="G5936" i="1"/>
  <c r="G5879" i="1" s="1"/>
  <c r="F5936" i="1"/>
  <c r="H5935" i="1"/>
  <c r="G5935" i="1"/>
  <c r="G5878" i="1" s="1"/>
  <c r="F5935" i="1"/>
  <c r="H5934" i="1"/>
  <c r="G5934" i="1"/>
  <c r="F5934" i="1"/>
  <c r="H5933" i="1"/>
  <c r="G5933" i="1"/>
  <c r="G5876" i="1" s="1"/>
  <c r="F5933" i="1"/>
  <c r="E5930" i="1"/>
  <c r="H5929" i="1"/>
  <c r="H5928" i="1" s="1"/>
  <c r="G5929" i="1"/>
  <c r="G5928" i="1" s="1"/>
  <c r="F5929" i="1"/>
  <c r="F5928" i="1" s="1"/>
  <c r="E5927" i="1"/>
  <c r="H5926" i="1"/>
  <c r="H5925" i="1" s="1"/>
  <c r="G5926" i="1"/>
  <c r="G5925" i="1" s="1"/>
  <c r="F5926" i="1"/>
  <c r="E5924" i="1"/>
  <c r="H5923" i="1"/>
  <c r="H5922" i="1" s="1"/>
  <c r="G5923" i="1"/>
  <c r="G5922" i="1" s="1"/>
  <c r="F5923" i="1"/>
  <c r="E5921" i="1"/>
  <c r="H5920" i="1"/>
  <c r="H5919" i="1" s="1"/>
  <c r="G5920" i="1"/>
  <c r="G5919" i="1" s="1"/>
  <c r="F5920" i="1"/>
  <c r="E5918" i="1"/>
  <c r="H5917" i="1"/>
  <c r="H5915" i="1" s="1"/>
  <c r="G5917" i="1"/>
  <c r="G5915" i="1" s="1"/>
  <c r="F5917" i="1"/>
  <c r="H5916" i="1"/>
  <c r="H5880" i="1" s="1"/>
  <c r="G5916" i="1"/>
  <c r="F5916" i="1"/>
  <c r="E5914" i="1"/>
  <c r="H5913" i="1"/>
  <c r="H5912" i="1" s="1"/>
  <c r="G5913" i="1"/>
  <c r="G5912" i="1" s="1"/>
  <c r="F5913" i="1"/>
  <c r="E5911" i="1"/>
  <c r="H5910" i="1"/>
  <c r="H5909" i="1" s="1"/>
  <c r="G5910" i="1"/>
  <c r="G5909" i="1" s="1"/>
  <c r="F5910" i="1"/>
  <c r="E5908" i="1"/>
  <c r="H5907" i="1"/>
  <c r="H5906" i="1" s="1"/>
  <c r="G5907" i="1"/>
  <c r="G5906" i="1" s="1"/>
  <c r="F5907" i="1"/>
  <c r="F5906" i="1" s="1"/>
  <c r="E5905" i="1"/>
  <c r="H5904" i="1"/>
  <c r="H5903" i="1" s="1"/>
  <c r="G5904" i="1"/>
  <c r="G5903" i="1" s="1"/>
  <c r="F5904" i="1"/>
  <c r="E5902" i="1"/>
  <c r="H5901" i="1"/>
  <c r="G5901" i="1"/>
  <c r="F5901" i="1"/>
  <c r="F5900" i="1" s="1"/>
  <c r="H5899" i="1"/>
  <c r="H5896" i="1" s="1"/>
  <c r="H5877" i="1" s="1"/>
  <c r="G5899" i="1"/>
  <c r="G5896" i="1" s="1"/>
  <c r="F5899" i="1"/>
  <c r="E5893" i="1"/>
  <c r="E5892" i="1"/>
  <c r="E5891" i="1"/>
  <c r="H5890" i="1"/>
  <c r="H5889" i="1" s="1"/>
  <c r="G5890" i="1"/>
  <c r="G5889" i="1" s="1"/>
  <c r="F5890" i="1"/>
  <c r="E5888" i="1"/>
  <c r="E5887" i="1"/>
  <c r="H5886" i="1"/>
  <c r="H5885" i="1" s="1"/>
  <c r="G5886" i="1"/>
  <c r="F5886" i="1"/>
  <c r="E5884" i="1"/>
  <c r="E5883" i="1"/>
  <c r="H5882" i="1"/>
  <c r="H5881" i="1" s="1"/>
  <c r="G5882" i="1"/>
  <c r="G5881" i="1" s="1"/>
  <c r="F5882" i="1"/>
  <c r="F5879" i="1"/>
  <c r="F5878" i="1"/>
  <c r="H5876" i="1"/>
  <c r="F5876" i="1"/>
  <c r="H5875" i="1"/>
  <c r="G5875" i="1"/>
  <c r="F5875" i="1"/>
  <c r="H5874" i="1"/>
  <c r="G5874" i="1"/>
  <c r="F5874" i="1"/>
  <c r="E5871" i="1"/>
  <c r="H5870" i="1"/>
  <c r="H5869" i="1" s="1"/>
  <c r="G5870" i="1"/>
  <c r="G5869" i="1" s="1"/>
  <c r="F5870" i="1"/>
  <c r="E5868" i="1"/>
  <c r="E5867" i="1"/>
  <c r="E5866" i="1"/>
  <c r="E5865" i="1"/>
  <c r="E5864" i="1"/>
  <c r="E5863" i="1"/>
  <c r="H5862" i="1"/>
  <c r="H5861" i="1" s="1"/>
  <c r="G5862" i="1"/>
  <c r="G5861" i="1" s="1"/>
  <c r="F5862" i="1"/>
  <c r="E5860" i="1"/>
  <c r="H5859" i="1"/>
  <c r="G5859" i="1"/>
  <c r="F5859" i="1"/>
  <c r="E5858" i="1"/>
  <c r="E5857" i="1"/>
  <c r="E5856" i="1"/>
  <c r="E5855" i="1"/>
  <c r="E5854" i="1"/>
  <c r="H5853" i="1"/>
  <c r="G5853" i="1"/>
  <c r="F5853" i="1"/>
  <c r="F5852" i="1" s="1"/>
  <c r="H5851" i="1"/>
  <c r="G5851" i="1"/>
  <c r="F5851" i="1"/>
  <c r="H5850" i="1"/>
  <c r="G5850" i="1"/>
  <c r="F5850" i="1"/>
  <c r="H5849" i="1"/>
  <c r="G5849" i="1"/>
  <c r="F5849" i="1"/>
  <c r="H5848" i="1"/>
  <c r="G5848" i="1"/>
  <c r="F5848" i="1"/>
  <c r="H5847" i="1"/>
  <c r="G5847" i="1"/>
  <c r="F5847" i="1"/>
  <c r="E5844" i="1"/>
  <c r="E5843" i="1"/>
  <c r="E5842" i="1"/>
  <c r="E5841" i="1"/>
  <c r="E5840" i="1"/>
  <c r="H5839" i="1"/>
  <c r="H5838" i="1" s="1"/>
  <c r="G5839" i="1"/>
  <c r="G5838" i="1" s="1"/>
  <c r="F5839" i="1"/>
  <c r="F5838" i="1" s="1"/>
  <c r="E5837" i="1"/>
  <c r="E5836" i="1"/>
  <c r="E5835" i="1"/>
  <c r="E5834" i="1"/>
  <c r="E5833" i="1"/>
  <c r="H5832" i="1"/>
  <c r="H5831" i="1" s="1"/>
  <c r="G5832" i="1"/>
  <c r="G5831" i="1" s="1"/>
  <c r="F5832" i="1"/>
  <c r="F5831" i="1" s="1"/>
  <c r="E5830" i="1"/>
  <c r="E5829" i="1"/>
  <c r="E5828" i="1"/>
  <c r="E5827" i="1"/>
  <c r="E5826" i="1"/>
  <c r="E5825" i="1"/>
  <c r="E5824" i="1"/>
  <c r="H5823" i="1"/>
  <c r="H5822" i="1" s="1"/>
  <c r="G5823" i="1"/>
  <c r="G5822" i="1" s="1"/>
  <c r="F5823" i="1"/>
  <c r="E5821" i="1"/>
  <c r="H5820" i="1"/>
  <c r="H5819" i="1" s="1"/>
  <c r="G5820" i="1"/>
  <c r="G5819" i="1" s="1"/>
  <c r="F5820" i="1"/>
  <c r="F5819" i="1" s="1"/>
  <c r="E5818" i="1"/>
  <c r="E5817" i="1"/>
  <c r="E5816" i="1"/>
  <c r="E5815" i="1"/>
  <c r="E5814" i="1"/>
  <c r="H5813" i="1"/>
  <c r="H5812" i="1" s="1"/>
  <c r="G5813" i="1"/>
  <c r="F5813" i="1"/>
  <c r="H5811" i="1"/>
  <c r="G5811" i="1"/>
  <c r="F5811" i="1"/>
  <c r="H5810" i="1"/>
  <c r="G5810" i="1"/>
  <c r="F5810" i="1"/>
  <c r="H5809" i="1"/>
  <c r="G5809" i="1"/>
  <c r="F5809" i="1"/>
  <c r="H5808" i="1"/>
  <c r="G5808" i="1"/>
  <c r="F5808" i="1"/>
  <c r="H5807" i="1"/>
  <c r="G5807" i="1"/>
  <c r="F5807" i="1"/>
  <c r="H5806" i="1"/>
  <c r="G5806" i="1"/>
  <c r="F5806" i="1"/>
  <c r="E5803" i="1"/>
  <c r="E5802" i="1"/>
  <c r="E5801" i="1"/>
  <c r="E5800" i="1"/>
  <c r="E5799" i="1"/>
  <c r="E5798" i="1"/>
  <c r="H5797" i="1"/>
  <c r="G5797" i="1"/>
  <c r="G5796" i="1" s="1"/>
  <c r="F5797" i="1"/>
  <c r="H5796" i="1"/>
  <c r="E5795" i="1"/>
  <c r="E5794" i="1"/>
  <c r="E5793" i="1"/>
  <c r="E5792" i="1"/>
  <c r="E5791" i="1"/>
  <c r="E5790" i="1"/>
  <c r="H5789" i="1"/>
  <c r="H5788" i="1" s="1"/>
  <c r="G5789" i="1"/>
  <c r="G5788" i="1" s="1"/>
  <c r="F5789" i="1"/>
  <c r="F5788" i="1" s="1"/>
  <c r="E5787" i="1"/>
  <c r="E5786" i="1"/>
  <c r="E5785" i="1"/>
  <c r="E5784" i="1"/>
  <c r="E5783" i="1"/>
  <c r="E5782" i="1"/>
  <c r="E5781" i="1"/>
  <c r="H5780" i="1"/>
  <c r="G5780" i="1"/>
  <c r="G5779" i="1" s="1"/>
  <c r="G5770" i="1" s="1"/>
  <c r="F5780" i="1"/>
  <c r="F5771" i="1" s="1"/>
  <c r="H5778" i="1"/>
  <c r="G5778" i="1"/>
  <c r="F5778" i="1"/>
  <c r="H5777" i="1"/>
  <c r="G5777" i="1"/>
  <c r="F5777" i="1"/>
  <c r="H5776" i="1"/>
  <c r="G5776" i="1"/>
  <c r="F5776" i="1"/>
  <c r="H5775" i="1"/>
  <c r="G5775" i="1"/>
  <c r="F5775" i="1"/>
  <c r="H5774" i="1"/>
  <c r="G5774" i="1"/>
  <c r="F5774" i="1"/>
  <c r="H5773" i="1"/>
  <c r="G5773" i="1"/>
  <c r="F5773" i="1"/>
  <c r="H5772" i="1"/>
  <c r="G5772" i="1"/>
  <c r="F5772" i="1"/>
  <c r="E5769" i="1"/>
  <c r="E5768" i="1"/>
  <c r="E5767" i="1"/>
  <c r="E5766" i="1"/>
  <c r="E5765" i="1"/>
  <c r="H5764" i="1"/>
  <c r="H5763" i="1" s="1"/>
  <c r="G5764" i="1"/>
  <c r="G5763" i="1" s="1"/>
  <c r="F5764" i="1"/>
  <c r="F5763" i="1" s="1"/>
  <c r="E5762" i="1"/>
  <c r="E5761" i="1"/>
  <c r="E5760" i="1"/>
  <c r="E5759" i="1"/>
  <c r="E5758" i="1"/>
  <c r="E5757" i="1"/>
  <c r="E5756" i="1"/>
  <c r="H5755" i="1"/>
  <c r="H5754" i="1" s="1"/>
  <c r="G5755" i="1"/>
  <c r="G5754" i="1" s="1"/>
  <c r="F5755" i="1"/>
  <c r="E5753" i="1"/>
  <c r="E5752" i="1"/>
  <c r="E5751" i="1"/>
  <c r="H5750" i="1"/>
  <c r="G5750" i="1"/>
  <c r="F5750" i="1"/>
  <c r="F5749" i="1" s="1"/>
  <c r="E5748" i="1"/>
  <c r="E5747" i="1"/>
  <c r="E5746" i="1"/>
  <c r="E5745" i="1"/>
  <c r="E5744" i="1"/>
  <c r="E5743" i="1"/>
  <c r="H5742" i="1"/>
  <c r="H5741" i="1" s="1"/>
  <c r="G5742" i="1"/>
  <c r="F5742" i="1"/>
  <c r="H5740" i="1"/>
  <c r="G5740" i="1"/>
  <c r="F5740" i="1"/>
  <c r="H5739" i="1"/>
  <c r="G5739" i="1"/>
  <c r="F5739" i="1"/>
  <c r="H5738" i="1"/>
  <c r="G5738" i="1"/>
  <c r="F5738" i="1"/>
  <c r="H5737" i="1"/>
  <c r="G5737" i="1"/>
  <c r="F5737" i="1"/>
  <c r="H5736" i="1"/>
  <c r="G5736" i="1"/>
  <c r="F5736" i="1"/>
  <c r="H5735" i="1"/>
  <c r="G5735" i="1"/>
  <c r="F5735" i="1"/>
  <c r="E5732" i="1"/>
  <c r="E5731" i="1"/>
  <c r="E5730" i="1"/>
  <c r="E5729" i="1"/>
  <c r="E5728" i="1"/>
  <c r="E5727" i="1"/>
  <c r="H5726" i="1"/>
  <c r="H5725" i="1" s="1"/>
  <c r="G5726" i="1"/>
  <c r="G5725" i="1" s="1"/>
  <c r="F5726" i="1"/>
  <c r="F5725" i="1" s="1"/>
  <c r="E5724" i="1"/>
  <c r="E5723" i="1"/>
  <c r="H5722" i="1"/>
  <c r="H5721" i="1" s="1"/>
  <c r="G5722" i="1"/>
  <c r="G5721" i="1" s="1"/>
  <c r="F5722" i="1"/>
  <c r="E5720" i="1"/>
  <c r="E5719" i="1"/>
  <c r="H5718" i="1"/>
  <c r="G5718" i="1"/>
  <c r="F5718" i="1"/>
  <c r="F5717" i="1" s="1"/>
  <c r="E5716" i="1"/>
  <c r="E5715" i="1"/>
  <c r="E5714" i="1"/>
  <c r="E5713" i="1"/>
  <c r="E5712" i="1"/>
  <c r="E5711" i="1"/>
  <c r="H5710" i="1"/>
  <c r="H5709" i="1" s="1"/>
  <c r="G5710" i="1"/>
  <c r="G5709" i="1" s="1"/>
  <c r="F5710" i="1"/>
  <c r="H5708" i="1"/>
  <c r="G5708" i="1"/>
  <c r="F5708" i="1"/>
  <c r="H5707" i="1"/>
  <c r="G5707" i="1"/>
  <c r="F5707" i="1"/>
  <c r="H5706" i="1"/>
  <c r="G5706" i="1"/>
  <c r="F5706" i="1"/>
  <c r="E5706" i="1" s="1"/>
  <c r="H5705" i="1"/>
  <c r="G5705" i="1"/>
  <c r="F5705" i="1"/>
  <c r="H5704" i="1"/>
  <c r="G5704" i="1"/>
  <c r="F5704" i="1"/>
  <c r="H5703" i="1"/>
  <c r="G5703" i="1"/>
  <c r="F5703" i="1"/>
  <c r="E5700" i="1"/>
  <c r="E5699" i="1"/>
  <c r="E5698" i="1"/>
  <c r="E5697" i="1"/>
  <c r="E5696" i="1"/>
  <c r="E5695" i="1"/>
  <c r="E5694" i="1"/>
  <c r="H5693" i="1"/>
  <c r="H5692" i="1" s="1"/>
  <c r="G5693" i="1"/>
  <c r="G5692" i="1" s="1"/>
  <c r="F5693" i="1"/>
  <c r="F5692" i="1" s="1"/>
  <c r="E5691" i="1"/>
  <c r="E5690" i="1"/>
  <c r="H5689" i="1"/>
  <c r="H5688" i="1" s="1"/>
  <c r="G5689" i="1"/>
  <c r="G5688" i="1" s="1"/>
  <c r="F5689" i="1"/>
  <c r="F5688" i="1" s="1"/>
  <c r="E5687" i="1"/>
  <c r="E5686" i="1"/>
  <c r="E5685" i="1"/>
  <c r="E5684" i="1"/>
  <c r="H5683" i="1"/>
  <c r="H5682" i="1" s="1"/>
  <c r="G5683" i="1"/>
  <c r="G5682" i="1" s="1"/>
  <c r="F5683" i="1"/>
  <c r="F5682" i="1" s="1"/>
  <c r="E5681" i="1"/>
  <c r="H5680" i="1"/>
  <c r="H5679" i="1" s="1"/>
  <c r="G5680" i="1"/>
  <c r="F5680" i="1"/>
  <c r="G5679" i="1"/>
  <c r="E5678" i="1"/>
  <c r="H5677" i="1"/>
  <c r="H5676" i="1" s="1"/>
  <c r="G5677" i="1"/>
  <c r="F5677" i="1"/>
  <c r="F5676" i="1" s="1"/>
  <c r="E5675" i="1"/>
  <c r="E5674" i="1"/>
  <c r="H5673" i="1"/>
  <c r="H5672" i="1" s="1"/>
  <c r="G5673" i="1"/>
  <c r="G5672" i="1" s="1"/>
  <c r="F5673" i="1"/>
  <c r="F5672" i="1" s="1"/>
  <c r="E5671" i="1"/>
  <c r="H5670" i="1"/>
  <c r="H5669" i="1" s="1"/>
  <c r="G5670" i="1"/>
  <c r="G5669" i="1" s="1"/>
  <c r="F5670" i="1"/>
  <c r="F5669" i="1" s="1"/>
  <c r="E5668" i="1"/>
  <c r="E5667" i="1"/>
  <c r="H5666" i="1"/>
  <c r="H5665" i="1" s="1"/>
  <c r="G5666" i="1"/>
  <c r="G5665" i="1" s="1"/>
  <c r="F5666" i="1"/>
  <c r="F5665" i="1"/>
  <c r="E5664" i="1"/>
  <c r="E5663" i="1"/>
  <c r="H5662" i="1"/>
  <c r="H5661" i="1" s="1"/>
  <c r="G5662" i="1"/>
  <c r="G5661" i="1" s="1"/>
  <c r="F5662" i="1"/>
  <c r="F5661" i="1" s="1"/>
  <c r="E5660" i="1"/>
  <c r="E5659" i="1"/>
  <c r="H5658" i="1"/>
  <c r="H5657" i="1" s="1"/>
  <c r="G5658" i="1"/>
  <c r="F5658" i="1"/>
  <c r="F5657" i="1" s="1"/>
  <c r="E5656" i="1"/>
  <c r="E5655" i="1"/>
  <c r="H5654" i="1"/>
  <c r="H5653" i="1" s="1"/>
  <c r="G5654" i="1"/>
  <c r="G5653" i="1" s="1"/>
  <c r="F5654" i="1"/>
  <c r="E5652" i="1"/>
  <c r="E5651" i="1"/>
  <c r="H5650" i="1"/>
  <c r="H5649" i="1" s="1"/>
  <c r="G5650" i="1"/>
  <c r="F5650" i="1"/>
  <c r="F5649" i="1" s="1"/>
  <c r="E5648" i="1"/>
  <c r="E5647" i="1"/>
  <c r="H5646" i="1"/>
  <c r="H5645" i="1" s="1"/>
  <c r="G5646" i="1"/>
  <c r="G5645" i="1" s="1"/>
  <c r="F5646" i="1"/>
  <c r="F5645" i="1" s="1"/>
  <c r="E5644" i="1"/>
  <c r="E5643" i="1"/>
  <c r="H5642" i="1"/>
  <c r="H5641" i="1" s="1"/>
  <c r="G5642" i="1"/>
  <c r="F5642" i="1"/>
  <c r="F5641" i="1" s="1"/>
  <c r="E5640" i="1"/>
  <c r="H5639" i="1"/>
  <c r="H5638" i="1" s="1"/>
  <c r="G5639" i="1"/>
  <c r="F5639" i="1"/>
  <c r="F5638" i="1" s="1"/>
  <c r="E5637" i="1"/>
  <c r="H5636" i="1"/>
  <c r="H5635" i="1" s="1"/>
  <c r="G5636" i="1"/>
  <c r="F5636" i="1"/>
  <c r="F5635" i="1" s="1"/>
  <c r="E5634" i="1"/>
  <c r="H5633" i="1"/>
  <c r="H5632" i="1" s="1"/>
  <c r="G5633" i="1"/>
  <c r="F5633" i="1"/>
  <c r="F5632" i="1" s="1"/>
  <c r="E5631" i="1"/>
  <c r="H5630" i="1"/>
  <c r="H5629" i="1" s="1"/>
  <c r="G5630" i="1"/>
  <c r="G5629" i="1" s="1"/>
  <c r="F5630" i="1"/>
  <c r="E5628" i="1"/>
  <c r="E5627" i="1"/>
  <c r="H5626" i="1"/>
  <c r="G5626" i="1"/>
  <c r="G5625" i="1" s="1"/>
  <c r="F5626" i="1"/>
  <c r="F5625" i="1"/>
  <c r="E5624" i="1"/>
  <c r="H5623" i="1"/>
  <c r="H5622" i="1" s="1"/>
  <c r="G5623" i="1"/>
  <c r="G5622" i="1" s="1"/>
  <c r="F5623" i="1"/>
  <c r="E5621" i="1"/>
  <c r="H5620" i="1"/>
  <c r="H5619" i="1" s="1"/>
  <c r="G5620" i="1"/>
  <c r="G5619" i="1" s="1"/>
  <c r="F5620" i="1"/>
  <c r="F5619" i="1" s="1"/>
  <c r="E5618" i="1"/>
  <c r="E5617" i="1"/>
  <c r="H5616" i="1"/>
  <c r="G5616" i="1"/>
  <c r="G5615" i="1" s="1"/>
  <c r="F5616" i="1"/>
  <c r="H5615" i="1"/>
  <c r="E5614" i="1"/>
  <c r="H5613" i="1"/>
  <c r="H5612" i="1" s="1"/>
  <c r="G5613" i="1"/>
  <c r="G5612" i="1" s="1"/>
  <c r="F5613" i="1"/>
  <c r="F5612" i="1" s="1"/>
  <c r="E5611" i="1"/>
  <c r="E5610" i="1"/>
  <c r="H5609" i="1"/>
  <c r="H5608" i="1" s="1"/>
  <c r="G5609" i="1"/>
  <c r="G5608" i="1" s="1"/>
  <c r="F5609" i="1"/>
  <c r="F5608" i="1" s="1"/>
  <c r="E5607" i="1"/>
  <c r="H5606" i="1"/>
  <c r="G5606" i="1"/>
  <c r="F5606" i="1"/>
  <c r="F5605" i="1" s="1"/>
  <c r="H5605" i="1"/>
  <c r="E5604" i="1"/>
  <c r="H5603" i="1"/>
  <c r="H5602" i="1" s="1"/>
  <c r="G5603" i="1"/>
  <c r="G5602" i="1" s="1"/>
  <c r="F5603" i="1"/>
  <c r="F5602" i="1" s="1"/>
  <c r="E5601" i="1"/>
  <c r="E5600" i="1"/>
  <c r="H5599" i="1"/>
  <c r="H5598" i="1" s="1"/>
  <c r="G5599" i="1"/>
  <c r="F5599" i="1"/>
  <c r="F5598" i="1"/>
  <c r="E5597" i="1"/>
  <c r="H5596" i="1"/>
  <c r="H5595" i="1" s="1"/>
  <c r="G5596" i="1"/>
  <c r="G5595" i="1" s="1"/>
  <c r="F5596" i="1"/>
  <c r="E5594" i="1"/>
  <c r="H5593" i="1"/>
  <c r="H5592" i="1" s="1"/>
  <c r="G5593" i="1"/>
  <c r="G5592" i="1" s="1"/>
  <c r="F5593" i="1"/>
  <c r="E5591" i="1"/>
  <c r="E5590" i="1"/>
  <c r="H5589" i="1"/>
  <c r="H5588" i="1" s="1"/>
  <c r="G5589" i="1"/>
  <c r="F5589" i="1"/>
  <c r="F5588" i="1" s="1"/>
  <c r="G5588" i="1"/>
  <c r="E5587" i="1"/>
  <c r="E5586" i="1"/>
  <c r="H5585" i="1"/>
  <c r="H5584" i="1" s="1"/>
  <c r="G5585" i="1"/>
  <c r="G5584" i="1" s="1"/>
  <c r="F5585" i="1"/>
  <c r="E5583" i="1"/>
  <c r="E5582" i="1"/>
  <c r="H5581" i="1"/>
  <c r="H5580" i="1" s="1"/>
  <c r="G5581" i="1"/>
  <c r="F5581" i="1"/>
  <c r="F5580" i="1" s="1"/>
  <c r="G5580" i="1"/>
  <c r="E5579" i="1"/>
  <c r="E5578" i="1"/>
  <c r="H5577" i="1"/>
  <c r="H5576" i="1" s="1"/>
  <c r="G5577" i="1"/>
  <c r="G5576" i="1" s="1"/>
  <c r="F5577" i="1"/>
  <c r="E5575" i="1"/>
  <c r="E5574" i="1"/>
  <c r="H5573" i="1"/>
  <c r="H5572" i="1" s="1"/>
  <c r="G5573" i="1"/>
  <c r="G5572" i="1" s="1"/>
  <c r="F5573" i="1"/>
  <c r="F5572" i="1" s="1"/>
  <c r="E5571" i="1"/>
  <c r="E5570" i="1"/>
  <c r="H5569" i="1"/>
  <c r="H5568" i="1" s="1"/>
  <c r="G5569" i="1"/>
  <c r="F5569" i="1"/>
  <c r="G5568" i="1"/>
  <c r="E5567" i="1"/>
  <c r="H5566" i="1"/>
  <c r="H5565" i="1" s="1"/>
  <c r="G5566" i="1"/>
  <c r="G5565" i="1" s="1"/>
  <c r="F5566" i="1"/>
  <c r="F5565" i="1" s="1"/>
  <c r="E5564" i="1"/>
  <c r="E5563" i="1"/>
  <c r="H5562" i="1"/>
  <c r="H5561" i="1" s="1"/>
  <c r="G5562" i="1"/>
  <c r="F5562" i="1"/>
  <c r="F5561" i="1" s="1"/>
  <c r="G5561" i="1"/>
  <c r="E5560" i="1"/>
  <c r="E5559" i="1"/>
  <c r="H5558" i="1"/>
  <c r="H5557" i="1" s="1"/>
  <c r="G5558" i="1"/>
  <c r="G5557" i="1" s="1"/>
  <c r="F5558" i="1"/>
  <c r="F5557" i="1" s="1"/>
  <c r="E5556" i="1"/>
  <c r="E5555" i="1"/>
  <c r="H5554" i="1"/>
  <c r="H5553" i="1" s="1"/>
  <c r="G5554" i="1"/>
  <c r="G5553" i="1" s="1"/>
  <c r="F5554" i="1"/>
  <c r="F5553" i="1"/>
  <c r="E5552" i="1"/>
  <c r="E5551" i="1"/>
  <c r="H5550" i="1"/>
  <c r="G5550" i="1"/>
  <c r="F5550" i="1"/>
  <c r="H5549" i="1"/>
  <c r="G5549" i="1"/>
  <c r="E5548" i="1"/>
  <c r="E5547" i="1"/>
  <c r="H5546" i="1"/>
  <c r="H5545" i="1" s="1"/>
  <c r="G5546" i="1"/>
  <c r="G5545" i="1" s="1"/>
  <c r="F5546" i="1"/>
  <c r="F5545" i="1" s="1"/>
  <c r="E5544" i="1"/>
  <c r="E5543" i="1"/>
  <c r="H5542" i="1"/>
  <c r="G5542" i="1"/>
  <c r="F5542" i="1"/>
  <c r="F5541" i="1" s="1"/>
  <c r="G5541" i="1"/>
  <c r="E5540" i="1"/>
  <c r="E5539" i="1"/>
  <c r="H5538" i="1"/>
  <c r="H5537" i="1" s="1"/>
  <c r="G5538" i="1"/>
  <c r="G5537" i="1" s="1"/>
  <c r="F5538" i="1"/>
  <c r="F5537" i="1"/>
  <c r="E5536" i="1"/>
  <c r="H5535" i="1"/>
  <c r="H5534" i="1" s="1"/>
  <c r="G5535" i="1"/>
  <c r="G5534" i="1" s="1"/>
  <c r="F5535" i="1"/>
  <c r="F5534" i="1" s="1"/>
  <c r="E5533" i="1"/>
  <c r="H5532" i="1"/>
  <c r="H5531" i="1" s="1"/>
  <c r="G5532" i="1"/>
  <c r="G5531" i="1" s="1"/>
  <c r="F5532" i="1"/>
  <c r="F5531" i="1" s="1"/>
  <c r="E5530" i="1"/>
  <c r="E5529" i="1"/>
  <c r="H5528" i="1"/>
  <c r="H5527" i="1" s="1"/>
  <c r="G5528" i="1"/>
  <c r="F5528" i="1"/>
  <c r="F5527" i="1" s="1"/>
  <c r="E5526" i="1"/>
  <c r="E5525" i="1"/>
  <c r="H5524" i="1"/>
  <c r="H5523" i="1" s="1"/>
  <c r="G5524" i="1"/>
  <c r="G5523" i="1" s="1"/>
  <c r="F5524" i="1"/>
  <c r="F5523" i="1" s="1"/>
  <c r="E5522" i="1"/>
  <c r="E5521" i="1"/>
  <c r="H5520" i="1"/>
  <c r="G5520" i="1"/>
  <c r="G5519" i="1" s="1"/>
  <c r="F5520" i="1"/>
  <c r="F5519" i="1" s="1"/>
  <c r="E5518" i="1"/>
  <c r="E5517" i="1"/>
  <c r="H5516" i="1"/>
  <c r="H5515" i="1" s="1"/>
  <c r="G5516" i="1"/>
  <c r="F5516" i="1"/>
  <c r="F5515" i="1" s="1"/>
  <c r="G5515" i="1"/>
  <c r="E5514" i="1"/>
  <c r="E5513" i="1"/>
  <c r="H5512" i="1"/>
  <c r="G5512" i="1"/>
  <c r="G5511" i="1" s="1"/>
  <c r="F5512" i="1"/>
  <c r="F5511" i="1" s="1"/>
  <c r="E5510" i="1"/>
  <c r="E5509" i="1"/>
  <c r="H5508" i="1"/>
  <c r="G5508" i="1"/>
  <c r="G5507" i="1" s="1"/>
  <c r="F5508" i="1"/>
  <c r="F5507" i="1" s="1"/>
  <c r="E5506" i="1"/>
  <c r="E5505" i="1"/>
  <c r="H5504" i="1"/>
  <c r="H5503" i="1" s="1"/>
  <c r="G5504" i="1"/>
  <c r="G5503" i="1" s="1"/>
  <c r="F5504" i="1"/>
  <c r="F5503" i="1" s="1"/>
  <c r="E5502" i="1"/>
  <c r="E5501" i="1"/>
  <c r="H5500" i="1"/>
  <c r="H5499" i="1" s="1"/>
  <c r="G5500" i="1"/>
  <c r="F5500" i="1"/>
  <c r="F5499" i="1" s="1"/>
  <c r="E5498" i="1"/>
  <c r="E5497" i="1"/>
  <c r="H5496" i="1"/>
  <c r="H5495" i="1" s="1"/>
  <c r="G5496" i="1"/>
  <c r="G5495" i="1" s="1"/>
  <c r="F5496" i="1"/>
  <c r="F5495" i="1" s="1"/>
  <c r="E5494" i="1"/>
  <c r="E5493" i="1"/>
  <c r="H5492" i="1"/>
  <c r="H5491" i="1" s="1"/>
  <c r="G5492" i="1"/>
  <c r="F5492" i="1"/>
  <c r="F5491" i="1" s="1"/>
  <c r="E5490" i="1"/>
  <c r="E5489" i="1"/>
  <c r="H5488" i="1"/>
  <c r="H5487" i="1" s="1"/>
  <c r="G5488" i="1"/>
  <c r="G5487" i="1" s="1"/>
  <c r="F5488" i="1"/>
  <c r="E5486" i="1"/>
  <c r="E5485" i="1"/>
  <c r="H5484" i="1"/>
  <c r="H5483" i="1" s="1"/>
  <c r="G5484" i="1"/>
  <c r="F5484" i="1"/>
  <c r="F5483" i="1" s="1"/>
  <c r="E5482" i="1"/>
  <c r="E5481" i="1"/>
  <c r="H5480" i="1"/>
  <c r="G5480" i="1"/>
  <c r="G5479" i="1" s="1"/>
  <c r="F5480" i="1"/>
  <c r="H5479" i="1"/>
  <c r="E5478" i="1"/>
  <c r="H5477" i="1"/>
  <c r="H5476" i="1" s="1"/>
  <c r="G5477" i="1"/>
  <c r="G5476" i="1" s="1"/>
  <c r="F5477" i="1"/>
  <c r="E5475" i="1"/>
  <c r="E5474" i="1"/>
  <c r="H5473" i="1"/>
  <c r="H5472" i="1" s="1"/>
  <c r="G5473" i="1"/>
  <c r="G5472" i="1" s="1"/>
  <c r="F5473" i="1"/>
  <c r="F5472" i="1" s="1"/>
  <c r="E5471" i="1"/>
  <c r="E5470" i="1"/>
  <c r="H5469" i="1"/>
  <c r="H5468" i="1" s="1"/>
  <c r="G5469" i="1"/>
  <c r="G5468" i="1" s="1"/>
  <c r="F5469" i="1"/>
  <c r="E5467" i="1"/>
  <c r="E5466" i="1"/>
  <c r="H5465" i="1"/>
  <c r="H5464" i="1" s="1"/>
  <c r="G5465" i="1"/>
  <c r="G5464" i="1" s="1"/>
  <c r="F5465" i="1"/>
  <c r="F5464" i="1" s="1"/>
  <c r="E5463" i="1"/>
  <c r="H5462" i="1"/>
  <c r="H5461" i="1" s="1"/>
  <c r="G5462" i="1"/>
  <c r="G5461" i="1" s="1"/>
  <c r="F5462" i="1"/>
  <c r="F5461" i="1" s="1"/>
  <c r="E5460" i="1"/>
  <c r="E5459" i="1"/>
  <c r="H5458" i="1"/>
  <c r="H5457" i="1" s="1"/>
  <c r="G5458" i="1"/>
  <c r="G5457" i="1" s="1"/>
  <c r="F5458" i="1"/>
  <c r="E5456" i="1"/>
  <c r="E5455" i="1"/>
  <c r="H5454" i="1"/>
  <c r="H5453" i="1" s="1"/>
  <c r="G5454" i="1"/>
  <c r="G5453" i="1" s="1"/>
  <c r="F5454" i="1"/>
  <c r="F5453" i="1" s="1"/>
  <c r="E5452" i="1"/>
  <c r="E5451" i="1"/>
  <c r="H5450" i="1"/>
  <c r="G5450" i="1"/>
  <c r="G5449" i="1" s="1"/>
  <c r="F5450" i="1"/>
  <c r="E5448" i="1"/>
  <c r="H5447" i="1"/>
  <c r="G5447" i="1"/>
  <c r="F5447" i="1"/>
  <c r="H5446" i="1"/>
  <c r="E5445" i="1"/>
  <c r="H5444" i="1"/>
  <c r="H5443" i="1" s="1"/>
  <c r="G5444" i="1"/>
  <c r="G5443" i="1" s="1"/>
  <c r="F5444" i="1"/>
  <c r="E5442" i="1"/>
  <c r="E5441" i="1"/>
  <c r="H5440" i="1"/>
  <c r="H5439" i="1" s="1"/>
  <c r="G5440" i="1"/>
  <c r="F5440" i="1"/>
  <c r="F5439" i="1" s="1"/>
  <c r="G5439" i="1"/>
  <c r="H5438" i="1"/>
  <c r="G5438" i="1"/>
  <c r="G5433" i="1" s="1"/>
  <c r="F5438" i="1"/>
  <c r="H5437" i="1"/>
  <c r="H5432" i="1" s="1"/>
  <c r="G5437" i="1"/>
  <c r="G5432" i="1" s="1"/>
  <c r="F5437" i="1"/>
  <c r="F5432" i="1" s="1"/>
  <c r="H5434" i="1"/>
  <c r="G5434" i="1"/>
  <c r="F5434" i="1"/>
  <c r="H5433" i="1"/>
  <c r="H5431" i="1"/>
  <c r="G5431" i="1"/>
  <c r="F5431" i="1"/>
  <c r="E5428" i="1"/>
  <c r="E5427" i="1"/>
  <c r="E5426" i="1"/>
  <c r="H5425" i="1"/>
  <c r="H5424" i="1" s="1"/>
  <c r="G5425" i="1"/>
  <c r="G5424" i="1" s="1"/>
  <c r="F5425" i="1"/>
  <c r="E5423" i="1"/>
  <c r="E5422" i="1"/>
  <c r="E5421" i="1"/>
  <c r="E5420" i="1"/>
  <c r="E5419" i="1"/>
  <c r="E5418" i="1"/>
  <c r="H5417" i="1"/>
  <c r="G5417" i="1"/>
  <c r="G5416" i="1" s="1"/>
  <c r="F5417" i="1"/>
  <c r="F5416" i="1" s="1"/>
  <c r="E5415" i="1"/>
  <c r="E5414" i="1"/>
  <c r="E5413" i="1"/>
  <c r="E5412" i="1"/>
  <c r="E5411" i="1"/>
  <c r="E5410" i="1"/>
  <c r="E5409" i="1"/>
  <c r="H5408" i="1"/>
  <c r="H5407" i="1" s="1"/>
  <c r="G5408" i="1"/>
  <c r="F5408" i="1"/>
  <c r="F5407" i="1" s="1"/>
  <c r="H5406" i="1"/>
  <c r="G5406" i="1"/>
  <c r="F5406" i="1"/>
  <c r="H5405" i="1"/>
  <c r="G5405" i="1"/>
  <c r="F5405" i="1"/>
  <c r="H5404" i="1"/>
  <c r="G5404" i="1"/>
  <c r="F5404" i="1"/>
  <c r="H5403" i="1"/>
  <c r="G5403" i="1"/>
  <c r="F5403" i="1"/>
  <c r="H5402" i="1"/>
  <c r="G5402" i="1"/>
  <c r="F5402" i="1"/>
  <c r="H5401" i="1"/>
  <c r="G5401" i="1"/>
  <c r="F5401" i="1"/>
  <c r="H5400" i="1"/>
  <c r="G5400" i="1"/>
  <c r="G10" i="1" s="1"/>
  <c r="F5400" i="1"/>
  <c r="H5399" i="1"/>
  <c r="G5399" i="1"/>
  <c r="F5399" i="1"/>
  <c r="H5398" i="1"/>
  <c r="G5398" i="1"/>
  <c r="F5398" i="1"/>
  <c r="E5395" i="1"/>
  <c r="E5394" i="1"/>
  <c r="E5393" i="1"/>
  <c r="E5392" i="1"/>
  <c r="E5391" i="1"/>
  <c r="E5390" i="1"/>
  <c r="H5389" i="1"/>
  <c r="H5388" i="1" s="1"/>
  <c r="G5389" i="1"/>
  <c r="G5388" i="1" s="1"/>
  <c r="F5389" i="1"/>
  <c r="E5387" i="1"/>
  <c r="E5386" i="1"/>
  <c r="E5385" i="1"/>
  <c r="E5384" i="1"/>
  <c r="E5383" i="1"/>
  <c r="E5382" i="1"/>
  <c r="E5381" i="1"/>
  <c r="H5380" i="1"/>
  <c r="H5379" i="1" s="1"/>
  <c r="G5380" i="1"/>
  <c r="G5379" i="1" s="1"/>
  <c r="F5380" i="1"/>
  <c r="E5378" i="1"/>
  <c r="E5377" i="1"/>
  <c r="E5376" i="1"/>
  <c r="E5375" i="1"/>
  <c r="E5374" i="1"/>
  <c r="E5373" i="1"/>
  <c r="E5372" i="1"/>
  <c r="E5371" i="1"/>
  <c r="H5370" i="1"/>
  <c r="G5370" i="1"/>
  <c r="F5370" i="1"/>
  <c r="H5368" i="1"/>
  <c r="H5358" i="1" s="1"/>
  <c r="G5368" i="1"/>
  <c r="G5358" i="1" s="1"/>
  <c r="F5368" i="1"/>
  <c r="H5367" i="1"/>
  <c r="H5357" i="1" s="1"/>
  <c r="G5367" i="1"/>
  <c r="G5357" i="1" s="1"/>
  <c r="F5367" i="1"/>
  <c r="H5366" i="1"/>
  <c r="H5356" i="1" s="1"/>
  <c r="G5366" i="1"/>
  <c r="G5356" i="1" s="1"/>
  <c r="F5366" i="1"/>
  <c r="H5365" i="1"/>
  <c r="H5355" i="1" s="1"/>
  <c r="G5365" i="1"/>
  <c r="G5355" i="1" s="1"/>
  <c r="F5365" i="1"/>
  <c r="H5364" i="1"/>
  <c r="H5354" i="1" s="1"/>
  <c r="G5364" i="1"/>
  <c r="G5354" i="1" s="1"/>
  <c r="F5364" i="1"/>
  <c r="H5363" i="1"/>
  <c r="H5353" i="1" s="1"/>
  <c r="G5363" i="1"/>
  <c r="G5353" i="1" s="1"/>
  <c r="F5363" i="1"/>
  <c r="F5353" i="1" s="1"/>
  <c r="F10" i="1" s="1"/>
  <c r="H5362" i="1"/>
  <c r="H5352" i="1" s="1"/>
  <c r="G5362" i="1"/>
  <c r="G5352" i="1" s="1"/>
  <c r="F5362" i="1"/>
  <c r="H5361" i="1"/>
  <c r="H5351" i="1" s="1"/>
  <c r="G5361" i="1"/>
  <c r="G5351" i="1" s="1"/>
  <c r="F5361" i="1"/>
  <c r="F5358" i="1"/>
  <c r="F5355" i="1"/>
  <c r="F5354" i="1"/>
  <c r="E5348" i="1"/>
  <c r="E5347" i="1"/>
  <c r="E5346" i="1"/>
  <c r="E5345" i="1"/>
  <c r="E5344" i="1"/>
  <c r="E5343" i="1"/>
  <c r="E5342" i="1"/>
  <c r="H5341" i="1"/>
  <c r="H5340" i="1" s="1"/>
  <c r="H5331" i="1" s="1"/>
  <c r="G5341" i="1"/>
  <c r="F5341" i="1"/>
  <c r="H5339" i="1"/>
  <c r="G5339" i="1"/>
  <c r="F5339" i="1"/>
  <c r="H5338" i="1"/>
  <c r="G5338" i="1"/>
  <c r="F5338" i="1"/>
  <c r="H5337" i="1"/>
  <c r="G5337" i="1"/>
  <c r="F5337" i="1"/>
  <c r="H5336" i="1"/>
  <c r="G5336" i="1"/>
  <c r="F5336" i="1"/>
  <c r="H5335" i="1"/>
  <c r="G5335" i="1"/>
  <c r="F5335" i="1"/>
  <c r="H5334" i="1"/>
  <c r="G5334" i="1"/>
  <c r="F5334" i="1"/>
  <c r="H5333" i="1"/>
  <c r="G5333" i="1"/>
  <c r="F5333" i="1"/>
  <c r="H5332" i="1"/>
  <c r="E5330" i="1"/>
  <c r="E5329" i="1"/>
  <c r="E5328" i="1"/>
  <c r="E5327" i="1"/>
  <c r="E5326" i="1"/>
  <c r="E5325" i="1"/>
  <c r="E5324" i="1"/>
  <c r="H5323" i="1"/>
  <c r="H5322" i="1" s="1"/>
  <c r="G5323" i="1"/>
  <c r="F5323" i="1"/>
  <c r="E5321" i="1"/>
  <c r="E5320" i="1"/>
  <c r="E5319" i="1"/>
  <c r="E5318" i="1"/>
  <c r="E5317" i="1"/>
  <c r="E5316" i="1"/>
  <c r="H5315" i="1"/>
  <c r="G5315" i="1"/>
  <c r="F5315" i="1"/>
  <c r="G5314" i="1"/>
  <c r="E5313" i="1"/>
  <c r="E5312" i="1"/>
  <c r="E5311" i="1"/>
  <c r="E5310" i="1"/>
  <c r="E5309" i="1"/>
  <c r="E5308" i="1"/>
  <c r="H5307" i="1"/>
  <c r="G5307" i="1"/>
  <c r="G5306" i="1" s="1"/>
  <c r="F5307" i="1"/>
  <c r="H5306" i="1"/>
  <c r="H5305" i="1"/>
  <c r="G5305" i="1"/>
  <c r="F5305" i="1"/>
  <c r="H5304" i="1"/>
  <c r="G5304" i="1"/>
  <c r="F5304" i="1"/>
  <c r="H5303" i="1"/>
  <c r="G5303" i="1"/>
  <c r="F5303" i="1"/>
  <c r="H5302" i="1"/>
  <c r="G5302" i="1"/>
  <c r="F5302" i="1"/>
  <c r="H5301" i="1"/>
  <c r="G5301" i="1"/>
  <c r="F5301" i="1"/>
  <c r="H5300" i="1"/>
  <c r="G5300" i="1"/>
  <c r="F5300" i="1"/>
  <c r="H5299" i="1"/>
  <c r="G5299" i="1"/>
  <c r="F5299" i="1"/>
  <c r="E5296" i="1"/>
  <c r="E5295" i="1"/>
  <c r="E5294" i="1"/>
  <c r="E5293" i="1"/>
  <c r="E5292" i="1"/>
  <c r="H5291" i="1"/>
  <c r="G5291" i="1"/>
  <c r="G5290" i="1" s="1"/>
  <c r="F5291" i="1"/>
  <c r="F5290" i="1" s="1"/>
  <c r="E5289" i="1"/>
  <c r="E5288" i="1"/>
  <c r="H5287" i="1"/>
  <c r="G5287" i="1"/>
  <c r="G5286" i="1" s="1"/>
  <c r="F5287" i="1"/>
  <c r="F5286" i="1" s="1"/>
  <c r="H5286" i="1"/>
  <c r="E5285" i="1"/>
  <c r="E5284" i="1"/>
  <c r="E5283" i="1"/>
  <c r="H5282" i="1"/>
  <c r="H5281" i="1" s="1"/>
  <c r="G5282" i="1"/>
  <c r="G5281" i="1" s="1"/>
  <c r="F5282" i="1"/>
  <c r="F5281" i="1" s="1"/>
  <c r="E5280" i="1"/>
  <c r="E5279" i="1"/>
  <c r="E5278" i="1"/>
  <c r="E5277" i="1"/>
  <c r="E5276" i="1"/>
  <c r="H5275" i="1"/>
  <c r="H5274" i="1" s="1"/>
  <c r="G5275" i="1"/>
  <c r="G5274" i="1" s="1"/>
  <c r="F5275" i="1"/>
  <c r="F5274" i="1" s="1"/>
  <c r="E5273" i="1"/>
  <c r="E5272" i="1"/>
  <c r="E5271" i="1"/>
  <c r="E5270" i="1"/>
  <c r="H5269" i="1"/>
  <c r="H5268" i="1" s="1"/>
  <c r="G5269" i="1"/>
  <c r="G5268" i="1" s="1"/>
  <c r="F5269" i="1"/>
  <c r="E5267" i="1"/>
  <c r="E5266" i="1"/>
  <c r="E5265" i="1"/>
  <c r="E5264" i="1"/>
  <c r="H5263" i="1"/>
  <c r="H5262" i="1" s="1"/>
  <c r="G5263" i="1"/>
  <c r="F5263" i="1"/>
  <c r="F5262" i="1" s="1"/>
  <c r="H5261" i="1"/>
  <c r="G5261" i="1"/>
  <c r="F5261" i="1"/>
  <c r="H5260" i="1"/>
  <c r="G5260" i="1"/>
  <c r="F5260" i="1"/>
  <c r="H5259" i="1"/>
  <c r="G5259" i="1"/>
  <c r="F5259" i="1"/>
  <c r="H5258" i="1"/>
  <c r="G5258" i="1"/>
  <c r="F5258" i="1"/>
  <c r="H5257" i="1"/>
  <c r="G5257" i="1"/>
  <c r="F5257" i="1"/>
  <c r="H5256" i="1"/>
  <c r="G5256" i="1"/>
  <c r="F5256" i="1"/>
  <c r="F5116" i="1" s="1"/>
  <c r="H5255" i="1"/>
  <c r="G5255" i="1"/>
  <c r="F5255" i="1"/>
  <c r="E5252" i="1"/>
  <c r="E5251" i="1"/>
  <c r="H5250" i="1"/>
  <c r="H5249" i="1" s="1"/>
  <c r="G5250" i="1"/>
  <c r="G5249" i="1" s="1"/>
  <c r="F5250" i="1"/>
  <c r="F5249" i="1" s="1"/>
  <c r="E5248" i="1"/>
  <c r="H5247" i="1"/>
  <c r="H5246" i="1" s="1"/>
  <c r="G5247" i="1"/>
  <c r="G5246" i="1" s="1"/>
  <c r="F5247" i="1"/>
  <c r="F5246" i="1" s="1"/>
  <c r="E5245" i="1"/>
  <c r="H5244" i="1"/>
  <c r="H5243" i="1" s="1"/>
  <c r="G5244" i="1"/>
  <c r="F5244" i="1"/>
  <c r="H5242" i="1"/>
  <c r="G5242" i="1"/>
  <c r="F5242" i="1"/>
  <c r="H5241" i="1"/>
  <c r="G5241" i="1"/>
  <c r="F5241" i="1"/>
  <c r="E5238" i="1"/>
  <c r="E5237" i="1"/>
  <c r="E5236" i="1"/>
  <c r="E5235" i="1"/>
  <c r="H5234" i="1"/>
  <c r="H5233" i="1" s="1"/>
  <c r="G5234" i="1"/>
  <c r="F5234" i="1"/>
  <c r="F5233" i="1" s="1"/>
  <c r="E5232" i="1"/>
  <c r="H5231" i="1"/>
  <c r="H5230" i="1" s="1"/>
  <c r="G5231" i="1"/>
  <c r="G5230" i="1" s="1"/>
  <c r="F5231" i="1"/>
  <c r="E5229" i="1"/>
  <c r="H5228" i="1"/>
  <c r="H5227" i="1" s="1"/>
  <c r="G5228" i="1"/>
  <c r="F5228" i="1"/>
  <c r="F5227" i="1" s="1"/>
  <c r="E5226" i="1"/>
  <c r="H5225" i="1"/>
  <c r="G5225" i="1"/>
  <c r="G5224" i="1" s="1"/>
  <c r="F5225" i="1"/>
  <c r="F5224" i="1" s="1"/>
  <c r="E5223" i="1"/>
  <c r="H5222" i="1"/>
  <c r="H5221" i="1" s="1"/>
  <c r="G5222" i="1"/>
  <c r="F5222" i="1"/>
  <c r="F5221" i="1" s="1"/>
  <c r="E5220" i="1"/>
  <c r="H5219" i="1"/>
  <c r="H5218" i="1" s="1"/>
  <c r="G5219" i="1"/>
  <c r="G5218" i="1" s="1"/>
  <c r="F5219" i="1"/>
  <c r="E5217" i="1"/>
  <c r="H5216" i="1"/>
  <c r="G5216" i="1"/>
  <c r="F5216" i="1"/>
  <c r="F5215" i="1" s="1"/>
  <c r="H5215" i="1"/>
  <c r="E5214" i="1"/>
  <c r="H5213" i="1"/>
  <c r="H5212" i="1" s="1"/>
  <c r="G5213" i="1"/>
  <c r="G5212" i="1" s="1"/>
  <c r="F5213" i="1"/>
  <c r="F5212" i="1" s="1"/>
  <c r="E5211" i="1"/>
  <c r="H5210" i="1"/>
  <c r="G5210" i="1"/>
  <c r="F5210" i="1"/>
  <c r="F5209" i="1" s="1"/>
  <c r="H5209" i="1"/>
  <c r="E5208" i="1"/>
  <c r="H5207" i="1"/>
  <c r="G5207" i="1"/>
  <c r="G5206" i="1" s="1"/>
  <c r="F5207" i="1"/>
  <c r="F5206" i="1" s="1"/>
  <c r="E5205" i="1"/>
  <c r="E5204" i="1"/>
  <c r="H5203" i="1"/>
  <c r="H5202" i="1" s="1"/>
  <c r="G5203" i="1"/>
  <c r="G5202" i="1" s="1"/>
  <c r="F5203" i="1"/>
  <c r="F5202" i="1" s="1"/>
  <c r="E5201" i="1"/>
  <c r="E5200" i="1"/>
  <c r="E5199" i="1"/>
  <c r="E5198" i="1"/>
  <c r="E5197" i="1"/>
  <c r="H5196" i="1"/>
  <c r="H5195" i="1" s="1"/>
  <c r="G5196" i="1"/>
  <c r="G5195" i="1" s="1"/>
  <c r="F5196" i="1"/>
  <c r="F5195" i="1"/>
  <c r="E5194" i="1"/>
  <c r="E5193" i="1"/>
  <c r="E5192" i="1"/>
  <c r="E5191" i="1"/>
  <c r="E5190" i="1"/>
  <c r="H5189" i="1"/>
  <c r="H5188" i="1" s="1"/>
  <c r="G5189" i="1"/>
  <c r="G5188" i="1" s="1"/>
  <c r="F5189" i="1"/>
  <c r="F5188" i="1" s="1"/>
  <c r="E5187" i="1"/>
  <c r="H5186" i="1"/>
  <c r="H5185" i="1" s="1"/>
  <c r="G5186" i="1"/>
  <c r="G5185" i="1" s="1"/>
  <c r="F5186" i="1"/>
  <c r="F5185" i="1" s="1"/>
  <c r="E5184" i="1"/>
  <c r="E5183" i="1"/>
  <c r="E5182" i="1"/>
  <c r="E5181" i="1"/>
  <c r="H5180" i="1"/>
  <c r="H5179" i="1" s="1"/>
  <c r="G5180" i="1"/>
  <c r="F5180" i="1"/>
  <c r="F5179" i="1" s="1"/>
  <c r="E5178" i="1"/>
  <c r="E5177" i="1"/>
  <c r="E5176" i="1"/>
  <c r="E5175" i="1"/>
  <c r="E5174" i="1"/>
  <c r="E5173" i="1"/>
  <c r="E5172" i="1"/>
  <c r="H5171" i="1"/>
  <c r="G5171" i="1"/>
  <c r="F5171" i="1"/>
  <c r="F5170" i="1" s="1"/>
  <c r="G5170" i="1"/>
  <c r="E5169" i="1"/>
  <c r="E5168" i="1"/>
  <c r="E5167" i="1"/>
  <c r="E5166" i="1"/>
  <c r="H5165" i="1"/>
  <c r="H5164" i="1" s="1"/>
  <c r="G5165" i="1"/>
  <c r="F5165" i="1"/>
  <c r="F5164" i="1" s="1"/>
  <c r="G5164" i="1"/>
  <c r="E5163" i="1"/>
  <c r="H5162" i="1"/>
  <c r="G5162" i="1"/>
  <c r="G5161" i="1" s="1"/>
  <c r="F5162" i="1"/>
  <c r="E5160" i="1"/>
  <c r="E5159" i="1"/>
  <c r="H5158" i="1"/>
  <c r="G5158" i="1"/>
  <c r="F5158" i="1"/>
  <c r="F5157" i="1" s="1"/>
  <c r="G5157" i="1"/>
  <c r="E5156" i="1"/>
  <c r="H5155" i="1"/>
  <c r="G5155" i="1"/>
  <c r="G5154" i="1" s="1"/>
  <c r="F5155" i="1"/>
  <c r="F5154" i="1" s="1"/>
  <c r="H5154" i="1"/>
  <c r="E5153" i="1"/>
  <c r="H5152" i="1"/>
  <c r="H5151" i="1" s="1"/>
  <c r="G5152" i="1"/>
  <c r="F5152" i="1"/>
  <c r="F5151" i="1" s="1"/>
  <c r="E5150" i="1"/>
  <c r="H5149" i="1"/>
  <c r="H5148" i="1" s="1"/>
  <c r="G5149" i="1"/>
  <c r="F5149" i="1"/>
  <c r="F5148" i="1" s="1"/>
  <c r="E5147" i="1"/>
  <c r="H5146" i="1"/>
  <c r="H5145" i="1" s="1"/>
  <c r="G5146" i="1"/>
  <c r="G5145" i="1" s="1"/>
  <c r="F5146" i="1"/>
  <c r="H5144" i="1"/>
  <c r="H5123" i="1" s="1"/>
  <c r="G5144" i="1"/>
  <c r="G5123" i="1" s="1"/>
  <c r="F5144" i="1"/>
  <c r="H5143" i="1"/>
  <c r="G5143" i="1"/>
  <c r="G5122" i="1" s="1"/>
  <c r="F5143" i="1"/>
  <c r="F5122" i="1" s="1"/>
  <c r="H5142" i="1"/>
  <c r="G5142" i="1"/>
  <c r="F5142" i="1"/>
  <c r="F5121" i="1" s="1"/>
  <c r="H5141" i="1"/>
  <c r="G5141" i="1"/>
  <c r="F5141" i="1"/>
  <c r="H5140" i="1"/>
  <c r="G5140" i="1"/>
  <c r="F5140" i="1"/>
  <c r="H5139" i="1"/>
  <c r="G5139" i="1"/>
  <c r="G5118" i="1" s="1"/>
  <c r="F5139" i="1"/>
  <c r="F5118" i="1" s="1"/>
  <c r="H5138" i="1"/>
  <c r="G5138" i="1"/>
  <c r="F5138" i="1"/>
  <c r="F5117" i="1" s="1"/>
  <c r="H5137" i="1"/>
  <c r="G5137" i="1"/>
  <c r="G5116" i="1" s="1"/>
  <c r="F5137" i="1"/>
  <c r="H5136" i="1"/>
  <c r="H5115" i="1" s="1"/>
  <c r="G5136" i="1"/>
  <c r="F5136" i="1"/>
  <c r="F5115" i="1" s="1"/>
  <c r="E5133" i="1"/>
  <c r="E5132" i="1"/>
  <c r="E5131" i="1"/>
  <c r="E5130" i="1"/>
  <c r="E5129" i="1"/>
  <c r="E5128" i="1"/>
  <c r="E5127" i="1"/>
  <c r="E5126" i="1"/>
  <c r="H5125" i="1"/>
  <c r="H5124" i="1" s="1"/>
  <c r="G5125" i="1"/>
  <c r="F5125" i="1"/>
  <c r="F5124" i="1" s="1"/>
  <c r="H5122" i="1"/>
  <c r="G5115" i="1"/>
  <c r="E5112" i="1"/>
  <c r="E5111" i="1"/>
  <c r="E5110" i="1"/>
  <c r="E5109" i="1"/>
  <c r="E5108" i="1"/>
  <c r="E5107" i="1"/>
  <c r="E5106" i="1"/>
  <c r="H5105" i="1"/>
  <c r="G5105" i="1"/>
  <c r="F5105" i="1"/>
  <c r="H5103" i="1"/>
  <c r="G5103" i="1"/>
  <c r="F5103" i="1"/>
  <c r="H5102" i="1"/>
  <c r="G5102" i="1"/>
  <c r="F5102" i="1"/>
  <c r="H5101" i="1"/>
  <c r="G5101" i="1"/>
  <c r="F5101" i="1"/>
  <c r="H5100" i="1"/>
  <c r="G5100" i="1"/>
  <c r="F5100" i="1"/>
  <c r="H5099" i="1"/>
  <c r="G5099" i="1"/>
  <c r="F5099" i="1"/>
  <c r="H5098" i="1"/>
  <c r="G5098" i="1"/>
  <c r="F5098" i="1"/>
  <c r="H5097" i="1"/>
  <c r="G5097" i="1"/>
  <c r="F5097" i="1"/>
  <c r="E5094" i="1"/>
  <c r="E5093" i="1"/>
  <c r="E5092" i="1"/>
  <c r="E5091" i="1"/>
  <c r="E5090" i="1"/>
  <c r="H5089" i="1"/>
  <c r="H5088" i="1" s="1"/>
  <c r="G5089" i="1"/>
  <c r="G5088" i="1" s="1"/>
  <c r="F5089" i="1"/>
  <c r="E5087" i="1"/>
  <c r="H5086" i="1"/>
  <c r="G5086" i="1"/>
  <c r="F5086" i="1"/>
  <c r="F5085" i="1" s="1"/>
  <c r="E5084" i="1"/>
  <c r="H5083" i="1"/>
  <c r="H5082" i="1" s="1"/>
  <c r="G5083" i="1"/>
  <c r="G5082" i="1" s="1"/>
  <c r="F5083" i="1"/>
  <c r="F5082" i="1" s="1"/>
  <c r="E5081" i="1"/>
  <c r="E5080" i="1"/>
  <c r="E5079" i="1"/>
  <c r="H5078" i="1"/>
  <c r="H5077" i="1" s="1"/>
  <c r="G5078" i="1"/>
  <c r="G5077" i="1" s="1"/>
  <c r="F5078" i="1"/>
  <c r="E5076" i="1"/>
  <c r="E5075" i="1"/>
  <c r="E5074" i="1"/>
  <c r="E5073" i="1"/>
  <c r="E5072" i="1"/>
  <c r="E5071" i="1"/>
  <c r="E5070" i="1"/>
  <c r="H5069" i="1"/>
  <c r="G5069" i="1"/>
  <c r="G5068" i="1" s="1"/>
  <c r="F5069" i="1"/>
  <c r="H5067" i="1"/>
  <c r="G5067" i="1"/>
  <c r="F5067" i="1"/>
  <c r="H5066" i="1"/>
  <c r="G5066" i="1"/>
  <c r="F5066" i="1"/>
  <c r="H5065" i="1"/>
  <c r="G5065" i="1"/>
  <c r="F5065" i="1"/>
  <c r="H5064" i="1"/>
  <c r="G5064" i="1"/>
  <c r="F5064" i="1"/>
  <c r="H5063" i="1"/>
  <c r="G5063" i="1"/>
  <c r="F5063" i="1"/>
  <c r="H5062" i="1"/>
  <c r="G5062" i="1"/>
  <c r="F5062" i="1"/>
  <c r="H5061" i="1"/>
  <c r="G5061" i="1"/>
  <c r="F5061" i="1"/>
  <c r="E5058" i="1"/>
  <c r="E5057" i="1"/>
  <c r="H5056" i="1"/>
  <c r="H5055" i="1" s="1"/>
  <c r="G5056" i="1"/>
  <c r="F5056" i="1"/>
  <c r="F5055" i="1" s="1"/>
  <c r="E5054" i="1"/>
  <c r="E5053" i="1"/>
  <c r="H5052" i="1"/>
  <c r="H5051" i="1" s="1"/>
  <c r="G5052" i="1"/>
  <c r="G5051" i="1" s="1"/>
  <c r="F5052" i="1"/>
  <c r="E5050" i="1"/>
  <c r="E5049" i="1"/>
  <c r="E5048" i="1"/>
  <c r="H5047" i="1"/>
  <c r="G5047" i="1"/>
  <c r="F5047" i="1"/>
  <c r="G5046" i="1"/>
  <c r="E5045" i="1"/>
  <c r="E5044" i="1"/>
  <c r="E5043" i="1"/>
  <c r="E5042" i="1"/>
  <c r="E5041" i="1"/>
  <c r="E5040" i="1"/>
  <c r="H5039" i="1"/>
  <c r="H5038" i="1" s="1"/>
  <c r="G5039" i="1"/>
  <c r="G5038" i="1" s="1"/>
  <c r="F5039" i="1"/>
  <c r="H5037" i="1"/>
  <c r="G5037" i="1"/>
  <c r="F5037" i="1"/>
  <c r="H5036" i="1"/>
  <c r="G5036" i="1"/>
  <c r="F5036" i="1"/>
  <c r="H5035" i="1"/>
  <c r="G5035" i="1"/>
  <c r="F5035" i="1"/>
  <c r="H5034" i="1"/>
  <c r="G5034" i="1"/>
  <c r="F5034" i="1"/>
  <c r="H5033" i="1"/>
  <c r="G5033" i="1"/>
  <c r="F5033" i="1"/>
  <c r="H5032" i="1"/>
  <c r="G5032" i="1"/>
  <c r="F5032" i="1"/>
  <c r="E5029" i="1"/>
  <c r="E5028" i="1"/>
  <c r="H5027" i="1"/>
  <c r="H5026" i="1" s="1"/>
  <c r="G5027" i="1"/>
  <c r="G5026" i="1" s="1"/>
  <c r="F5027" i="1"/>
  <c r="E5025" i="1"/>
  <c r="E5024" i="1"/>
  <c r="E5023" i="1"/>
  <c r="E5022" i="1"/>
  <c r="H5021" i="1"/>
  <c r="H5020" i="1" s="1"/>
  <c r="G5021" i="1"/>
  <c r="G5020" i="1" s="1"/>
  <c r="F5021" i="1"/>
  <c r="F5020" i="1" s="1"/>
  <c r="E5019" i="1"/>
  <c r="E5018" i="1"/>
  <c r="E5017" i="1"/>
  <c r="E5016" i="1"/>
  <c r="H5015" i="1"/>
  <c r="H5014" i="1" s="1"/>
  <c r="G5015" i="1"/>
  <c r="F5015" i="1"/>
  <c r="E5013" i="1"/>
  <c r="E5012" i="1"/>
  <c r="E5011" i="1"/>
  <c r="E5010" i="1"/>
  <c r="E5009" i="1"/>
  <c r="E5008" i="1"/>
  <c r="H5007" i="1"/>
  <c r="G5007" i="1"/>
  <c r="F5007" i="1"/>
  <c r="F5006" i="1" s="1"/>
  <c r="G5006" i="1"/>
  <c r="H5005" i="1"/>
  <c r="G5005" i="1"/>
  <c r="F5005" i="1"/>
  <c r="H5004" i="1"/>
  <c r="G5004" i="1"/>
  <c r="F5004" i="1"/>
  <c r="H5003" i="1"/>
  <c r="G5003" i="1"/>
  <c r="F5003" i="1"/>
  <c r="H5002" i="1"/>
  <c r="G5002" i="1"/>
  <c r="F5002" i="1"/>
  <c r="H5001" i="1"/>
  <c r="G5001" i="1"/>
  <c r="F5001" i="1"/>
  <c r="H5000" i="1"/>
  <c r="G5000" i="1"/>
  <c r="F5000" i="1"/>
  <c r="H4999" i="1"/>
  <c r="G4999" i="1"/>
  <c r="F4999" i="1"/>
  <c r="E4996" i="1"/>
  <c r="H4995" i="1"/>
  <c r="G4995" i="1"/>
  <c r="F4995" i="1"/>
  <c r="E4994" i="1"/>
  <c r="E4993" i="1"/>
  <c r="H4992" i="1"/>
  <c r="H4991" i="1" s="1"/>
  <c r="G4992" i="1"/>
  <c r="G4991" i="1" s="1"/>
  <c r="F4992" i="1"/>
  <c r="E4990" i="1"/>
  <c r="H4989" i="1"/>
  <c r="G4989" i="1"/>
  <c r="G4988" i="1" s="1"/>
  <c r="F4989" i="1"/>
  <c r="H4988" i="1"/>
  <c r="E4987" i="1"/>
  <c r="E4986" i="1"/>
  <c r="E4985" i="1"/>
  <c r="H4984" i="1"/>
  <c r="H4983" i="1" s="1"/>
  <c r="G4984" i="1"/>
  <c r="G4983" i="1" s="1"/>
  <c r="F4984" i="1"/>
  <c r="E4982" i="1"/>
  <c r="E4981" i="1"/>
  <c r="E4980" i="1"/>
  <c r="H4979" i="1"/>
  <c r="H4978" i="1" s="1"/>
  <c r="G4979" i="1"/>
  <c r="G4978" i="1" s="1"/>
  <c r="F4979" i="1"/>
  <c r="E4977" i="1"/>
  <c r="E4976" i="1"/>
  <c r="H4975" i="1"/>
  <c r="G4975" i="1"/>
  <c r="F4975" i="1"/>
  <c r="F4974" i="1" s="1"/>
  <c r="E4973" i="1"/>
  <c r="E4972" i="1"/>
  <c r="H4971" i="1"/>
  <c r="H4970" i="1" s="1"/>
  <c r="G4971" i="1"/>
  <c r="G4970" i="1" s="1"/>
  <c r="F4971" i="1"/>
  <c r="F4970" i="1" s="1"/>
  <c r="E4969" i="1"/>
  <c r="E4968" i="1"/>
  <c r="E4967" i="1"/>
  <c r="E4966" i="1"/>
  <c r="E4965" i="1"/>
  <c r="E4964" i="1"/>
  <c r="E4963" i="1"/>
  <c r="H4962" i="1"/>
  <c r="H4961" i="1" s="1"/>
  <c r="G4962" i="1"/>
  <c r="G4961" i="1" s="1"/>
  <c r="F4962" i="1"/>
  <c r="H4960" i="1"/>
  <c r="G4960" i="1"/>
  <c r="F4960" i="1"/>
  <c r="H4959" i="1"/>
  <c r="G4959" i="1"/>
  <c r="F4959" i="1"/>
  <c r="H4958" i="1"/>
  <c r="G4958" i="1"/>
  <c r="F4958" i="1"/>
  <c r="H4957" i="1"/>
  <c r="G4957" i="1"/>
  <c r="F4957" i="1"/>
  <c r="H4956" i="1"/>
  <c r="G4956" i="1"/>
  <c r="F4956" i="1"/>
  <c r="H4955" i="1"/>
  <c r="G4955" i="1"/>
  <c r="G4903" i="1" s="1"/>
  <c r="F4955" i="1"/>
  <c r="H4954" i="1"/>
  <c r="G4954" i="1"/>
  <c r="F4954" i="1"/>
  <c r="H4953" i="1"/>
  <c r="G4953" i="1"/>
  <c r="F4953" i="1"/>
  <c r="E4950" i="1"/>
  <c r="E4949" i="1"/>
  <c r="E4948" i="1"/>
  <c r="E4947" i="1"/>
  <c r="E4946" i="1"/>
  <c r="H4945" i="1"/>
  <c r="H4944" i="1" s="1"/>
  <c r="G4945" i="1"/>
  <c r="G4944" i="1" s="1"/>
  <c r="F4945" i="1"/>
  <c r="F4944" i="1" s="1"/>
  <c r="E4943" i="1"/>
  <c r="H4942" i="1"/>
  <c r="G4942" i="1"/>
  <c r="F4942" i="1"/>
  <c r="E4941" i="1"/>
  <c r="H4940" i="1"/>
  <c r="H4939" i="1" s="1"/>
  <c r="G4940" i="1"/>
  <c r="F4940" i="1"/>
  <c r="F4939" i="1"/>
  <c r="E4938" i="1"/>
  <c r="H4937" i="1"/>
  <c r="G4937" i="1"/>
  <c r="G4936" i="1" s="1"/>
  <c r="F4937" i="1"/>
  <c r="F4936" i="1" s="1"/>
  <c r="E4935" i="1"/>
  <c r="E4934" i="1"/>
  <c r="H4933" i="1"/>
  <c r="H4932" i="1" s="1"/>
  <c r="G4933" i="1"/>
  <c r="G4932" i="1" s="1"/>
  <c r="F4933" i="1"/>
  <c r="E4931" i="1"/>
  <c r="E4930" i="1"/>
  <c r="H4929" i="1"/>
  <c r="H4928" i="1" s="1"/>
  <c r="G4929" i="1"/>
  <c r="G4928" i="1" s="1"/>
  <c r="F4929" i="1"/>
  <c r="F4928" i="1" s="1"/>
  <c r="E4927" i="1"/>
  <c r="H4926" i="1"/>
  <c r="H4925" i="1" s="1"/>
  <c r="G4926" i="1"/>
  <c r="G4925" i="1" s="1"/>
  <c r="F4926" i="1"/>
  <c r="F4925" i="1" s="1"/>
  <c r="E4924" i="1"/>
  <c r="E4923" i="1"/>
  <c r="E4922" i="1"/>
  <c r="E4921" i="1"/>
  <c r="E4920" i="1"/>
  <c r="E4919" i="1"/>
  <c r="H4918" i="1"/>
  <c r="H4917" i="1" s="1"/>
  <c r="G4918" i="1"/>
  <c r="G4917" i="1" s="1"/>
  <c r="F4918" i="1"/>
  <c r="F4917" i="1" s="1"/>
  <c r="H4916" i="1"/>
  <c r="G4916" i="1"/>
  <c r="F4916" i="1"/>
  <c r="H4915" i="1"/>
  <c r="G4915" i="1"/>
  <c r="F4915" i="1"/>
  <c r="H4914" i="1"/>
  <c r="G4914" i="1"/>
  <c r="F4914" i="1"/>
  <c r="H4913" i="1"/>
  <c r="G4913" i="1"/>
  <c r="F4913" i="1"/>
  <c r="H4912" i="1"/>
  <c r="G4912" i="1"/>
  <c r="F4912" i="1"/>
  <c r="H4911" i="1"/>
  <c r="G4911" i="1"/>
  <c r="F4911" i="1"/>
  <c r="H4903" i="1"/>
  <c r="E4898" i="1"/>
  <c r="E4897" i="1"/>
  <c r="E4896" i="1"/>
  <c r="H4895" i="1"/>
  <c r="G4895" i="1"/>
  <c r="G4894" i="1" s="1"/>
  <c r="F4895" i="1"/>
  <c r="F4894" i="1" s="1"/>
  <c r="E4893" i="1"/>
  <c r="E4892" i="1"/>
  <c r="H4891" i="1"/>
  <c r="H4890" i="1" s="1"/>
  <c r="G4891" i="1"/>
  <c r="G4890" i="1" s="1"/>
  <c r="F4891" i="1"/>
  <c r="E4889" i="1"/>
  <c r="E4888" i="1"/>
  <c r="H4887" i="1"/>
  <c r="G4887" i="1"/>
  <c r="G4886" i="1" s="1"/>
  <c r="F4887" i="1"/>
  <c r="F4886" i="1" s="1"/>
  <c r="E4885" i="1"/>
  <c r="E4884" i="1"/>
  <c r="E4883" i="1"/>
  <c r="H4882" i="1"/>
  <c r="G4882" i="1"/>
  <c r="G4881" i="1" s="1"/>
  <c r="F4882" i="1"/>
  <c r="F4881" i="1" s="1"/>
  <c r="E4880" i="1"/>
  <c r="E4879" i="1"/>
  <c r="E4878" i="1"/>
  <c r="E4877" i="1"/>
  <c r="E4876" i="1"/>
  <c r="E4875" i="1"/>
  <c r="E4874" i="1"/>
  <c r="E4873" i="1"/>
  <c r="H4872" i="1"/>
  <c r="G4872" i="1"/>
  <c r="F4872" i="1"/>
  <c r="H4870" i="1"/>
  <c r="G4870" i="1"/>
  <c r="F4870" i="1"/>
  <c r="H4869" i="1"/>
  <c r="G4869" i="1"/>
  <c r="F4869" i="1"/>
  <c r="H4868" i="1"/>
  <c r="G4868" i="1"/>
  <c r="F4868" i="1"/>
  <c r="H4867" i="1"/>
  <c r="G4867" i="1"/>
  <c r="F4867" i="1"/>
  <c r="H4866" i="1"/>
  <c r="G4866" i="1"/>
  <c r="F4866" i="1"/>
  <c r="H4865" i="1"/>
  <c r="G4865" i="1"/>
  <c r="F4865" i="1"/>
  <c r="H4864" i="1"/>
  <c r="G4864" i="1"/>
  <c r="F4864" i="1"/>
  <c r="H4863" i="1"/>
  <c r="G4863" i="1"/>
  <c r="F4863" i="1"/>
  <c r="E4860" i="1"/>
  <c r="H4859" i="1"/>
  <c r="G4859" i="1"/>
  <c r="F4859" i="1"/>
  <c r="F4858" i="1" s="1"/>
  <c r="G4858" i="1"/>
  <c r="E4857" i="1"/>
  <c r="E4856" i="1"/>
  <c r="E4855" i="1"/>
  <c r="E4854" i="1"/>
  <c r="H4853" i="1"/>
  <c r="H4852" i="1" s="1"/>
  <c r="G4853" i="1"/>
  <c r="G4852" i="1" s="1"/>
  <c r="F4853" i="1"/>
  <c r="E4851" i="1"/>
  <c r="H4850" i="1"/>
  <c r="H4849" i="1" s="1"/>
  <c r="G4850" i="1"/>
  <c r="G4849" i="1" s="1"/>
  <c r="F4850" i="1"/>
  <c r="E4848" i="1"/>
  <c r="E4847" i="1"/>
  <c r="H4846" i="1"/>
  <c r="G4846" i="1"/>
  <c r="G4845" i="1" s="1"/>
  <c r="F4846" i="1"/>
  <c r="F4845" i="1" s="1"/>
  <c r="E4844" i="1"/>
  <c r="H4843" i="1"/>
  <c r="G4843" i="1"/>
  <c r="G4842" i="1" s="1"/>
  <c r="F4843" i="1"/>
  <c r="F4842" i="1" s="1"/>
  <c r="E4841" i="1"/>
  <c r="E4840" i="1"/>
  <c r="E4839" i="1"/>
  <c r="E4838" i="1"/>
  <c r="E4837" i="1"/>
  <c r="E4836" i="1"/>
  <c r="H4835" i="1"/>
  <c r="H4834" i="1" s="1"/>
  <c r="G4835" i="1"/>
  <c r="G4834" i="1" s="1"/>
  <c r="F4835" i="1"/>
  <c r="H4833" i="1"/>
  <c r="G4833" i="1"/>
  <c r="F4833" i="1"/>
  <c r="H4832" i="1"/>
  <c r="G4832" i="1"/>
  <c r="F4832" i="1"/>
  <c r="H4831" i="1"/>
  <c r="G4831" i="1"/>
  <c r="F4831" i="1"/>
  <c r="H4830" i="1"/>
  <c r="G4830" i="1"/>
  <c r="F4830" i="1"/>
  <c r="H4829" i="1"/>
  <c r="G4829" i="1"/>
  <c r="F4829" i="1"/>
  <c r="H4828" i="1"/>
  <c r="G4828" i="1"/>
  <c r="F4828" i="1"/>
  <c r="H4827" i="1"/>
  <c r="G4827" i="1"/>
  <c r="F4827" i="1"/>
  <c r="E4824" i="1"/>
  <c r="H4823" i="1"/>
  <c r="H4822" i="1" s="1"/>
  <c r="G4823" i="1"/>
  <c r="G4822" i="1" s="1"/>
  <c r="F4823" i="1"/>
  <c r="E4821" i="1"/>
  <c r="E4820" i="1"/>
  <c r="E4819" i="1"/>
  <c r="E4818" i="1"/>
  <c r="E4817" i="1"/>
  <c r="E4816" i="1"/>
  <c r="H4815" i="1"/>
  <c r="H4814" i="1" s="1"/>
  <c r="G4815" i="1"/>
  <c r="G4814" i="1" s="1"/>
  <c r="F4815" i="1"/>
  <c r="F4814" i="1" s="1"/>
  <c r="E4813" i="1"/>
  <c r="E4812" i="1"/>
  <c r="E4811" i="1"/>
  <c r="H4810" i="1"/>
  <c r="H4809" i="1" s="1"/>
  <c r="G4810" i="1"/>
  <c r="G4809" i="1" s="1"/>
  <c r="F4810" i="1"/>
  <c r="F4809" i="1" s="1"/>
  <c r="E4808" i="1"/>
  <c r="E4807" i="1"/>
  <c r="E4806" i="1"/>
  <c r="E4805" i="1"/>
  <c r="H4804" i="1"/>
  <c r="H4803" i="1" s="1"/>
  <c r="G4804" i="1"/>
  <c r="G4803" i="1" s="1"/>
  <c r="F4804" i="1"/>
  <c r="E4802" i="1"/>
  <c r="E4801" i="1"/>
  <c r="E4800" i="1"/>
  <c r="H4799" i="1"/>
  <c r="G4799" i="1"/>
  <c r="G4798" i="1" s="1"/>
  <c r="F4799" i="1"/>
  <c r="F4798" i="1" s="1"/>
  <c r="E4797" i="1"/>
  <c r="E4796" i="1"/>
  <c r="E4795" i="1"/>
  <c r="H4794" i="1"/>
  <c r="H4793" i="1" s="1"/>
  <c r="G4794" i="1"/>
  <c r="G4793" i="1" s="1"/>
  <c r="F4794" i="1"/>
  <c r="E4792" i="1"/>
  <c r="E4791" i="1"/>
  <c r="E4790" i="1"/>
  <c r="E4789" i="1"/>
  <c r="E4788" i="1"/>
  <c r="E4787" i="1"/>
  <c r="E4786" i="1"/>
  <c r="H4785" i="1"/>
  <c r="G4785" i="1"/>
  <c r="F4785" i="1"/>
  <c r="F4784" i="1" s="1"/>
  <c r="H4783" i="1"/>
  <c r="H4774" i="1" s="1"/>
  <c r="G4783" i="1"/>
  <c r="G4774" i="1" s="1"/>
  <c r="F4783" i="1"/>
  <c r="F4774" i="1" s="1"/>
  <c r="H4782" i="1"/>
  <c r="G4782" i="1"/>
  <c r="G4773" i="1" s="1"/>
  <c r="F4782" i="1"/>
  <c r="H4781" i="1"/>
  <c r="H4772" i="1" s="1"/>
  <c r="G4781" i="1"/>
  <c r="G4772" i="1" s="1"/>
  <c r="F4781" i="1"/>
  <c r="F4772" i="1" s="1"/>
  <c r="H4780" i="1"/>
  <c r="H4771" i="1" s="1"/>
  <c r="G4780" i="1"/>
  <c r="G4771" i="1" s="1"/>
  <c r="F4780" i="1"/>
  <c r="F4771" i="1" s="1"/>
  <c r="H4779" i="1"/>
  <c r="H4770" i="1" s="1"/>
  <c r="G4779" i="1"/>
  <c r="G4770" i="1" s="1"/>
  <c r="F4779" i="1"/>
  <c r="F4770" i="1" s="1"/>
  <c r="H4778" i="1"/>
  <c r="H4769" i="1" s="1"/>
  <c r="G4778" i="1"/>
  <c r="G4769" i="1" s="1"/>
  <c r="F4778" i="1"/>
  <c r="H4777" i="1"/>
  <c r="G4777" i="1"/>
  <c r="G4768" i="1" s="1"/>
  <c r="F4777" i="1"/>
  <c r="H4773" i="1"/>
  <c r="H4768" i="1"/>
  <c r="E4765" i="1"/>
  <c r="H4764" i="1"/>
  <c r="G4764" i="1"/>
  <c r="F4764" i="1"/>
  <c r="E4763" i="1"/>
  <c r="E4762" i="1"/>
  <c r="E4761" i="1"/>
  <c r="H4760" i="1"/>
  <c r="H4759" i="1" s="1"/>
  <c r="G4760" i="1"/>
  <c r="F4760" i="1"/>
  <c r="F4759" i="1" s="1"/>
  <c r="E4758" i="1"/>
  <c r="E4757" i="1"/>
  <c r="H4756" i="1"/>
  <c r="G4756" i="1"/>
  <c r="G4755" i="1" s="1"/>
  <c r="F4756" i="1"/>
  <c r="F4755" i="1" s="1"/>
  <c r="H4755" i="1"/>
  <c r="E4754" i="1"/>
  <c r="E4753" i="1"/>
  <c r="H4752" i="1"/>
  <c r="G4752" i="1"/>
  <c r="G4751" i="1" s="1"/>
  <c r="F4752" i="1"/>
  <c r="F4751" i="1" s="1"/>
  <c r="H4751" i="1"/>
  <c r="E4750" i="1"/>
  <c r="H4749" i="1"/>
  <c r="G4749" i="1"/>
  <c r="F4749" i="1"/>
  <c r="E4748" i="1"/>
  <c r="E4747" i="1"/>
  <c r="E4746" i="1"/>
  <c r="H4745" i="1"/>
  <c r="H4744" i="1" s="1"/>
  <c r="G4745" i="1"/>
  <c r="F4745" i="1"/>
  <c r="F4744" i="1" s="1"/>
  <c r="E4743" i="1"/>
  <c r="H4742" i="1"/>
  <c r="H4741" i="1" s="1"/>
  <c r="H4736" i="1" s="1"/>
  <c r="G4742" i="1"/>
  <c r="G4741" i="1" s="1"/>
  <c r="F4742" i="1"/>
  <c r="H4740" i="1"/>
  <c r="H4730" i="1" s="1"/>
  <c r="G4740" i="1"/>
  <c r="G4730" i="1" s="1"/>
  <c r="F4740" i="1"/>
  <c r="H4739" i="1"/>
  <c r="H4729" i="1" s="1"/>
  <c r="G4739" i="1"/>
  <c r="G4729" i="1" s="1"/>
  <c r="F4739" i="1"/>
  <c r="F4729" i="1" s="1"/>
  <c r="H4738" i="1"/>
  <c r="H4728" i="1" s="1"/>
  <c r="G4738" i="1"/>
  <c r="G4728" i="1" s="1"/>
  <c r="F4738" i="1"/>
  <c r="F4728" i="1" s="1"/>
  <c r="E4735" i="1"/>
  <c r="E4734" i="1"/>
  <c r="E4733" i="1"/>
  <c r="H4732" i="1"/>
  <c r="H4731" i="1" s="1"/>
  <c r="G4732" i="1"/>
  <c r="G4731" i="1" s="1"/>
  <c r="F4732" i="1"/>
  <c r="F4731" i="1" s="1"/>
  <c r="F4730" i="1"/>
  <c r="E4725" i="1"/>
  <c r="E4724" i="1"/>
  <c r="H4723" i="1"/>
  <c r="H4722" i="1" s="1"/>
  <c r="G4723" i="1"/>
  <c r="G4722" i="1" s="1"/>
  <c r="F4723" i="1"/>
  <c r="E4721" i="1"/>
  <c r="E4720" i="1"/>
  <c r="H4719" i="1"/>
  <c r="H4718" i="1" s="1"/>
  <c r="G4719" i="1"/>
  <c r="G4718" i="1" s="1"/>
  <c r="F4719" i="1"/>
  <c r="F4718" i="1" s="1"/>
  <c r="E4717" i="1"/>
  <c r="E4716" i="1"/>
  <c r="H4715" i="1"/>
  <c r="H4714" i="1" s="1"/>
  <c r="G4715" i="1"/>
  <c r="G4714" i="1" s="1"/>
  <c r="F4715" i="1"/>
  <c r="E4713" i="1"/>
  <c r="E4712" i="1"/>
  <c r="E4711" i="1"/>
  <c r="H4710" i="1"/>
  <c r="G4710" i="1"/>
  <c r="G4709" i="1" s="1"/>
  <c r="F4710" i="1"/>
  <c r="H4709" i="1"/>
  <c r="E4708" i="1"/>
  <c r="H4707" i="1"/>
  <c r="G4707" i="1"/>
  <c r="F4707" i="1"/>
  <c r="E4706" i="1"/>
  <c r="E4705" i="1"/>
  <c r="H4704" i="1"/>
  <c r="H4703" i="1" s="1"/>
  <c r="G4704" i="1"/>
  <c r="G4703" i="1" s="1"/>
  <c r="F4704" i="1"/>
  <c r="E4702" i="1"/>
  <c r="E4701" i="1"/>
  <c r="E4700" i="1"/>
  <c r="E4699" i="1"/>
  <c r="E4698" i="1"/>
  <c r="E4697" i="1"/>
  <c r="E4696" i="1"/>
  <c r="H4695" i="1"/>
  <c r="H4694" i="1" s="1"/>
  <c r="G4695" i="1"/>
  <c r="G4694" i="1" s="1"/>
  <c r="F4695" i="1"/>
  <c r="F4694" i="1"/>
  <c r="E4693" i="1"/>
  <c r="E4692" i="1"/>
  <c r="H4691" i="1"/>
  <c r="H4690" i="1" s="1"/>
  <c r="G4691" i="1"/>
  <c r="G4690" i="1" s="1"/>
  <c r="F4691" i="1"/>
  <c r="E4689" i="1"/>
  <c r="E4688" i="1"/>
  <c r="E4687" i="1"/>
  <c r="E4686" i="1"/>
  <c r="E4685" i="1"/>
  <c r="H4684" i="1"/>
  <c r="H4683" i="1" s="1"/>
  <c r="G4684" i="1"/>
  <c r="F4684" i="1"/>
  <c r="F4683" i="1" s="1"/>
  <c r="H4682" i="1"/>
  <c r="G4682" i="1"/>
  <c r="F4682" i="1"/>
  <c r="H4681" i="1"/>
  <c r="G4681" i="1"/>
  <c r="F4681" i="1"/>
  <c r="H4680" i="1"/>
  <c r="H4639" i="1" s="1"/>
  <c r="G4680" i="1"/>
  <c r="G4639" i="1" s="1"/>
  <c r="F4680" i="1"/>
  <c r="H4679" i="1"/>
  <c r="G4679" i="1"/>
  <c r="F4679" i="1"/>
  <c r="H4678" i="1"/>
  <c r="H4635" i="1" s="1"/>
  <c r="G4678" i="1"/>
  <c r="F4678" i="1"/>
  <c r="F4635" i="1" s="1"/>
  <c r="E4675" i="1"/>
  <c r="H4674" i="1"/>
  <c r="H4673" i="1" s="1"/>
  <c r="G4674" i="1"/>
  <c r="G4673" i="1" s="1"/>
  <c r="F4674" i="1"/>
  <c r="F4673" i="1" s="1"/>
  <c r="E4672" i="1"/>
  <c r="H4671" i="1"/>
  <c r="H4670" i="1" s="1"/>
  <c r="G4671" i="1"/>
  <c r="G4670" i="1" s="1"/>
  <c r="F4671" i="1"/>
  <c r="F4670" i="1" s="1"/>
  <c r="E4669" i="1"/>
  <c r="E4668" i="1"/>
  <c r="E4667" i="1"/>
  <c r="H4666" i="1"/>
  <c r="G4666" i="1"/>
  <c r="G4665" i="1" s="1"/>
  <c r="F4666" i="1"/>
  <c r="H4664" i="1"/>
  <c r="G4664" i="1"/>
  <c r="F4664" i="1"/>
  <c r="H4663" i="1"/>
  <c r="G4663" i="1"/>
  <c r="F4663" i="1"/>
  <c r="H4662" i="1"/>
  <c r="H4637" i="1" s="1"/>
  <c r="H4626" i="1" s="1"/>
  <c r="G4662" i="1"/>
  <c r="G4637" i="1" s="1"/>
  <c r="G4626" i="1" s="1"/>
  <c r="F4662" i="1"/>
  <c r="H4661" i="1"/>
  <c r="G4661" i="1"/>
  <c r="F4661" i="1"/>
  <c r="E4658" i="1"/>
  <c r="E4657" i="1"/>
  <c r="E4656" i="1"/>
  <c r="E4655" i="1"/>
  <c r="E4654" i="1"/>
  <c r="H4653" i="1"/>
  <c r="H4652" i="1" s="1"/>
  <c r="G4653" i="1"/>
  <c r="F4653" i="1"/>
  <c r="E4651" i="1"/>
  <c r="E4650" i="1"/>
  <c r="E4649" i="1"/>
  <c r="E4648" i="1"/>
  <c r="E4647" i="1"/>
  <c r="E4646" i="1"/>
  <c r="H4645" i="1"/>
  <c r="G4645" i="1"/>
  <c r="G4644" i="1" s="1"/>
  <c r="F4645" i="1"/>
  <c r="F4644" i="1" s="1"/>
  <c r="H4643" i="1"/>
  <c r="G4643" i="1"/>
  <c r="F4643" i="1"/>
  <c r="F4640" i="1"/>
  <c r="H4638" i="1"/>
  <c r="G4638" i="1"/>
  <c r="F4638" i="1"/>
  <c r="F4637" i="1"/>
  <c r="F4626" i="1" s="1"/>
  <c r="G4635" i="1"/>
  <c r="E4621" i="1"/>
  <c r="H4620" i="1"/>
  <c r="G4620" i="1"/>
  <c r="F4620" i="1"/>
  <c r="E4619" i="1"/>
  <c r="H4618" i="1"/>
  <c r="G4618" i="1"/>
  <c r="F4618" i="1"/>
  <c r="E4617" i="1"/>
  <c r="H4616" i="1"/>
  <c r="G4616" i="1"/>
  <c r="F4616" i="1"/>
  <c r="E4615" i="1"/>
  <c r="H4614" i="1"/>
  <c r="G4614" i="1"/>
  <c r="F4614" i="1"/>
  <c r="E4613" i="1"/>
  <c r="E4612" i="1"/>
  <c r="H4611" i="1"/>
  <c r="H4610" i="1" s="1"/>
  <c r="G4611" i="1"/>
  <c r="F4611" i="1"/>
  <c r="E4609" i="1"/>
  <c r="H4608" i="1"/>
  <c r="G4608" i="1"/>
  <c r="F4608" i="1"/>
  <c r="H4607" i="1"/>
  <c r="G4607" i="1"/>
  <c r="F4607" i="1"/>
  <c r="H4606" i="1"/>
  <c r="H4594" i="1" s="1"/>
  <c r="G4606" i="1"/>
  <c r="G4594" i="1" s="1"/>
  <c r="F4606" i="1"/>
  <c r="F4594" i="1" s="1"/>
  <c r="H4605" i="1"/>
  <c r="H4593" i="1" s="1"/>
  <c r="E4603" i="1"/>
  <c r="H4602" i="1"/>
  <c r="G4602" i="1"/>
  <c r="F4602" i="1"/>
  <c r="E4601" i="1"/>
  <c r="H4600" i="1"/>
  <c r="G4600" i="1"/>
  <c r="F4600" i="1"/>
  <c r="E4599" i="1"/>
  <c r="H4598" i="1"/>
  <c r="G4598" i="1"/>
  <c r="F4598" i="1"/>
  <c r="H4597" i="1"/>
  <c r="G4597" i="1"/>
  <c r="F4597" i="1"/>
  <c r="E4591" i="1"/>
  <c r="H4590" i="1"/>
  <c r="G4590" i="1"/>
  <c r="G4589" i="1" s="1"/>
  <c r="F4590" i="1"/>
  <c r="E4588" i="1"/>
  <c r="E4587" i="1"/>
  <c r="H4586" i="1"/>
  <c r="G4586" i="1"/>
  <c r="F4586" i="1"/>
  <c r="F4585" i="1" s="1"/>
  <c r="H4584" i="1"/>
  <c r="G4584" i="1"/>
  <c r="F4584" i="1"/>
  <c r="H4583" i="1"/>
  <c r="G4583" i="1"/>
  <c r="F4583" i="1"/>
  <c r="E4580" i="1"/>
  <c r="H4579" i="1"/>
  <c r="H4578" i="1" s="1"/>
  <c r="G4579" i="1"/>
  <c r="F4579" i="1"/>
  <c r="F4578" i="1" s="1"/>
  <c r="E4577" i="1"/>
  <c r="E4576" i="1"/>
  <c r="H4575" i="1"/>
  <c r="G4575" i="1"/>
  <c r="F4575" i="1"/>
  <c r="E4574" i="1"/>
  <c r="E4573" i="1"/>
  <c r="E4572" i="1"/>
  <c r="E4571" i="1"/>
  <c r="E4570" i="1"/>
  <c r="E4569" i="1"/>
  <c r="H4568" i="1"/>
  <c r="H4567" i="1" s="1"/>
  <c r="G4568" i="1"/>
  <c r="G4567" i="1" s="1"/>
  <c r="F4568" i="1"/>
  <c r="F4567" i="1" s="1"/>
  <c r="E4566" i="1"/>
  <c r="E4565" i="1"/>
  <c r="E4564" i="1"/>
  <c r="E4563" i="1"/>
  <c r="E4562" i="1"/>
  <c r="E4561" i="1"/>
  <c r="E4560" i="1"/>
  <c r="H4559" i="1"/>
  <c r="H4558" i="1" s="1"/>
  <c r="G4559" i="1"/>
  <c r="F4559" i="1"/>
  <c r="H4557" i="1"/>
  <c r="H4547" i="1" s="1"/>
  <c r="H4536" i="1" s="1"/>
  <c r="G4557" i="1"/>
  <c r="G4547" i="1" s="1"/>
  <c r="G4536" i="1" s="1"/>
  <c r="F4557" i="1"/>
  <c r="H4556" i="1"/>
  <c r="H4545" i="1" s="1"/>
  <c r="H4534" i="1" s="1"/>
  <c r="G4556" i="1"/>
  <c r="F4556" i="1"/>
  <c r="F4545" i="1" s="1"/>
  <c r="H4555" i="1"/>
  <c r="H4544" i="1" s="1"/>
  <c r="G4555" i="1"/>
  <c r="G4544" i="1" s="1"/>
  <c r="F4555" i="1"/>
  <c r="H4554" i="1"/>
  <c r="H4543" i="1" s="1"/>
  <c r="H4532" i="1" s="1"/>
  <c r="G4554" i="1"/>
  <c r="F4554" i="1"/>
  <c r="F4543" i="1" s="1"/>
  <c r="H4553" i="1"/>
  <c r="H4542" i="1" s="1"/>
  <c r="G4553" i="1"/>
  <c r="G4542" i="1" s="1"/>
  <c r="G4531" i="1" s="1"/>
  <c r="F4553" i="1"/>
  <c r="H4552" i="1"/>
  <c r="H4541" i="1" s="1"/>
  <c r="H4530" i="1" s="1"/>
  <c r="G4552" i="1"/>
  <c r="F4552" i="1"/>
  <c r="F4541" i="1" s="1"/>
  <c r="H4551" i="1"/>
  <c r="H4540" i="1" s="1"/>
  <c r="G4551" i="1"/>
  <c r="G4540" i="1" s="1"/>
  <c r="G4529" i="1" s="1"/>
  <c r="F4551" i="1"/>
  <c r="H4550" i="1"/>
  <c r="H4539" i="1" s="1"/>
  <c r="H4528" i="1" s="1"/>
  <c r="G4550" i="1"/>
  <c r="F4550" i="1"/>
  <c r="F4539" i="1" s="1"/>
  <c r="F4528" i="1" s="1"/>
  <c r="F4547" i="1"/>
  <c r="H4546" i="1"/>
  <c r="G4546" i="1"/>
  <c r="F4546" i="1"/>
  <c r="H4531" i="1"/>
  <c r="H4529" i="1"/>
  <c r="E4525" i="1"/>
  <c r="E4524" i="1"/>
  <c r="H4523" i="1"/>
  <c r="H4522" i="1" s="1"/>
  <c r="G4523" i="1"/>
  <c r="G4522" i="1" s="1"/>
  <c r="F4523" i="1"/>
  <c r="F4522" i="1" s="1"/>
  <c r="E4521" i="1"/>
  <c r="E4520" i="1"/>
  <c r="H4519" i="1"/>
  <c r="H4518" i="1" s="1"/>
  <c r="G4519" i="1"/>
  <c r="G4518" i="1" s="1"/>
  <c r="F4519" i="1"/>
  <c r="E4517" i="1"/>
  <c r="E4516" i="1"/>
  <c r="H4515" i="1"/>
  <c r="H4514" i="1" s="1"/>
  <c r="G4515" i="1"/>
  <c r="G4514" i="1" s="1"/>
  <c r="F4515" i="1"/>
  <c r="F4514" i="1" s="1"/>
  <c r="E4513" i="1"/>
  <c r="E4512" i="1"/>
  <c r="H4511" i="1"/>
  <c r="H4510" i="1" s="1"/>
  <c r="G4511" i="1"/>
  <c r="G4510" i="1" s="1"/>
  <c r="F4511" i="1"/>
  <c r="H4509" i="1"/>
  <c r="G4509" i="1"/>
  <c r="F4509" i="1"/>
  <c r="H4508" i="1"/>
  <c r="G4508" i="1"/>
  <c r="F4508" i="1"/>
  <c r="H4507" i="1"/>
  <c r="G4507" i="1"/>
  <c r="F4507" i="1"/>
  <c r="E4504" i="1"/>
  <c r="E4503" i="1"/>
  <c r="E4502" i="1"/>
  <c r="H4501" i="1"/>
  <c r="H4500" i="1" s="1"/>
  <c r="G4501" i="1"/>
  <c r="G4500" i="1" s="1"/>
  <c r="F4501" i="1"/>
  <c r="E4499" i="1"/>
  <c r="E4498" i="1"/>
  <c r="H4497" i="1"/>
  <c r="H4496" i="1" s="1"/>
  <c r="G4497" i="1"/>
  <c r="F4497" i="1"/>
  <c r="F4496" i="1" s="1"/>
  <c r="E4495" i="1"/>
  <c r="E4494" i="1"/>
  <c r="H4493" i="1"/>
  <c r="H4492" i="1" s="1"/>
  <c r="G4493" i="1"/>
  <c r="G4492" i="1" s="1"/>
  <c r="F4493" i="1"/>
  <c r="E4491" i="1"/>
  <c r="H4490" i="1"/>
  <c r="H4489" i="1" s="1"/>
  <c r="G4490" i="1"/>
  <c r="G4489" i="1" s="1"/>
  <c r="F4490" i="1"/>
  <c r="F4489" i="1" s="1"/>
  <c r="E4488" i="1"/>
  <c r="E4487" i="1"/>
  <c r="H4486" i="1"/>
  <c r="H4485" i="1" s="1"/>
  <c r="G4486" i="1"/>
  <c r="F4486" i="1"/>
  <c r="F4485" i="1" s="1"/>
  <c r="E4484" i="1"/>
  <c r="E4483" i="1"/>
  <c r="E4482" i="1"/>
  <c r="H4481" i="1"/>
  <c r="H4480" i="1" s="1"/>
  <c r="G4481" i="1"/>
  <c r="F4481" i="1"/>
  <c r="F4480" i="1" s="1"/>
  <c r="E4479" i="1"/>
  <c r="E4478" i="1"/>
  <c r="E4477" i="1"/>
  <c r="E4476" i="1"/>
  <c r="E4475" i="1"/>
  <c r="H4474" i="1"/>
  <c r="G4474" i="1"/>
  <c r="F4474" i="1"/>
  <c r="F4473" i="1"/>
  <c r="E4472" i="1"/>
  <c r="H4471" i="1"/>
  <c r="H4470" i="1" s="1"/>
  <c r="G4471" i="1"/>
  <c r="F4471" i="1"/>
  <c r="F4470" i="1" s="1"/>
  <c r="H4469" i="1"/>
  <c r="G4469" i="1"/>
  <c r="F4469" i="1"/>
  <c r="H4468" i="1"/>
  <c r="H4428" i="1" s="1"/>
  <c r="G4468" i="1"/>
  <c r="F4468" i="1"/>
  <c r="H4467" i="1"/>
  <c r="H4427" i="1" s="1"/>
  <c r="G4467" i="1"/>
  <c r="F4467" i="1"/>
  <c r="F4427" i="1" s="1"/>
  <c r="H4466" i="1"/>
  <c r="H4426" i="1" s="1"/>
  <c r="G4466" i="1"/>
  <c r="F4466" i="1"/>
  <c r="H4465" i="1"/>
  <c r="G4465" i="1"/>
  <c r="F4465" i="1"/>
  <c r="E4462" i="1"/>
  <c r="E4461" i="1"/>
  <c r="H4460" i="1"/>
  <c r="H4459" i="1" s="1"/>
  <c r="G4460" i="1"/>
  <c r="G4459" i="1" s="1"/>
  <c r="F4460" i="1"/>
  <c r="E4458" i="1"/>
  <c r="E4457" i="1"/>
  <c r="E4456" i="1"/>
  <c r="E4455" i="1"/>
  <c r="H4454" i="1"/>
  <c r="H4453" i="1" s="1"/>
  <c r="G4454" i="1"/>
  <c r="G4453" i="1" s="1"/>
  <c r="F4454" i="1"/>
  <c r="F4453" i="1" s="1"/>
  <c r="E4452" i="1"/>
  <c r="E4451" i="1"/>
  <c r="H4450" i="1"/>
  <c r="H4449" i="1" s="1"/>
  <c r="G4450" i="1"/>
  <c r="G4449" i="1" s="1"/>
  <c r="F4450" i="1"/>
  <c r="E4448" i="1"/>
  <c r="E4447" i="1"/>
  <c r="H4446" i="1"/>
  <c r="G4446" i="1"/>
  <c r="F4446" i="1"/>
  <c r="F4445" i="1" s="1"/>
  <c r="H4444" i="1"/>
  <c r="G4444" i="1"/>
  <c r="F4444" i="1"/>
  <c r="H4443" i="1"/>
  <c r="G4443" i="1"/>
  <c r="F4443" i="1"/>
  <c r="H4442" i="1"/>
  <c r="G4442" i="1"/>
  <c r="F4442" i="1"/>
  <c r="E4439" i="1"/>
  <c r="H4438" i="1"/>
  <c r="H4437" i="1" s="1"/>
  <c r="G4438" i="1"/>
  <c r="F4438" i="1"/>
  <c r="F4437" i="1" s="1"/>
  <c r="E4436" i="1"/>
  <c r="E4435" i="1"/>
  <c r="H4434" i="1"/>
  <c r="H4433" i="1" s="1"/>
  <c r="G4434" i="1"/>
  <c r="F4434" i="1"/>
  <c r="F4433" i="1" s="1"/>
  <c r="E4432" i="1"/>
  <c r="H4431" i="1"/>
  <c r="H4430" i="1" s="1"/>
  <c r="G4431" i="1"/>
  <c r="G4430" i="1" s="1"/>
  <c r="F4431" i="1"/>
  <c r="G4428" i="1"/>
  <c r="F4428" i="1"/>
  <c r="E4422" i="1"/>
  <c r="H4421" i="1"/>
  <c r="H4420" i="1" s="1"/>
  <c r="G4421" i="1"/>
  <c r="G4420" i="1" s="1"/>
  <c r="F4421" i="1"/>
  <c r="E4419" i="1"/>
  <c r="E4418" i="1"/>
  <c r="E4417" i="1"/>
  <c r="E4416" i="1"/>
  <c r="H4415" i="1"/>
  <c r="G4415" i="1"/>
  <c r="F4415" i="1"/>
  <c r="H4413" i="1"/>
  <c r="G4413" i="1"/>
  <c r="F4413" i="1"/>
  <c r="H4412" i="1"/>
  <c r="G4412" i="1"/>
  <c r="F4412" i="1"/>
  <c r="H4411" i="1"/>
  <c r="G4411" i="1"/>
  <c r="F4411" i="1"/>
  <c r="H4410" i="1"/>
  <c r="G4410" i="1"/>
  <c r="F4410" i="1"/>
  <c r="E4407" i="1"/>
  <c r="H4406" i="1"/>
  <c r="H4405" i="1" s="1"/>
  <c r="G4406" i="1"/>
  <c r="G4405" i="1" s="1"/>
  <c r="F4406" i="1"/>
  <c r="E4404" i="1"/>
  <c r="E4403" i="1"/>
  <c r="H4402" i="1"/>
  <c r="H4401" i="1" s="1"/>
  <c r="G4402" i="1"/>
  <c r="G4401" i="1" s="1"/>
  <c r="F4402" i="1"/>
  <c r="F4401" i="1" s="1"/>
  <c r="E4400" i="1"/>
  <c r="E4399" i="1"/>
  <c r="H4398" i="1"/>
  <c r="H4397" i="1" s="1"/>
  <c r="G4398" i="1"/>
  <c r="G4397" i="1" s="1"/>
  <c r="F4398" i="1"/>
  <c r="E4396" i="1"/>
  <c r="E4395" i="1"/>
  <c r="H4394" i="1"/>
  <c r="G4394" i="1"/>
  <c r="G4393" i="1" s="1"/>
  <c r="F4394" i="1"/>
  <c r="F4393" i="1" s="1"/>
  <c r="H4392" i="1"/>
  <c r="G4392" i="1"/>
  <c r="F4392" i="1"/>
  <c r="H4391" i="1"/>
  <c r="G4391" i="1"/>
  <c r="F4391" i="1"/>
  <c r="E4388" i="1"/>
  <c r="E4387" i="1"/>
  <c r="E4386" i="1"/>
  <c r="E4385" i="1"/>
  <c r="E4384" i="1"/>
  <c r="E4383" i="1"/>
  <c r="E4382" i="1"/>
  <c r="H4381" i="1"/>
  <c r="H4380" i="1" s="1"/>
  <c r="G4381" i="1"/>
  <c r="F4381" i="1"/>
  <c r="E4379" i="1"/>
  <c r="H4378" i="1"/>
  <c r="H4377" i="1" s="1"/>
  <c r="G4378" i="1"/>
  <c r="G4377" i="1" s="1"/>
  <c r="F4378" i="1"/>
  <c r="E4376" i="1"/>
  <c r="H4375" i="1"/>
  <c r="G4375" i="1"/>
  <c r="G4374" i="1" s="1"/>
  <c r="F4375" i="1"/>
  <c r="H4373" i="1"/>
  <c r="G4373" i="1"/>
  <c r="F4373" i="1"/>
  <c r="H4372" i="1"/>
  <c r="G4372" i="1"/>
  <c r="F4372" i="1"/>
  <c r="H4371" i="1"/>
  <c r="G4371" i="1"/>
  <c r="F4371" i="1"/>
  <c r="H4370" i="1"/>
  <c r="G4370" i="1"/>
  <c r="F4370" i="1"/>
  <c r="H4369" i="1"/>
  <c r="G4369" i="1"/>
  <c r="F4369" i="1"/>
  <c r="H4368" i="1"/>
  <c r="G4368" i="1"/>
  <c r="F4368" i="1"/>
  <c r="H4367" i="1"/>
  <c r="G4367" i="1"/>
  <c r="F4367" i="1"/>
  <c r="E4364" i="1"/>
  <c r="E4363" i="1"/>
  <c r="E4362" i="1"/>
  <c r="E4361" i="1"/>
  <c r="E4360" i="1"/>
  <c r="E4359" i="1"/>
  <c r="E4358" i="1"/>
  <c r="H4357" i="1"/>
  <c r="H4356" i="1" s="1"/>
  <c r="G4357" i="1"/>
  <c r="G4356" i="1" s="1"/>
  <c r="F4357" i="1"/>
  <c r="F4356" i="1" s="1"/>
  <c r="E4355" i="1"/>
  <c r="H4354" i="1"/>
  <c r="H4353" i="1" s="1"/>
  <c r="G4354" i="1"/>
  <c r="G4353" i="1" s="1"/>
  <c r="F4354" i="1"/>
  <c r="E4352" i="1"/>
  <c r="H4351" i="1"/>
  <c r="G4351" i="1"/>
  <c r="F4351" i="1"/>
  <c r="H4349" i="1"/>
  <c r="G4349" i="1"/>
  <c r="F4349" i="1"/>
  <c r="H4348" i="1"/>
  <c r="G4348" i="1"/>
  <c r="F4348" i="1"/>
  <c r="H4347" i="1"/>
  <c r="G4347" i="1"/>
  <c r="F4347" i="1"/>
  <c r="H4346" i="1"/>
  <c r="G4346" i="1"/>
  <c r="F4346" i="1"/>
  <c r="H4345" i="1"/>
  <c r="G4345" i="1"/>
  <c r="G4311" i="1" s="1"/>
  <c r="G4297" i="1" s="1"/>
  <c r="G4066" i="1" s="1"/>
  <c r="F4345" i="1"/>
  <c r="H4344" i="1"/>
  <c r="G4344" i="1"/>
  <c r="F4344" i="1"/>
  <c r="H4343" i="1"/>
  <c r="G4343" i="1"/>
  <c r="F4343" i="1"/>
  <c r="E4340" i="1"/>
  <c r="H4339" i="1"/>
  <c r="H4338" i="1" s="1"/>
  <c r="G4339" i="1"/>
  <c r="G4338" i="1" s="1"/>
  <c r="F4339" i="1"/>
  <c r="E4337" i="1"/>
  <c r="H4336" i="1"/>
  <c r="G4336" i="1"/>
  <c r="F4336" i="1"/>
  <c r="H4334" i="1"/>
  <c r="G4334" i="1"/>
  <c r="F4334" i="1"/>
  <c r="E4331" i="1"/>
  <c r="H4330" i="1"/>
  <c r="H4329" i="1" s="1"/>
  <c r="G4330" i="1"/>
  <c r="G4329" i="1" s="1"/>
  <c r="F4330" i="1"/>
  <c r="E4328" i="1"/>
  <c r="H4327" i="1"/>
  <c r="H4326" i="1" s="1"/>
  <c r="G4327" i="1"/>
  <c r="G4326" i="1" s="1"/>
  <c r="F4327" i="1"/>
  <c r="F4326" i="1" s="1"/>
  <c r="E4325" i="1"/>
  <c r="H4324" i="1"/>
  <c r="G4324" i="1"/>
  <c r="G4323" i="1" s="1"/>
  <c r="F4324" i="1"/>
  <c r="F4323" i="1" s="1"/>
  <c r="E4322" i="1"/>
  <c r="E4321" i="1"/>
  <c r="H4320" i="1"/>
  <c r="H4319" i="1" s="1"/>
  <c r="G4320" i="1"/>
  <c r="G4319" i="1" s="1"/>
  <c r="F4320" i="1"/>
  <c r="F4319" i="1" s="1"/>
  <c r="E4318" i="1"/>
  <c r="H4317" i="1"/>
  <c r="G4317" i="1"/>
  <c r="F4317" i="1"/>
  <c r="F4316" i="1" s="1"/>
  <c r="H4316" i="1"/>
  <c r="E4306" i="1"/>
  <c r="E4305" i="1"/>
  <c r="E4304" i="1"/>
  <c r="H4303" i="1"/>
  <c r="H4302" i="1" s="1"/>
  <c r="G4303" i="1"/>
  <c r="G4302" i="1" s="1"/>
  <c r="F4303" i="1"/>
  <c r="E4292" i="1"/>
  <c r="H4291" i="1"/>
  <c r="H4290" i="1" s="1"/>
  <c r="G4291" i="1"/>
  <c r="G4290" i="1" s="1"/>
  <c r="F4291" i="1"/>
  <c r="F4290" i="1" s="1"/>
  <c r="E4289" i="1"/>
  <c r="H4288" i="1"/>
  <c r="H4287" i="1" s="1"/>
  <c r="G4288" i="1"/>
  <c r="F4288" i="1"/>
  <c r="F4287" i="1" s="1"/>
  <c r="E4286" i="1"/>
  <c r="H4285" i="1"/>
  <c r="H4284" i="1" s="1"/>
  <c r="G4285" i="1"/>
  <c r="G4284" i="1" s="1"/>
  <c r="F4285" i="1"/>
  <c r="F4284" i="1" s="1"/>
  <c r="E4283" i="1"/>
  <c r="H4282" i="1"/>
  <c r="H4281" i="1" s="1"/>
  <c r="G4282" i="1"/>
  <c r="F4282" i="1"/>
  <c r="F4281" i="1" s="1"/>
  <c r="E4280" i="1"/>
  <c r="H4279" i="1"/>
  <c r="H4278" i="1" s="1"/>
  <c r="G4279" i="1"/>
  <c r="G4278" i="1" s="1"/>
  <c r="F4279" i="1"/>
  <c r="F4278" i="1" s="1"/>
  <c r="E4277" i="1"/>
  <c r="H4276" i="1"/>
  <c r="H4275" i="1" s="1"/>
  <c r="G4276" i="1"/>
  <c r="G4275" i="1" s="1"/>
  <c r="F4276" i="1"/>
  <c r="F4275" i="1" s="1"/>
  <c r="E4274" i="1"/>
  <c r="H4273" i="1"/>
  <c r="H4272" i="1" s="1"/>
  <c r="G4273" i="1"/>
  <c r="G4272" i="1" s="1"/>
  <c r="F4273" i="1"/>
  <c r="F4272" i="1" s="1"/>
  <c r="E4271" i="1"/>
  <c r="H4270" i="1"/>
  <c r="H4269" i="1" s="1"/>
  <c r="G4270" i="1"/>
  <c r="G4269" i="1" s="1"/>
  <c r="F4270" i="1"/>
  <c r="F4269" i="1" s="1"/>
  <c r="E4268" i="1"/>
  <c r="H4267" i="1"/>
  <c r="H4266" i="1" s="1"/>
  <c r="G4267" i="1"/>
  <c r="G4266" i="1" s="1"/>
  <c r="F4267" i="1"/>
  <c r="F4266" i="1" s="1"/>
  <c r="E4265" i="1"/>
  <c r="H4264" i="1"/>
  <c r="H4263" i="1" s="1"/>
  <c r="G4264" i="1"/>
  <c r="G4263" i="1" s="1"/>
  <c r="F4264" i="1"/>
  <c r="F4263" i="1" s="1"/>
  <c r="E4262" i="1"/>
  <c r="E4261" i="1"/>
  <c r="H4260" i="1"/>
  <c r="H4259" i="1" s="1"/>
  <c r="G4260" i="1"/>
  <c r="G4259" i="1" s="1"/>
  <c r="F4260" i="1"/>
  <c r="F4259" i="1" s="1"/>
  <c r="E4258" i="1"/>
  <c r="H4257" i="1"/>
  <c r="H4256" i="1" s="1"/>
  <c r="G4257" i="1"/>
  <c r="G4256" i="1" s="1"/>
  <c r="F4257" i="1"/>
  <c r="E4255" i="1"/>
  <c r="H4254" i="1"/>
  <c r="H4253" i="1" s="1"/>
  <c r="G4254" i="1"/>
  <c r="G4253" i="1" s="1"/>
  <c r="F4254" i="1"/>
  <c r="E4252" i="1"/>
  <c r="H4251" i="1"/>
  <c r="H4250" i="1" s="1"/>
  <c r="G4251" i="1"/>
  <c r="G4250" i="1" s="1"/>
  <c r="F4251" i="1"/>
  <c r="E4249" i="1"/>
  <c r="H4248" i="1"/>
  <c r="H4247" i="1" s="1"/>
  <c r="G4248" i="1"/>
  <c r="G4247" i="1" s="1"/>
  <c r="F4248" i="1"/>
  <c r="E4246" i="1"/>
  <c r="H4245" i="1"/>
  <c r="H4244" i="1" s="1"/>
  <c r="G4245" i="1"/>
  <c r="G4244" i="1" s="1"/>
  <c r="F4245" i="1"/>
  <c r="H4243" i="1"/>
  <c r="H4226" i="1" s="1"/>
  <c r="G4243" i="1"/>
  <c r="G4226" i="1" s="1"/>
  <c r="F4243" i="1"/>
  <c r="H4242" i="1"/>
  <c r="H4225" i="1" s="1"/>
  <c r="G4242" i="1"/>
  <c r="G4225" i="1" s="1"/>
  <c r="F4242" i="1"/>
  <c r="F4225" i="1" s="1"/>
  <c r="H4241" i="1"/>
  <c r="H4224" i="1" s="1"/>
  <c r="G4241" i="1"/>
  <c r="G4224" i="1" s="1"/>
  <c r="F4241" i="1"/>
  <c r="F4224" i="1" s="1"/>
  <c r="E4238" i="1"/>
  <c r="E4237" i="1"/>
  <c r="E4236" i="1"/>
  <c r="E4235" i="1"/>
  <c r="H4234" i="1"/>
  <c r="G4234" i="1"/>
  <c r="G4233" i="1" s="1"/>
  <c r="F4234" i="1"/>
  <c r="F4233" i="1" s="1"/>
  <c r="E4232" i="1"/>
  <c r="E4231" i="1"/>
  <c r="E4230" i="1"/>
  <c r="H4229" i="1"/>
  <c r="H4228" i="1" s="1"/>
  <c r="G4229" i="1"/>
  <c r="G4228" i="1" s="1"/>
  <c r="F4229" i="1"/>
  <c r="H4227" i="1"/>
  <c r="G4227" i="1"/>
  <c r="F4227" i="1"/>
  <c r="F4226" i="1"/>
  <c r="E4221" i="1"/>
  <c r="E4220" i="1"/>
  <c r="H4219" i="1"/>
  <c r="H4218" i="1" s="1"/>
  <c r="G4219" i="1"/>
  <c r="G4218" i="1" s="1"/>
  <c r="F4219" i="1"/>
  <c r="E4217" i="1"/>
  <c r="E4216" i="1"/>
  <c r="E4215" i="1"/>
  <c r="H4214" i="1"/>
  <c r="H4213" i="1" s="1"/>
  <c r="G4214" i="1"/>
  <c r="G4213" i="1" s="1"/>
  <c r="F4214" i="1"/>
  <c r="E4212" i="1"/>
  <c r="E4211" i="1"/>
  <c r="E4210" i="1"/>
  <c r="E4209" i="1"/>
  <c r="E4208" i="1"/>
  <c r="E4207" i="1"/>
  <c r="H4206" i="1"/>
  <c r="H4205" i="1" s="1"/>
  <c r="G4206" i="1"/>
  <c r="G4205" i="1" s="1"/>
  <c r="F4206" i="1"/>
  <c r="F4205" i="1" s="1"/>
  <c r="E4204" i="1"/>
  <c r="E4203" i="1"/>
  <c r="E4202" i="1"/>
  <c r="E4201" i="1"/>
  <c r="E4200" i="1"/>
  <c r="E4199" i="1"/>
  <c r="H4198" i="1"/>
  <c r="H4197" i="1" s="1"/>
  <c r="G4198" i="1"/>
  <c r="G4197" i="1" s="1"/>
  <c r="F4198" i="1"/>
  <c r="E4196" i="1"/>
  <c r="E4195" i="1"/>
  <c r="E4194" i="1"/>
  <c r="E4193" i="1"/>
  <c r="H4192" i="1"/>
  <c r="H4191" i="1" s="1"/>
  <c r="G4192" i="1"/>
  <c r="G4191" i="1" s="1"/>
  <c r="F4192" i="1"/>
  <c r="F4191" i="1" s="1"/>
  <c r="E4190" i="1"/>
  <c r="E4189" i="1"/>
  <c r="E4188" i="1"/>
  <c r="E4187" i="1"/>
  <c r="H4186" i="1"/>
  <c r="G4186" i="1"/>
  <c r="G4185" i="1" s="1"/>
  <c r="F4186" i="1"/>
  <c r="F4185" i="1" s="1"/>
  <c r="E4184" i="1"/>
  <c r="E4183" i="1"/>
  <c r="E4182" i="1"/>
  <c r="E4181" i="1"/>
  <c r="H4180" i="1"/>
  <c r="H4179" i="1" s="1"/>
  <c r="G4180" i="1"/>
  <c r="G4179" i="1" s="1"/>
  <c r="F4180" i="1"/>
  <c r="F4179" i="1" s="1"/>
  <c r="E4178" i="1"/>
  <c r="E4177" i="1"/>
  <c r="E4176" i="1"/>
  <c r="E4175" i="1"/>
  <c r="H4174" i="1"/>
  <c r="H4173" i="1" s="1"/>
  <c r="G4174" i="1"/>
  <c r="F4174" i="1"/>
  <c r="F4173" i="1" s="1"/>
  <c r="E4172" i="1"/>
  <c r="E4171" i="1"/>
  <c r="E4170" i="1"/>
  <c r="E4169" i="1"/>
  <c r="H4168" i="1"/>
  <c r="G4168" i="1"/>
  <c r="G4167" i="1" s="1"/>
  <c r="F4168" i="1"/>
  <c r="F4167" i="1" s="1"/>
  <c r="H4167" i="1"/>
  <c r="E4166" i="1"/>
  <c r="E4165" i="1"/>
  <c r="E4164" i="1"/>
  <c r="E4163" i="1"/>
  <c r="H4162" i="1"/>
  <c r="H4161" i="1" s="1"/>
  <c r="G4162" i="1"/>
  <c r="G4161" i="1" s="1"/>
  <c r="F4162" i="1"/>
  <c r="E4160" i="1"/>
  <c r="E4159" i="1"/>
  <c r="E4158" i="1"/>
  <c r="E4157" i="1"/>
  <c r="H4156" i="1"/>
  <c r="H4155" i="1" s="1"/>
  <c r="G4156" i="1"/>
  <c r="G4155" i="1" s="1"/>
  <c r="F4156" i="1"/>
  <c r="F4155" i="1" s="1"/>
  <c r="E4154" i="1"/>
  <c r="E4153" i="1"/>
  <c r="E4152" i="1"/>
  <c r="H4151" i="1"/>
  <c r="H4150" i="1" s="1"/>
  <c r="G4151" i="1"/>
  <c r="G4150" i="1" s="1"/>
  <c r="F4151" i="1"/>
  <c r="F4150" i="1"/>
  <c r="E4149" i="1"/>
  <c r="E4148" i="1"/>
  <c r="E4147" i="1"/>
  <c r="E4146" i="1"/>
  <c r="H4145" i="1"/>
  <c r="H4144" i="1" s="1"/>
  <c r="G4145" i="1"/>
  <c r="F4145" i="1"/>
  <c r="F4144" i="1" s="1"/>
  <c r="E4143" i="1"/>
  <c r="E4142" i="1"/>
  <c r="E4141" i="1"/>
  <c r="E4140" i="1"/>
  <c r="H4139" i="1"/>
  <c r="H4138" i="1" s="1"/>
  <c r="G4139" i="1"/>
  <c r="G4138" i="1" s="1"/>
  <c r="F4139" i="1"/>
  <c r="F4138" i="1" s="1"/>
  <c r="E4137" i="1"/>
  <c r="E4136" i="1"/>
  <c r="E4135" i="1"/>
  <c r="E4134" i="1"/>
  <c r="E4133" i="1"/>
  <c r="E4132" i="1"/>
  <c r="H4131" i="1"/>
  <c r="H4130" i="1" s="1"/>
  <c r="G4131" i="1"/>
  <c r="G4130" i="1" s="1"/>
  <c r="F4131" i="1"/>
  <c r="F4130" i="1" s="1"/>
  <c r="H4129" i="1"/>
  <c r="G4129" i="1"/>
  <c r="F4129" i="1"/>
  <c r="H4128" i="1"/>
  <c r="G4128" i="1"/>
  <c r="F4128" i="1"/>
  <c r="H4127" i="1"/>
  <c r="G4127" i="1"/>
  <c r="F4127" i="1"/>
  <c r="H4126" i="1"/>
  <c r="H4076" i="1" s="1"/>
  <c r="H4067" i="1" s="1"/>
  <c r="G4126" i="1"/>
  <c r="G4076" i="1" s="1"/>
  <c r="F4126" i="1"/>
  <c r="H4125" i="1"/>
  <c r="G4125" i="1"/>
  <c r="F4125" i="1"/>
  <c r="H4124" i="1"/>
  <c r="G4124" i="1"/>
  <c r="F4124" i="1"/>
  <c r="E4121" i="1"/>
  <c r="E4120" i="1"/>
  <c r="E4119" i="1"/>
  <c r="E4118" i="1"/>
  <c r="E4117" i="1"/>
  <c r="E4116" i="1"/>
  <c r="E4115" i="1"/>
  <c r="H4114" i="1"/>
  <c r="G4114" i="1"/>
  <c r="G4113" i="1" s="1"/>
  <c r="F4114" i="1"/>
  <c r="F4113" i="1" s="1"/>
  <c r="E4112" i="1"/>
  <c r="E4111" i="1"/>
  <c r="H4110" i="1"/>
  <c r="H4109" i="1" s="1"/>
  <c r="G4110" i="1"/>
  <c r="G4109" i="1" s="1"/>
  <c r="F4110" i="1"/>
  <c r="F4109" i="1"/>
  <c r="E4108" i="1"/>
  <c r="H4107" i="1"/>
  <c r="H4106" i="1" s="1"/>
  <c r="G4107" i="1"/>
  <c r="G4106" i="1" s="1"/>
  <c r="F4107" i="1"/>
  <c r="F4106" i="1" s="1"/>
  <c r="E4105" i="1"/>
  <c r="E4104" i="1"/>
  <c r="E4103" i="1"/>
  <c r="E4102" i="1"/>
  <c r="E4101" i="1"/>
  <c r="E4100" i="1"/>
  <c r="H4099" i="1"/>
  <c r="H4098" i="1" s="1"/>
  <c r="G4099" i="1"/>
  <c r="G4098" i="1" s="1"/>
  <c r="F4099" i="1"/>
  <c r="H4097" i="1"/>
  <c r="H4080" i="1" s="1"/>
  <c r="G4097" i="1"/>
  <c r="G4080" i="1" s="1"/>
  <c r="F4097" i="1"/>
  <c r="F4080" i="1" s="1"/>
  <c r="H4096" i="1"/>
  <c r="G4096" i="1"/>
  <c r="F4096" i="1"/>
  <c r="H4095" i="1"/>
  <c r="G4095" i="1"/>
  <c r="F4095" i="1"/>
  <c r="H4094" i="1"/>
  <c r="G4094" i="1"/>
  <c r="G4077" i="1" s="1"/>
  <c r="F4094" i="1"/>
  <c r="H4093" i="1"/>
  <c r="G4093" i="1"/>
  <c r="F4093" i="1"/>
  <c r="H4092" i="1"/>
  <c r="G4092" i="1"/>
  <c r="G4074" i="1" s="1"/>
  <c r="F4092" i="1"/>
  <c r="E4089" i="1"/>
  <c r="E4088" i="1"/>
  <c r="E4087" i="1"/>
  <c r="E4086" i="1"/>
  <c r="E4085" i="1"/>
  <c r="E4084" i="1"/>
  <c r="E4083" i="1"/>
  <c r="H4082" i="1"/>
  <c r="G4082" i="1"/>
  <c r="G4081" i="1" s="1"/>
  <c r="F4082" i="1"/>
  <c r="F4081" i="1" s="1"/>
  <c r="F4076" i="1"/>
  <c r="F4067" i="1" s="1"/>
  <c r="E4061" i="1"/>
  <c r="E4060" i="1"/>
  <c r="E4059" i="1"/>
  <c r="E4058" i="1"/>
  <c r="E4057" i="1"/>
  <c r="H4056" i="1"/>
  <c r="H4055" i="1" s="1"/>
  <c r="G4056" i="1"/>
  <c r="G4055" i="1" s="1"/>
  <c r="F4056" i="1"/>
  <c r="E4054" i="1"/>
  <c r="H4053" i="1"/>
  <c r="H4052" i="1" s="1"/>
  <c r="G4053" i="1"/>
  <c r="G4052" i="1" s="1"/>
  <c r="F4053" i="1"/>
  <c r="E4051" i="1"/>
  <c r="H4050" i="1"/>
  <c r="G4050" i="1"/>
  <c r="F4050" i="1"/>
  <c r="E4049" i="1"/>
  <c r="E4048" i="1"/>
  <c r="E4047" i="1"/>
  <c r="E4046" i="1"/>
  <c r="E4045" i="1"/>
  <c r="H4044" i="1"/>
  <c r="G4044" i="1"/>
  <c r="F4044" i="1"/>
  <c r="F4043" i="1" s="1"/>
  <c r="H4042" i="1"/>
  <c r="G4042" i="1"/>
  <c r="F4042" i="1"/>
  <c r="H4041" i="1"/>
  <c r="G4041" i="1"/>
  <c r="F4041" i="1"/>
  <c r="H4040" i="1"/>
  <c r="G4040" i="1"/>
  <c r="F4040" i="1"/>
  <c r="H4039" i="1"/>
  <c r="G4039" i="1"/>
  <c r="F4039" i="1"/>
  <c r="H4038" i="1"/>
  <c r="G4038" i="1"/>
  <c r="F4038" i="1"/>
  <c r="E4035" i="1"/>
  <c r="E4034" i="1"/>
  <c r="H4033" i="1"/>
  <c r="H4032" i="1" s="1"/>
  <c r="G4033" i="1"/>
  <c r="G4032" i="1" s="1"/>
  <c r="F4033" i="1"/>
  <c r="E4031" i="1"/>
  <c r="E4030" i="1"/>
  <c r="H4029" i="1"/>
  <c r="G4029" i="1"/>
  <c r="G4028" i="1" s="1"/>
  <c r="F4029" i="1"/>
  <c r="H4027" i="1"/>
  <c r="G4027" i="1"/>
  <c r="F4027" i="1"/>
  <c r="H4026" i="1"/>
  <c r="G4026" i="1"/>
  <c r="F4026" i="1"/>
  <c r="H4025" i="1"/>
  <c r="G4025" i="1"/>
  <c r="F4025" i="1"/>
  <c r="E4022" i="1"/>
  <c r="E4021" i="1"/>
  <c r="H4020" i="1"/>
  <c r="H4019" i="1" s="1"/>
  <c r="G4020" i="1"/>
  <c r="F4020" i="1"/>
  <c r="E4018" i="1"/>
  <c r="E4017" i="1"/>
  <c r="H4016" i="1"/>
  <c r="H4015" i="1" s="1"/>
  <c r="G4016" i="1"/>
  <c r="G4015" i="1" s="1"/>
  <c r="F4016" i="1"/>
  <c r="F4015" i="1" s="1"/>
  <c r="E4014" i="1"/>
  <c r="E4013" i="1"/>
  <c r="H4012" i="1"/>
  <c r="G4012" i="1"/>
  <c r="F4012" i="1"/>
  <c r="F4011" i="1" s="1"/>
  <c r="H4010" i="1"/>
  <c r="G4010" i="1"/>
  <c r="F4010" i="1"/>
  <c r="H4009" i="1"/>
  <c r="G4009" i="1"/>
  <c r="F4009" i="1"/>
  <c r="H4008" i="1"/>
  <c r="G4008" i="1"/>
  <c r="F4008" i="1"/>
  <c r="E4005" i="1"/>
  <c r="E4004" i="1"/>
  <c r="E4003" i="1"/>
  <c r="E4002" i="1"/>
  <c r="H4001" i="1"/>
  <c r="H4000" i="1" s="1"/>
  <c r="G4001" i="1"/>
  <c r="G4000" i="1" s="1"/>
  <c r="F4001" i="1"/>
  <c r="E3999" i="1"/>
  <c r="E3998" i="1"/>
  <c r="E3997" i="1"/>
  <c r="E3996" i="1"/>
  <c r="E3995" i="1"/>
  <c r="H3994" i="1"/>
  <c r="H3993" i="1" s="1"/>
  <c r="G3994" i="1"/>
  <c r="G3993" i="1" s="1"/>
  <c r="F3994" i="1"/>
  <c r="E3992" i="1"/>
  <c r="E3991" i="1"/>
  <c r="E3990" i="1"/>
  <c r="E3989" i="1"/>
  <c r="H3988" i="1"/>
  <c r="H3987" i="1" s="1"/>
  <c r="G3988" i="1"/>
  <c r="G3987" i="1" s="1"/>
  <c r="F3988" i="1"/>
  <c r="E3986" i="1"/>
  <c r="E3985" i="1"/>
  <c r="E3984" i="1"/>
  <c r="E3983" i="1"/>
  <c r="H3982" i="1"/>
  <c r="G3982" i="1"/>
  <c r="G3981" i="1" s="1"/>
  <c r="F3982" i="1"/>
  <c r="H3980" i="1"/>
  <c r="G3980" i="1"/>
  <c r="F3980" i="1"/>
  <c r="H3979" i="1"/>
  <c r="G3979" i="1"/>
  <c r="F3979" i="1"/>
  <c r="H3978" i="1"/>
  <c r="H3961" i="1" s="1"/>
  <c r="G3978" i="1"/>
  <c r="G3961" i="1" s="1"/>
  <c r="G3952" i="1" s="1"/>
  <c r="F3978" i="1"/>
  <c r="F3961" i="1" s="1"/>
  <c r="H3977" i="1"/>
  <c r="G3977" i="1"/>
  <c r="F3977" i="1"/>
  <c r="F3959" i="1" s="1"/>
  <c r="H3976" i="1"/>
  <c r="H3958" i="1" s="1"/>
  <c r="H3949" i="1" s="1"/>
  <c r="G3976" i="1"/>
  <c r="G3958" i="1" s="1"/>
  <c r="G3949" i="1" s="1"/>
  <c r="F3976" i="1"/>
  <c r="E3973" i="1"/>
  <c r="E3972" i="1"/>
  <c r="E3971" i="1"/>
  <c r="E3970" i="1"/>
  <c r="E3969" i="1"/>
  <c r="E3968" i="1"/>
  <c r="E3967" i="1"/>
  <c r="H3966" i="1"/>
  <c r="H3965" i="1" s="1"/>
  <c r="G3966" i="1"/>
  <c r="F3966" i="1"/>
  <c r="F3965" i="1" s="1"/>
  <c r="H3964" i="1"/>
  <c r="G3964" i="1"/>
  <c r="F3964" i="1"/>
  <c r="H3960" i="1"/>
  <c r="G3960" i="1"/>
  <c r="G3951" i="1" s="1"/>
  <c r="F3960" i="1"/>
  <c r="H3951" i="1"/>
  <c r="E3946" i="1"/>
  <c r="E3945" i="1"/>
  <c r="E3944" i="1"/>
  <c r="H3943" i="1"/>
  <c r="H3942" i="1" s="1"/>
  <c r="G3943" i="1"/>
  <c r="G3942" i="1" s="1"/>
  <c r="F3943" i="1"/>
  <c r="E3941" i="1"/>
  <c r="E3940" i="1"/>
  <c r="E3939" i="1"/>
  <c r="E3938" i="1"/>
  <c r="E3937" i="1"/>
  <c r="E3936" i="1"/>
  <c r="H3935" i="1"/>
  <c r="H3934" i="1" s="1"/>
  <c r="G3935" i="1"/>
  <c r="F3935" i="1"/>
  <c r="H3933" i="1"/>
  <c r="G3933" i="1"/>
  <c r="F3933" i="1"/>
  <c r="H3932" i="1"/>
  <c r="G3932" i="1"/>
  <c r="F3932" i="1"/>
  <c r="H3931" i="1"/>
  <c r="G3931" i="1"/>
  <c r="F3931" i="1"/>
  <c r="H3930" i="1"/>
  <c r="G3930" i="1"/>
  <c r="F3930" i="1"/>
  <c r="H3929" i="1"/>
  <c r="G3929" i="1"/>
  <c r="F3929" i="1"/>
  <c r="H3928" i="1"/>
  <c r="G3928" i="1"/>
  <c r="F3928" i="1"/>
  <c r="E3925" i="1"/>
  <c r="E3924" i="1"/>
  <c r="E3923" i="1"/>
  <c r="H3922" i="1"/>
  <c r="H3921" i="1" s="1"/>
  <c r="G3922" i="1"/>
  <c r="G3921" i="1" s="1"/>
  <c r="F3922" i="1"/>
  <c r="F3921" i="1" s="1"/>
  <c r="E3920" i="1"/>
  <c r="E3919" i="1"/>
  <c r="E3918" i="1"/>
  <c r="E3917" i="1"/>
  <c r="H3916" i="1"/>
  <c r="H3915" i="1" s="1"/>
  <c r="G3916" i="1"/>
  <c r="F3916" i="1"/>
  <c r="F3915" i="1" s="1"/>
  <c r="E3914" i="1"/>
  <c r="E3913" i="1"/>
  <c r="E3912" i="1"/>
  <c r="E3911" i="1"/>
  <c r="H3910" i="1"/>
  <c r="H3909" i="1" s="1"/>
  <c r="G3910" i="1"/>
  <c r="G3909" i="1" s="1"/>
  <c r="F3910" i="1"/>
  <c r="F3909" i="1" s="1"/>
  <c r="E3908" i="1"/>
  <c r="E3907" i="1"/>
  <c r="E3906" i="1"/>
  <c r="E3905" i="1"/>
  <c r="H3904" i="1"/>
  <c r="H3903" i="1" s="1"/>
  <c r="G3904" i="1"/>
  <c r="G3903" i="1" s="1"/>
  <c r="F3904" i="1"/>
  <c r="F3903" i="1"/>
  <c r="E3902" i="1"/>
  <c r="E3901" i="1"/>
  <c r="E3900" i="1"/>
  <c r="E3899" i="1"/>
  <c r="E3898" i="1"/>
  <c r="H3897" i="1"/>
  <c r="H3896" i="1" s="1"/>
  <c r="G3897" i="1"/>
  <c r="G3896" i="1" s="1"/>
  <c r="F3897" i="1"/>
  <c r="F3896" i="1" s="1"/>
  <c r="E3895" i="1"/>
  <c r="E3894" i="1"/>
  <c r="E3893" i="1"/>
  <c r="E3892" i="1"/>
  <c r="E3891" i="1"/>
  <c r="H3890" i="1"/>
  <c r="H3889" i="1" s="1"/>
  <c r="G3890" i="1"/>
  <c r="F3890" i="1"/>
  <c r="F3889" i="1" s="1"/>
  <c r="E3888" i="1"/>
  <c r="E3887" i="1"/>
  <c r="E3886" i="1"/>
  <c r="E3885" i="1"/>
  <c r="H3884" i="1"/>
  <c r="G3884" i="1"/>
  <c r="G3883" i="1" s="1"/>
  <c r="F3884" i="1"/>
  <c r="F3883" i="1" s="1"/>
  <c r="E3882" i="1"/>
  <c r="E3881" i="1"/>
  <c r="E3880" i="1"/>
  <c r="E3879" i="1"/>
  <c r="H3878" i="1"/>
  <c r="H3877" i="1" s="1"/>
  <c r="G3878" i="1"/>
  <c r="G3877" i="1" s="1"/>
  <c r="F3878" i="1"/>
  <c r="E3876" i="1"/>
  <c r="E3875" i="1"/>
  <c r="E3874" i="1"/>
  <c r="E3873" i="1"/>
  <c r="H3872" i="1"/>
  <c r="H3871" i="1" s="1"/>
  <c r="G3872" i="1"/>
  <c r="G3871" i="1" s="1"/>
  <c r="F3872" i="1"/>
  <c r="F3871" i="1" s="1"/>
  <c r="E3870" i="1"/>
  <c r="E3869" i="1"/>
  <c r="E3868" i="1"/>
  <c r="E3867" i="1"/>
  <c r="E3866" i="1"/>
  <c r="H3865" i="1"/>
  <c r="G3865" i="1"/>
  <c r="G3864" i="1" s="1"/>
  <c r="F3865" i="1"/>
  <c r="F3864" i="1"/>
  <c r="E3863" i="1"/>
  <c r="E3862" i="1"/>
  <c r="E3861" i="1"/>
  <c r="E3860" i="1"/>
  <c r="H3859" i="1"/>
  <c r="H3858" i="1" s="1"/>
  <c r="G3859" i="1"/>
  <c r="G3858" i="1" s="1"/>
  <c r="F3859" i="1"/>
  <c r="F3858" i="1" s="1"/>
  <c r="E3857" i="1"/>
  <c r="E3856" i="1"/>
  <c r="H3855" i="1"/>
  <c r="H3854" i="1" s="1"/>
  <c r="G3855" i="1"/>
  <c r="F3855" i="1"/>
  <c r="F3854" i="1" s="1"/>
  <c r="E3853" i="1"/>
  <c r="E3852" i="1"/>
  <c r="E3851" i="1"/>
  <c r="E3850" i="1"/>
  <c r="H3849" i="1"/>
  <c r="H3848" i="1" s="1"/>
  <c r="G3849" i="1"/>
  <c r="F3849" i="1"/>
  <c r="F3848" i="1" s="1"/>
  <c r="E3847" i="1"/>
  <c r="E3846" i="1"/>
  <c r="H3845" i="1"/>
  <c r="H3844" i="1" s="1"/>
  <c r="G3845" i="1"/>
  <c r="G3844" i="1" s="1"/>
  <c r="F3845" i="1"/>
  <c r="F3844" i="1" s="1"/>
  <c r="E3843" i="1"/>
  <c r="E3842" i="1"/>
  <c r="E3841" i="1"/>
  <c r="E3840" i="1"/>
  <c r="E3839" i="1"/>
  <c r="H3838" i="1"/>
  <c r="H3837" i="1" s="1"/>
  <c r="G3838" i="1"/>
  <c r="G3837" i="1" s="1"/>
  <c r="F3838" i="1"/>
  <c r="F3837" i="1" s="1"/>
  <c r="E3836" i="1"/>
  <c r="E3835" i="1"/>
  <c r="E3834" i="1"/>
  <c r="H3833" i="1"/>
  <c r="H3832" i="1" s="1"/>
  <c r="G3833" i="1"/>
  <c r="F3833" i="1"/>
  <c r="F3832" i="1" s="1"/>
  <c r="E3831" i="1"/>
  <c r="E3830" i="1"/>
  <c r="E3829" i="1"/>
  <c r="E3828" i="1"/>
  <c r="H3827" i="1"/>
  <c r="H3826" i="1" s="1"/>
  <c r="G3827" i="1"/>
  <c r="F3827" i="1"/>
  <c r="F3826" i="1" s="1"/>
  <c r="E3825" i="1"/>
  <c r="E3824" i="1"/>
  <c r="E3823" i="1"/>
  <c r="E3822" i="1"/>
  <c r="H3821" i="1"/>
  <c r="G3821" i="1"/>
  <c r="G3820" i="1" s="1"/>
  <c r="F3821" i="1"/>
  <c r="H3820" i="1"/>
  <c r="E3819" i="1"/>
  <c r="E3818" i="1"/>
  <c r="E3817" i="1"/>
  <c r="E3816" i="1"/>
  <c r="E3815" i="1"/>
  <c r="H3814" i="1"/>
  <c r="G3814" i="1"/>
  <c r="G3813" i="1" s="1"/>
  <c r="F3814" i="1"/>
  <c r="H3813" i="1"/>
  <c r="E3812" i="1"/>
  <c r="E3811" i="1"/>
  <c r="E3810" i="1"/>
  <c r="E3809" i="1"/>
  <c r="H3808" i="1"/>
  <c r="H3807" i="1" s="1"/>
  <c r="G3808" i="1"/>
  <c r="G3807" i="1" s="1"/>
  <c r="F3808" i="1"/>
  <c r="F3807" i="1" s="1"/>
  <c r="E3806" i="1"/>
  <c r="E3805" i="1"/>
  <c r="H3804" i="1"/>
  <c r="H3803" i="1" s="1"/>
  <c r="G3804" i="1"/>
  <c r="F3804" i="1"/>
  <c r="G3803" i="1"/>
  <c r="E3802" i="1"/>
  <c r="E3801" i="1"/>
  <c r="E3800" i="1"/>
  <c r="E3799" i="1"/>
  <c r="H3798" i="1"/>
  <c r="H3797" i="1" s="1"/>
  <c r="G3798" i="1"/>
  <c r="G3797" i="1" s="1"/>
  <c r="F3798" i="1"/>
  <c r="F3797" i="1" s="1"/>
  <c r="E3796" i="1"/>
  <c r="E3795" i="1"/>
  <c r="E3794" i="1"/>
  <c r="E3793" i="1"/>
  <c r="H3792" i="1"/>
  <c r="H3791" i="1" s="1"/>
  <c r="G3792" i="1"/>
  <c r="G3791" i="1" s="1"/>
  <c r="F3792" i="1"/>
  <c r="E3790" i="1"/>
  <c r="E3789" i="1"/>
  <c r="E3788" i="1"/>
  <c r="E3787" i="1"/>
  <c r="H3786" i="1"/>
  <c r="H3785" i="1" s="1"/>
  <c r="G3786" i="1"/>
  <c r="G3785" i="1" s="1"/>
  <c r="F3786" i="1"/>
  <c r="F3785" i="1" s="1"/>
  <c r="E3784" i="1"/>
  <c r="E3783" i="1"/>
  <c r="E3782" i="1"/>
  <c r="E3781" i="1"/>
  <c r="E3780" i="1"/>
  <c r="E3779" i="1"/>
  <c r="E3778" i="1"/>
  <c r="H3777" i="1"/>
  <c r="H3776" i="1" s="1"/>
  <c r="G3777" i="1"/>
  <c r="G3776" i="1" s="1"/>
  <c r="F3777" i="1"/>
  <c r="F3776" i="1" s="1"/>
  <c r="E3775" i="1"/>
  <c r="E3774" i="1"/>
  <c r="E3773" i="1"/>
  <c r="E3772" i="1"/>
  <c r="E3771" i="1"/>
  <c r="E3770" i="1"/>
  <c r="E3769" i="1"/>
  <c r="H3768" i="1"/>
  <c r="G3768" i="1"/>
  <c r="G3767" i="1" s="1"/>
  <c r="F3768" i="1"/>
  <c r="F3767" i="1" s="1"/>
  <c r="E3766" i="1"/>
  <c r="E3765" i="1"/>
  <c r="E3764" i="1"/>
  <c r="E3763" i="1"/>
  <c r="H3762" i="1"/>
  <c r="H3761" i="1" s="1"/>
  <c r="G3762" i="1"/>
  <c r="G3761" i="1" s="1"/>
  <c r="F3762" i="1"/>
  <c r="H3760" i="1"/>
  <c r="H3751" i="1" s="1"/>
  <c r="G3760" i="1"/>
  <c r="F3760" i="1"/>
  <c r="H3759" i="1"/>
  <c r="H3750" i="1" s="1"/>
  <c r="G3759" i="1"/>
  <c r="F3759" i="1"/>
  <c r="H3758" i="1"/>
  <c r="G3758" i="1"/>
  <c r="F3758" i="1"/>
  <c r="H3757" i="1"/>
  <c r="H3748" i="1" s="1"/>
  <c r="G3757" i="1"/>
  <c r="F3757" i="1"/>
  <c r="H3756" i="1"/>
  <c r="H3747" i="1" s="1"/>
  <c r="G3756" i="1"/>
  <c r="G3747" i="1" s="1"/>
  <c r="F3756" i="1"/>
  <c r="F3747" i="1" s="1"/>
  <c r="H3755" i="1"/>
  <c r="H3746" i="1" s="1"/>
  <c r="G3755" i="1"/>
  <c r="F3755" i="1"/>
  <c r="H3754" i="1"/>
  <c r="H3745" i="1" s="1"/>
  <c r="G3754" i="1"/>
  <c r="F3754" i="1"/>
  <c r="E3742" i="1"/>
  <c r="E3741" i="1"/>
  <c r="E3740" i="1"/>
  <c r="H3739" i="1"/>
  <c r="H3738" i="1" s="1"/>
  <c r="G3739" i="1"/>
  <c r="G3738" i="1" s="1"/>
  <c r="F3739" i="1"/>
  <c r="F3738" i="1"/>
  <c r="E3737" i="1"/>
  <c r="E3736" i="1"/>
  <c r="E3735" i="1"/>
  <c r="E3734" i="1"/>
  <c r="E3733" i="1"/>
  <c r="H3732" i="1"/>
  <c r="H3731" i="1" s="1"/>
  <c r="G3732" i="1"/>
  <c r="G3731" i="1" s="1"/>
  <c r="F3732" i="1"/>
  <c r="F3731" i="1" s="1"/>
  <c r="E3730" i="1"/>
  <c r="E3729" i="1"/>
  <c r="H3728" i="1"/>
  <c r="H3727" i="1" s="1"/>
  <c r="G3728" i="1"/>
  <c r="G3727" i="1" s="1"/>
  <c r="F3728" i="1"/>
  <c r="E3726" i="1"/>
  <c r="E3725" i="1"/>
  <c r="H3724" i="1"/>
  <c r="H3723" i="1" s="1"/>
  <c r="G3724" i="1"/>
  <c r="F3724" i="1"/>
  <c r="E3722" i="1"/>
  <c r="E3721" i="1"/>
  <c r="E3720" i="1"/>
  <c r="H3719" i="1"/>
  <c r="H3718" i="1" s="1"/>
  <c r="G3719" i="1"/>
  <c r="G3718" i="1" s="1"/>
  <c r="F3719" i="1"/>
  <c r="F3718" i="1" s="1"/>
  <c r="E3717" i="1"/>
  <c r="E3716" i="1"/>
  <c r="E3715" i="1"/>
  <c r="E3714" i="1"/>
  <c r="E3713" i="1"/>
  <c r="H3712" i="1"/>
  <c r="H3711" i="1" s="1"/>
  <c r="G3712" i="1"/>
  <c r="G3711" i="1" s="1"/>
  <c r="F3712" i="1"/>
  <c r="F3711" i="1" s="1"/>
  <c r="E3710" i="1"/>
  <c r="E3709" i="1"/>
  <c r="E3708" i="1"/>
  <c r="H3707" i="1"/>
  <c r="H3706" i="1" s="1"/>
  <c r="G3707" i="1"/>
  <c r="G3706" i="1" s="1"/>
  <c r="F3707" i="1"/>
  <c r="F3706" i="1" s="1"/>
  <c r="E3705" i="1"/>
  <c r="E3704" i="1"/>
  <c r="E3703" i="1"/>
  <c r="E3702" i="1"/>
  <c r="E3701" i="1"/>
  <c r="E3700" i="1"/>
  <c r="E3699" i="1"/>
  <c r="H3698" i="1"/>
  <c r="H3697" i="1" s="1"/>
  <c r="G3698" i="1"/>
  <c r="G3697" i="1" s="1"/>
  <c r="F3698" i="1"/>
  <c r="F3697" i="1" s="1"/>
  <c r="E3696" i="1"/>
  <c r="E3695" i="1"/>
  <c r="E3694" i="1"/>
  <c r="E3693" i="1"/>
  <c r="H3692" i="1"/>
  <c r="H3691" i="1" s="1"/>
  <c r="G3692" i="1"/>
  <c r="G3691" i="1" s="1"/>
  <c r="F3692" i="1"/>
  <c r="E3690" i="1"/>
  <c r="E3689" i="1"/>
  <c r="E3688" i="1"/>
  <c r="E3687" i="1"/>
  <c r="E3686" i="1"/>
  <c r="E3685" i="1"/>
  <c r="H3684" i="1"/>
  <c r="H3683" i="1" s="1"/>
  <c r="G3684" i="1"/>
  <c r="G3683" i="1" s="1"/>
  <c r="F3684" i="1"/>
  <c r="F3683" i="1" s="1"/>
  <c r="E3682" i="1"/>
  <c r="E3681" i="1"/>
  <c r="E3680" i="1"/>
  <c r="E3679" i="1"/>
  <c r="E3678" i="1"/>
  <c r="H3677" i="1"/>
  <c r="H3676" i="1" s="1"/>
  <c r="G3677" i="1"/>
  <c r="G3676" i="1" s="1"/>
  <c r="F3677" i="1"/>
  <c r="F3676" i="1" s="1"/>
  <c r="E3675" i="1"/>
  <c r="E3674" i="1"/>
  <c r="E3673" i="1"/>
  <c r="E3672" i="1"/>
  <c r="E3671" i="1"/>
  <c r="H3670" i="1"/>
  <c r="H3669" i="1" s="1"/>
  <c r="G3670" i="1"/>
  <c r="G3669" i="1" s="1"/>
  <c r="F3670" i="1"/>
  <c r="E3668" i="1"/>
  <c r="E3667" i="1"/>
  <c r="E3666" i="1"/>
  <c r="H3665" i="1"/>
  <c r="H3664" i="1" s="1"/>
  <c r="G3665" i="1"/>
  <c r="G3664" i="1" s="1"/>
  <c r="F3665" i="1"/>
  <c r="F3664" i="1"/>
  <c r="E3663" i="1"/>
  <c r="E3662" i="1"/>
  <c r="E3661" i="1"/>
  <c r="E3660" i="1"/>
  <c r="E3659" i="1"/>
  <c r="E3658" i="1"/>
  <c r="H3657" i="1"/>
  <c r="H3656" i="1" s="1"/>
  <c r="G3657" i="1"/>
  <c r="G3656" i="1" s="1"/>
  <c r="F3657" i="1"/>
  <c r="E3655" i="1"/>
  <c r="E3654" i="1"/>
  <c r="E3653" i="1"/>
  <c r="E3652" i="1"/>
  <c r="E3651" i="1"/>
  <c r="E3650" i="1"/>
  <c r="H3649" i="1"/>
  <c r="H3648" i="1" s="1"/>
  <c r="G3649" i="1"/>
  <c r="G3648" i="1" s="1"/>
  <c r="F3649" i="1"/>
  <c r="F3648" i="1" s="1"/>
  <c r="E3647" i="1"/>
  <c r="E3646" i="1"/>
  <c r="E3645" i="1"/>
  <c r="E3644" i="1"/>
  <c r="E3643" i="1"/>
  <c r="H3642" i="1"/>
  <c r="G3642" i="1"/>
  <c r="G3641" i="1" s="1"/>
  <c r="F3642" i="1"/>
  <c r="F3641" i="1" s="1"/>
  <c r="H3640" i="1"/>
  <c r="G3640" i="1"/>
  <c r="F3640" i="1"/>
  <c r="H3639" i="1"/>
  <c r="G3639" i="1"/>
  <c r="F3639" i="1"/>
  <c r="H3638" i="1"/>
  <c r="G3638" i="1"/>
  <c r="F3638" i="1"/>
  <c r="H3637" i="1"/>
  <c r="G3637" i="1"/>
  <c r="F3637" i="1"/>
  <c r="H3636" i="1"/>
  <c r="G3636" i="1"/>
  <c r="F3636" i="1"/>
  <c r="H3635" i="1"/>
  <c r="G3635" i="1"/>
  <c r="F3635" i="1"/>
  <c r="H3634" i="1"/>
  <c r="G3634" i="1"/>
  <c r="F3634" i="1"/>
  <c r="E3631" i="1"/>
  <c r="E3630" i="1"/>
  <c r="H3629" i="1"/>
  <c r="H3628" i="1" s="1"/>
  <c r="G3629" i="1"/>
  <c r="G3628" i="1" s="1"/>
  <c r="F3629" i="1"/>
  <c r="E3627" i="1"/>
  <c r="E3626" i="1"/>
  <c r="E3625" i="1"/>
  <c r="E3624" i="1"/>
  <c r="E3623" i="1"/>
  <c r="H3622" i="1"/>
  <c r="H3621" i="1" s="1"/>
  <c r="G3622" i="1"/>
  <c r="G3621" i="1" s="1"/>
  <c r="F3622" i="1"/>
  <c r="F3621" i="1" s="1"/>
  <c r="E3620" i="1"/>
  <c r="E3619" i="1"/>
  <c r="E3618" i="1"/>
  <c r="E3617" i="1"/>
  <c r="H3616" i="1"/>
  <c r="H3615" i="1" s="1"/>
  <c r="G3616" i="1"/>
  <c r="G3615" i="1" s="1"/>
  <c r="F3616" i="1"/>
  <c r="E3614" i="1"/>
  <c r="E3613" i="1"/>
  <c r="H3612" i="1"/>
  <c r="G3612" i="1"/>
  <c r="G3611" i="1" s="1"/>
  <c r="F3612" i="1"/>
  <c r="H3611" i="1"/>
  <c r="E3610" i="1"/>
  <c r="E3609" i="1"/>
  <c r="E3608" i="1"/>
  <c r="E3607" i="1"/>
  <c r="H3606" i="1"/>
  <c r="H3605" i="1" s="1"/>
  <c r="G3606" i="1"/>
  <c r="G3605" i="1" s="1"/>
  <c r="F3606" i="1"/>
  <c r="F3605" i="1" s="1"/>
  <c r="E3604" i="1"/>
  <c r="E3603" i="1"/>
  <c r="E3602" i="1"/>
  <c r="E3601" i="1"/>
  <c r="E3600" i="1"/>
  <c r="E3599" i="1"/>
  <c r="E3598" i="1"/>
  <c r="H3597" i="1"/>
  <c r="H3596" i="1" s="1"/>
  <c r="G3597" i="1"/>
  <c r="G3596" i="1" s="1"/>
  <c r="F3597" i="1"/>
  <c r="F3596" i="1" s="1"/>
  <c r="E3595" i="1"/>
  <c r="E3594" i="1"/>
  <c r="E3593" i="1"/>
  <c r="H3592" i="1"/>
  <c r="G3592" i="1"/>
  <c r="G3591" i="1" s="1"/>
  <c r="F3592" i="1"/>
  <c r="F3591" i="1" s="1"/>
  <c r="H3591" i="1"/>
  <c r="E3590" i="1"/>
  <c r="E3589" i="1"/>
  <c r="E3588" i="1"/>
  <c r="E3587" i="1"/>
  <c r="H3586" i="1"/>
  <c r="G3586" i="1"/>
  <c r="G3585" i="1" s="1"/>
  <c r="F3586" i="1"/>
  <c r="F3585" i="1"/>
  <c r="E3584" i="1"/>
  <c r="E3583" i="1"/>
  <c r="H3582" i="1"/>
  <c r="H3581" i="1" s="1"/>
  <c r="G3582" i="1"/>
  <c r="G3581" i="1" s="1"/>
  <c r="F3582" i="1"/>
  <c r="F3581" i="1" s="1"/>
  <c r="E3580" i="1"/>
  <c r="E3579" i="1"/>
  <c r="E3578" i="1"/>
  <c r="E3577" i="1"/>
  <c r="E3576" i="1"/>
  <c r="E3575" i="1"/>
  <c r="H3574" i="1"/>
  <c r="H3573" i="1" s="1"/>
  <c r="G3574" i="1"/>
  <c r="G3573" i="1" s="1"/>
  <c r="F3574" i="1"/>
  <c r="F3573" i="1" s="1"/>
  <c r="E3572" i="1"/>
  <c r="E3571" i="1"/>
  <c r="E3570" i="1"/>
  <c r="E3569" i="1"/>
  <c r="E3568" i="1"/>
  <c r="E3567" i="1"/>
  <c r="H3566" i="1"/>
  <c r="G3566" i="1"/>
  <c r="G3565" i="1" s="1"/>
  <c r="F3566" i="1"/>
  <c r="F3565" i="1" s="1"/>
  <c r="H3565" i="1"/>
  <c r="E3564" i="1"/>
  <c r="E3563" i="1"/>
  <c r="E3562" i="1"/>
  <c r="E3561" i="1"/>
  <c r="E3560" i="1"/>
  <c r="H3559" i="1"/>
  <c r="H3558" i="1" s="1"/>
  <c r="G3559" i="1"/>
  <c r="G3558" i="1" s="1"/>
  <c r="F3559" i="1"/>
  <c r="F3558" i="1" s="1"/>
  <c r="E3557" i="1"/>
  <c r="E3556" i="1"/>
  <c r="E3555" i="1"/>
  <c r="E3554" i="1"/>
  <c r="E3553" i="1"/>
  <c r="H3552" i="1"/>
  <c r="H3551" i="1" s="1"/>
  <c r="G3552" i="1"/>
  <c r="G3551" i="1" s="1"/>
  <c r="F3552" i="1"/>
  <c r="F3551" i="1" s="1"/>
  <c r="E3550" i="1"/>
  <c r="E3549" i="1"/>
  <c r="E3548" i="1"/>
  <c r="E3547" i="1"/>
  <c r="E3546" i="1"/>
  <c r="E3545" i="1"/>
  <c r="H3544" i="1"/>
  <c r="H3543" i="1" s="1"/>
  <c r="G3544" i="1"/>
  <c r="G3543" i="1" s="1"/>
  <c r="F3544" i="1"/>
  <c r="F3543" i="1" s="1"/>
  <c r="E3542" i="1"/>
  <c r="E3541" i="1"/>
  <c r="E3540" i="1"/>
  <c r="E3539" i="1"/>
  <c r="E3538" i="1"/>
  <c r="H3537" i="1"/>
  <c r="G3537" i="1"/>
  <c r="G3536" i="1" s="1"/>
  <c r="F3537" i="1"/>
  <c r="F3536" i="1" s="1"/>
  <c r="E3535" i="1"/>
  <c r="E3534" i="1"/>
  <c r="E3533" i="1"/>
  <c r="E3532" i="1"/>
  <c r="H3531" i="1"/>
  <c r="H3530" i="1" s="1"/>
  <c r="G3531" i="1"/>
  <c r="G3530" i="1" s="1"/>
  <c r="F3531" i="1"/>
  <c r="F3530" i="1" s="1"/>
  <c r="E3529" i="1"/>
  <c r="E3528" i="1"/>
  <c r="E3527" i="1"/>
  <c r="E3526" i="1"/>
  <c r="E3525" i="1"/>
  <c r="E3524" i="1"/>
  <c r="H3523" i="1"/>
  <c r="G3523" i="1"/>
  <c r="G3522" i="1" s="1"/>
  <c r="F3523" i="1"/>
  <c r="F3522" i="1" s="1"/>
  <c r="H3522" i="1"/>
  <c r="E3521" i="1"/>
  <c r="E3520" i="1"/>
  <c r="E3519" i="1"/>
  <c r="E3518" i="1"/>
  <c r="E3517" i="1"/>
  <c r="H3516" i="1"/>
  <c r="G3516" i="1"/>
  <c r="G3515" i="1" s="1"/>
  <c r="F3516" i="1"/>
  <c r="F3515" i="1" s="1"/>
  <c r="E3514" i="1"/>
  <c r="E3513" i="1"/>
  <c r="H3512" i="1"/>
  <c r="H3511" i="1" s="1"/>
  <c r="G3512" i="1"/>
  <c r="G3511" i="1" s="1"/>
  <c r="F3512" i="1"/>
  <c r="F3511" i="1" s="1"/>
  <c r="E3510" i="1"/>
  <c r="E3509" i="1"/>
  <c r="E3508" i="1"/>
  <c r="H3507" i="1"/>
  <c r="H3506" i="1" s="1"/>
  <c r="G3507" i="1"/>
  <c r="G3506" i="1" s="1"/>
  <c r="F3507" i="1"/>
  <c r="F3506" i="1" s="1"/>
  <c r="E3505" i="1"/>
  <c r="E3504" i="1"/>
  <c r="E3503" i="1"/>
  <c r="H3502" i="1"/>
  <c r="H3501" i="1" s="1"/>
  <c r="G3502" i="1"/>
  <c r="G3501" i="1" s="1"/>
  <c r="F3502" i="1"/>
  <c r="F3501" i="1" s="1"/>
  <c r="E3500" i="1"/>
  <c r="E3499" i="1"/>
  <c r="E3498" i="1"/>
  <c r="E3497" i="1"/>
  <c r="H3496" i="1"/>
  <c r="H3495" i="1" s="1"/>
  <c r="G3496" i="1"/>
  <c r="F3496" i="1"/>
  <c r="F3495" i="1" s="1"/>
  <c r="G3495" i="1"/>
  <c r="E3494" i="1"/>
  <c r="E3493" i="1"/>
  <c r="E3492" i="1"/>
  <c r="E3491" i="1"/>
  <c r="E3490" i="1"/>
  <c r="H3489" i="1"/>
  <c r="H3488" i="1" s="1"/>
  <c r="G3489" i="1"/>
  <c r="G3488" i="1" s="1"/>
  <c r="F3489" i="1"/>
  <c r="F3488" i="1" s="1"/>
  <c r="E3487" i="1"/>
  <c r="E3486" i="1"/>
  <c r="E3485" i="1"/>
  <c r="E3484" i="1"/>
  <c r="E3483" i="1"/>
  <c r="E3482" i="1"/>
  <c r="H3481" i="1"/>
  <c r="H3480" i="1" s="1"/>
  <c r="G3481" i="1"/>
  <c r="G3480" i="1" s="1"/>
  <c r="F3481" i="1"/>
  <c r="E3479" i="1"/>
  <c r="E3478" i="1"/>
  <c r="E3477" i="1"/>
  <c r="E3476" i="1"/>
  <c r="H3475" i="1"/>
  <c r="H3474" i="1" s="1"/>
  <c r="G3475" i="1"/>
  <c r="G3474" i="1" s="1"/>
  <c r="F3475" i="1"/>
  <c r="F3474" i="1" s="1"/>
  <c r="E3473" i="1"/>
  <c r="E3472" i="1"/>
  <c r="E3471" i="1"/>
  <c r="E3470" i="1"/>
  <c r="H3469" i="1"/>
  <c r="G3469" i="1"/>
  <c r="G3468" i="1" s="1"/>
  <c r="F3469" i="1"/>
  <c r="F3468" i="1" s="1"/>
  <c r="H3468" i="1"/>
  <c r="E3467" i="1"/>
  <c r="E3466" i="1"/>
  <c r="E3465" i="1"/>
  <c r="E3464" i="1"/>
  <c r="E3463" i="1"/>
  <c r="H3462" i="1"/>
  <c r="H3461" i="1" s="1"/>
  <c r="G3462" i="1"/>
  <c r="G3461" i="1" s="1"/>
  <c r="F3462" i="1"/>
  <c r="F3461" i="1"/>
  <c r="E3460" i="1"/>
  <c r="E3459" i="1"/>
  <c r="E3458" i="1"/>
  <c r="E3457" i="1"/>
  <c r="E3456" i="1"/>
  <c r="E3455" i="1"/>
  <c r="E3454" i="1"/>
  <c r="H3453" i="1"/>
  <c r="G3453" i="1"/>
  <c r="G3452" i="1" s="1"/>
  <c r="F3453" i="1"/>
  <c r="F3452" i="1" s="1"/>
  <c r="H3452" i="1"/>
  <c r="E3451" i="1"/>
  <c r="E3450" i="1"/>
  <c r="E3449" i="1"/>
  <c r="H3448" i="1"/>
  <c r="H3447" i="1" s="1"/>
  <c r="G3448" i="1"/>
  <c r="G3447" i="1" s="1"/>
  <c r="F3448" i="1"/>
  <c r="F3447" i="1" s="1"/>
  <c r="E3446" i="1"/>
  <c r="E3445" i="1"/>
  <c r="E3444" i="1"/>
  <c r="H3443" i="1"/>
  <c r="H3442" i="1" s="1"/>
  <c r="G3443" i="1"/>
  <c r="G3442" i="1" s="1"/>
  <c r="F3443" i="1"/>
  <c r="F3442" i="1"/>
  <c r="E3441" i="1"/>
  <c r="E3440" i="1"/>
  <c r="E3439" i="1"/>
  <c r="H3438" i="1"/>
  <c r="H3437" i="1" s="1"/>
  <c r="G3438" i="1"/>
  <c r="G3437" i="1" s="1"/>
  <c r="F3438" i="1"/>
  <c r="F3437" i="1" s="1"/>
  <c r="E3436" i="1"/>
  <c r="E3435" i="1"/>
  <c r="E3434" i="1"/>
  <c r="E3433" i="1"/>
  <c r="E3432" i="1"/>
  <c r="H3431" i="1"/>
  <c r="H3430" i="1" s="1"/>
  <c r="G3431" i="1"/>
  <c r="G3430" i="1" s="1"/>
  <c r="F3431" i="1"/>
  <c r="F3430" i="1" s="1"/>
  <c r="E3429" i="1"/>
  <c r="E3428" i="1"/>
  <c r="E3427" i="1"/>
  <c r="E3426" i="1"/>
  <c r="E3425" i="1"/>
  <c r="H3424" i="1"/>
  <c r="H3423" i="1" s="1"/>
  <c r="G3424" i="1"/>
  <c r="G3423" i="1" s="1"/>
  <c r="F3424" i="1"/>
  <c r="F3423" i="1" s="1"/>
  <c r="E3422" i="1"/>
  <c r="E3421" i="1"/>
  <c r="E3420" i="1"/>
  <c r="E3419" i="1"/>
  <c r="E3418" i="1"/>
  <c r="E3417" i="1"/>
  <c r="H3416" i="1"/>
  <c r="H3415" i="1" s="1"/>
  <c r="G3416" i="1"/>
  <c r="G3415" i="1" s="1"/>
  <c r="F3416" i="1"/>
  <c r="F3415" i="1" s="1"/>
  <c r="E3414" i="1"/>
  <c r="E3413" i="1"/>
  <c r="E3412" i="1"/>
  <c r="E3411" i="1"/>
  <c r="E3410" i="1"/>
  <c r="E3409" i="1"/>
  <c r="H3408" i="1"/>
  <c r="G3408" i="1"/>
  <c r="G3407" i="1" s="1"/>
  <c r="F3408" i="1"/>
  <c r="F3407" i="1" s="1"/>
  <c r="H3407" i="1"/>
  <c r="E3406" i="1"/>
  <c r="E3405" i="1"/>
  <c r="E3404" i="1"/>
  <c r="E3403" i="1"/>
  <c r="E3402" i="1"/>
  <c r="E3401" i="1"/>
  <c r="H3400" i="1"/>
  <c r="H3399" i="1" s="1"/>
  <c r="G3400" i="1"/>
  <c r="G3399" i="1" s="1"/>
  <c r="F3400" i="1"/>
  <c r="F3399" i="1" s="1"/>
  <c r="E3398" i="1"/>
  <c r="E3397" i="1"/>
  <c r="E3396" i="1"/>
  <c r="H3395" i="1"/>
  <c r="H3394" i="1" s="1"/>
  <c r="G3395" i="1"/>
  <c r="G3394" i="1" s="1"/>
  <c r="F3395" i="1"/>
  <c r="F3394" i="1"/>
  <c r="E3393" i="1"/>
  <c r="E3392" i="1"/>
  <c r="E3391" i="1"/>
  <c r="E3390" i="1"/>
  <c r="E3389" i="1"/>
  <c r="E3388" i="1"/>
  <c r="E3387" i="1"/>
  <c r="H3386" i="1"/>
  <c r="H3385" i="1" s="1"/>
  <c r="G3386" i="1"/>
  <c r="F3386" i="1"/>
  <c r="F3385" i="1" s="1"/>
  <c r="G3385" i="1"/>
  <c r="E3384" i="1"/>
  <c r="E3383" i="1"/>
  <c r="E3382" i="1"/>
  <c r="E3381" i="1"/>
  <c r="E3380" i="1"/>
  <c r="E3379" i="1"/>
  <c r="E3378" i="1"/>
  <c r="H3377" i="1"/>
  <c r="G3377" i="1"/>
  <c r="G3376" i="1" s="1"/>
  <c r="F3377" i="1"/>
  <c r="F3376" i="1" s="1"/>
  <c r="H3376" i="1"/>
  <c r="E3375" i="1"/>
  <c r="E3374" i="1"/>
  <c r="E3373" i="1"/>
  <c r="E3372" i="1"/>
  <c r="E3371" i="1"/>
  <c r="E3370" i="1"/>
  <c r="E3369" i="1"/>
  <c r="H3368" i="1"/>
  <c r="H3367" i="1" s="1"/>
  <c r="G3368" i="1"/>
  <c r="G3367" i="1" s="1"/>
  <c r="F3368" i="1"/>
  <c r="F3367" i="1" s="1"/>
  <c r="E3366" i="1"/>
  <c r="E3365" i="1"/>
  <c r="E3364" i="1"/>
  <c r="E3363" i="1"/>
  <c r="E3362" i="1"/>
  <c r="H3361" i="1"/>
  <c r="H3360" i="1" s="1"/>
  <c r="G3361" i="1"/>
  <c r="G3360" i="1" s="1"/>
  <c r="F3361" i="1"/>
  <c r="F3360" i="1" s="1"/>
  <c r="E3360" i="1" s="1"/>
  <c r="E3359" i="1"/>
  <c r="E3358" i="1"/>
  <c r="E3357" i="1"/>
  <c r="E3356" i="1"/>
  <c r="E3355" i="1"/>
  <c r="E3354" i="1"/>
  <c r="H3353" i="1"/>
  <c r="H3352" i="1" s="1"/>
  <c r="G3353" i="1"/>
  <c r="G3352" i="1" s="1"/>
  <c r="F3353" i="1"/>
  <c r="E3351" i="1"/>
  <c r="E3350" i="1"/>
  <c r="E3349" i="1"/>
  <c r="E3348" i="1"/>
  <c r="E3347" i="1"/>
  <c r="E3346" i="1"/>
  <c r="H3345" i="1"/>
  <c r="G3345" i="1"/>
  <c r="G3344" i="1" s="1"/>
  <c r="F3345" i="1"/>
  <c r="F3344" i="1" s="1"/>
  <c r="E3343" i="1"/>
  <c r="E3342" i="1"/>
  <c r="E3341" i="1"/>
  <c r="E3340" i="1"/>
  <c r="E3339" i="1"/>
  <c r="H3338" i="1"/>
  <c r="G3338" i="1"/>
  <c r="G3337" i="1" s="1"/>
  <c r="F3338" i="1"/>
  <c r="F3337" i="1" s="1"/>
  <c r="E3336" i="1"/>
  <c r="E3335" i="1"/>
  <c r="E3334" i="1"/>
  <c r="E3333" i="1"/>
  <c r="E3332" i="1"/>
  <c r="E3331" i="1"/>
  <c r="H3330" i="1"/>
  <c r="G3330" i="1"/>
  <c r="G3329" i="1" s="1"/>
  <c r="F3330" i="1"/>
  <c r="H3329" i="1"/>
  <c r="E3328" i="1"/>
  <c r="E3327" i="1"/>
  <c r="E3326" i="1"/>
  <c r="E3325" i="1"/>
  <c r="E3324" i="1"/>
  <c r="E3323" i="1"/>
  <c r="E3322" i="1"/>
  <c r="H3321" i="1"/>
  <c r="H3320" i="1" s="1"/>
  <c r="G3321" i="1"/>
  <c r="G3320" i="1" s="1"/>
  <c r="F3321" i="1"/>
  <c r="E3319" i="1"/>
  <c r="E3318" i="1"/>
  <c r="E3317" i="1"/>
  <c r="E3316" i="1"/>
  <c r="E3315" i="1"/>
  <c r="H3314" i="1"/>
  <c r="H3313" i="1" s="1"/>
  <c r="G3314" i="1"/>
  <c r="G3313" i="1" s="1"/>
  <c r="F3314" i="1"/>
  <c r="E3312" i="1"/>
  <c r="E3311" i="1"/>
  <c r="E3310" i="1"/>
  <c r="E3309" i="1"/>
  <c r="E3308" i="1"/>
  <c r="E3307" i="1"/>
  <c r="E3306" i="1"/>
  <c r="H3305" i="1"/>
  <c r="G3305" i="1"/>
  <c r="G3304" i="1" s="1"/>
  <c r="F3305" i="1"/>
  <c r="H3304" i="1"/>
  <c r="E3303" i="1"/>
  <c r="E3302" i="1"/>
  <c r="E3301" i="1"/>
  <c r="E3300" i="1"/>
  <c r="E3299" i="1"/>
  <c r="E3298" i="1"/>
  <c r="E3297" i="1"/>
  <c r="H3296" i="1"/>
  <c r="H3295" i="1" s="1"/>
  <c r="G3296" i="1"/>
  <c r="G3295" i="1" s="1"/>
  <c r="F3296" i="1"/>
  <c r="E3294" i="1"/>
  <c r="E3293" i="1"/>
  <c r="E3292" i="1"/>
  <c r="E3291" i="1"/>
  <c r="E3290" i="1"/>
  <c r="E3289" i="1"/>
  <c r="E3288" i="1"/>
  <c r="H3287" i="1"/>
  <c r="H3286" i="1" s="1"/>
  <c r="G3287" i="1"/>
  <c r="G3286" i="1" s="1"/>
  <c r="F3287" i="1"/>
  <c r="H3285" i="1"/>
  <c r="G3285" i="1"/>
  <c r="F3285" i="1"/>
  <c r="H3284" i="1"/>
  <c r="H3275" i="1" s="1"/>
  <c r="G3284" i="1"/>
  <c r="F3284" i="1"/>
  <c r="F3275" i="1" s="1"/>
  <c r="H3283" i="1"/>
  <c r="H3274" i="1" s="1"/>
  <c r="G3283" i="1"/>
  <c r="F3283" i="1"/>
  <c r="H3282" i="1"/>
  <c r="H3273" i="1" s="1"/>
  <c r="G3282" i="1"/>
  <c r="F3282" i="1"/>
  <c r="H3281" i="1"/>
  <c r="G3281" i="1"/>
  <c r="G3272" i="1" s="1"/>
  <c r="F3281" i="1"/>
  <c r="F3272" i="1" s="1"/>
  <c r="H3280" i="1"/>
  <c r="H3271" i="1" s="1"/>
  <c r="G3280" i="1"/>
  <c r="G3271" i="1" s="1"/>
  <c r="F3280" i="1"/>
  <c r="F3271" i="1" s="1"/>
  <c r="H3279" i="1"/>
  <c r="H3270" i="1" s="1"/>
  <c r="G3279" i="1"/>
  <c r="F3279" i="1"/>
  <c r="G3276" i="1"/>
  <c r="F3276" i="1"/>
  <c r="G3274" i="1"/>
  <c r="G3273" i="1"/>
  <c r="G3270" i="1"/>
  <c r="E3267" i="1"/>
  <c r="E3266" i="1"/>
  <c r="E3265" i="1"/>
  <c r="E3264" i="1"/>
  <c r="E3263" i="1"/>
  <c r="E3262" i="1"/>
  <c r="H3261" i="1"/>
  <c r="H3260" i="1" s="1"/>
  <c r="G3261" i="1"/>
  <c r="G3260" i="1" s="1"/>
  <c r="F3261" i="1"/>
  <c r="E3250" i="1"/>
  <c r="E3249" i="1"/>
  <c r="H3248" i="1"/>
  <c r="H3247" i="1" s="1"/>
  <c r="G3248" i="1"/>
  <c r="F3248" i="1"/>
  <c r="F3247" i="1"/>
  <c r="E3246" i="1"/>
  <c r="E3245" i="1"/>
  <c r="E3244" i="1"/>
  <c r="H3243" i="1"/>
  <c r="H3242" i="1" s="1"/>
  <c r="G3243" i="1"/>
  <c r="F3243" i="1"/>
  <c r="F3242" i="1" s="1"/>
  <c r="E3241" i="1"/>
  <c r="E3240" i="1"/>
  <c r="H3239" i="1"/>
  <c r="G3239" i="1"/>
  <c r="F3239" i="1"/>
  <c r="F3234" i="1" s="1"/>
  <c r="H3237" i="1"/>
  <c r="H3232" i="1" s="1"/>
  <c r="H3227" i="1" s="1"/>
  <c r="G3237" i="1"/>
  <c r="F3237" i="1"/>
  <c r="F3232" i="1" s="1"/>
  <c r="H3236" i="1"/>
  <c r="H3231" i="1" s="1"/>
  <c r="H3226" i="1" s="1"/>
  <c r="G3236" i="1"/>
  <c r="G3231" i="1" s="1"/>
  <c r="G3226" i="1" s="1"/>
  <c r="F3236" i="1"/>
  <c r="H3235" i="1"/>
  <c r="G3235" i="1"/>
  <c r="G3230" i="1" s="1"/>
  <c r="G3225" i="1" s="1"/>
  <c r="F3235" i="1"/>
  <c r="F3230" i="1" s="1"/>
  <c r="F3225" i="1" s="1"/>
  <c r="F3229" i="1"/>
  <c r="F3224" i="1" s="1"/>
  <c r="E3222" i="1"/>
  <c r="H3221" i="1"/>
  <c r="H3220" i="1" s="1"/>
  <c r="G3221" i="1"/>
  <c r="G3220" i="1" s="1"/>
  <c r="F3221" i="1"/>
  <c r="E3219" i="1"/>
  <c r="H3218" i="1"/>
  <c r="G3218" i="1"/>
  <c r="F3218" i="1"/>
  <c r="E3217" i="1"/>
  <c r="E3216" i="1"/>
  <c r="E3215" i="1"/>
  <c r="H3214" i="1"/>
  <c r="H3213" i="1" s="1"/>
  <c r="G3214" i="1"/>
  <c r="F3214" i="1"/>
  <c r="F3213" i="1" s="1"/>
  <c r="E3212" i="1"/>
  <c r="E3211" i="1"/>
  <c r="E3210" i="1"/>
  <c r="E3209" i="1"/>
  <c r="H3208" i="1"/>
  <c r="H3207" i="1" s="1"/>
  <c r="G3208" i="1"/>
  <c r="G3207" i="1" s="1"/>
  <c r="F3208" i="1"/>
  <c r="F3207" i="1" s="1"/>
  <c r="E3206" i="1"/>
  <c r="E3205" i="1"/>
  <c r="E3204" i="1"/>
  <c r="E3203" i="1"/>
  <c r="E3202" i="1"/>
  <c r="H3201" i="1"/>
  <c r="G3201" i="1"/>
  <c r="G3200" i="1" s="1"/>
  <c r="F3201" i="1"/>
  <c r="F3200" i="1" s="1"/>
  <c r="H3199" i="1"/>
  <c r="H3169" i="1" s="1"/>
  <c r="G3199" i="1"/>
  <c r="G3169" i="1" s="1"/>
  <c r="F3199" i="1"/>
  <c r="H3198" i="1"/>
  <c r="G3198" i="1"/>
  <c r="F3198" i="1"/>
  <c r="H3197" i="1"/>
  <c r="G3197" i="1"/>
  <c r="F3197" i="1"/>
  <c r="H3196" i="1"/>
  <c r="G3196" i="1"/>
  <c r="F3196" i="1"/>
  <c r="H3195" i="1"/>
  <c r="G3195" i="1"/>
  <c r="G3165" i="1" s="1"/>
  <c r="F3195" i="1"/>
  <c r="F3165" i="1" s="1"/>
  <c r="H3194" i="1"/>
  <c r="G3194" i="1"/>
  <c r="F3194" i="1"/>
  <c r="E3191" i="1"/>
  <c r="E3190" i="1"/>
  <c r="H3189" i="1"/>
  <c r="H3188" i="1" s="1"/>
  <c r="G3189" i="1"/>
  <c r="F3189" i="1"/>
  <c r="F3188" i="1" s="1"/>
  <c r="E3187" i="1"/>
  <c r="E3186" i="1"/>
  <c r="H3185" i="1"/>
  <c r="H3184" i="1" s="1"/>
  <c r="G3185" i="1"/>
  <c r="G3184" i="1" s="1"/>
  <c r="F3185" i="1"/>
  <c r="E3183" i="1"/>
  <c r="E3182" i="1"/>
  <c r="E3181" i="1"/>
  <c r="E3180" i="1"/>
  <c r="E3179" i="1"/>
  <c r="H3178" i="1"/>
  <c r="G3178" i="1"/>
  <c r="G3177" i="1" s="1"/>
  <c r="F3178" i="1"/>
  <c r="F3177" i="1" s="1"/>
  <c r="H3176" i="1"/>
  <c r="G3176" i="1"/>
  <c r="F3176" i="1"/>
  <c r="H3175" i="1"/>
  <c r="H3167" i="1" s="1"/>
  <c r="G3175" i="1"/>
  <c r="F3175" i="1"/>
  <c r="H3174" i="1"/>
  <c r="G3174" i="1"/>
  <c r="F3174" i="1"/>
  <c r="H3173" i="1"/>
  <c r="G3173" i="1"/>
  <c r="F3173" i="1"/>
  <c r="H3172" i="1"/>
  <c r="H3163" i="1" s="1"/>
  <c r="G3172" i="1"/>
  <c r="G3163" i="1" s="1"/>
  <c r="F3172" i="1"/>
  <c r="F3163" i="1" s="1"/>
  <c r="H3165" i="1"/>
  <c r="E3160" i="1"/>
  <c r="E3159" i="1"/>
  <c r="E3158" i="1"/>
  <c r="E3157" i="1"/>
  <c r="E3156" i="1"/>
  <c r="E3155" i="1"/>
  <c r="H3154" i="1"/>
  <c r="H3153" i="1" s="1"/>
  <c r="G3154" i="1"/>
  <c r="G3153" i="1" s="1"/>
  <c r="F3154" i="1"/>
  <c r="F3153" i="1" s="1"/>
  <c r="E3152" i="1"/>
  <c r="H3151" i="1"/>
  <c r="H3150" i="1" s="1"/>
  <c r="G3151" i="1"/>
  <c r="F3151" i="1"/>
  <c r="F3150" i="1"/>
  <c r="E3149" i="1"/>
  <c r="E3148" i="1"/>
  <c r="H3147" i="1"/>
  <c r="H3143" i="1" s="1"/>
  <c r="G3147" i="1"/>
  <c r="G3143" i="1" s="1"/>
  <c r="F3147" i="1"/>
  <c r="H3145" i="1"/>
  <c r="G3145" i="1"/>
  <c r="F3145" i="1"/>
  <c r="H3144" i="1"/>
  <c r="G3144" i="1"/>
  <c r="F3144" i="1"/>
  <c r="E3141" i="1"/>
  <c r="H3140" i="1"/>
  <c r="H3139" i="1" s="1"/>
  <c r="G3140" i="1"/>
  <c r="G3139" i="1" s="1"/>
  <c r="F3140" i="1"/>
  <c r="F3139" i="1"/>
  <c r="E3138" i="1"/>
  <c r="H3137" i="1"/>
  <c r="G3137" i="1"/>
  <c r="G3136" i="1" s="1"/>
  <c r="F3137" i="1"/>
  <c r="F3136" i="1" s="1"/>
  <c r="H3136" i="1"/>
  <c r="E3135" i="1"/>
  <c r="H3134" i="1"/>
  <c r="H3133" i="1" s="1"/>
  <c r="G3134" i="1"/>
  <c r="G3133" i="1" s="1"/>
  <c r="F3134" i="1"/>
  <c r="E3132" i="1"/>
  <c r="H3131" i="1"/>
  <c r="G3131" i="1"/>
  <c r="G3130" i="1" s="1"/>
  <c r="F3131" i="1"/>
  <c r="F3130" i="1"/>
  <c r="E3129" i="1"/>
  <c r="H3128" i="1"/>
  <c r="H3127" i="1" s="1"/>
  <c r="G3128" i="1"/>
  <c r="G3127" i="1" s="1"/>
  <c r="F3128" i="1"/>
  <c r="E3126" i="1"/>
  <c r="H3125" i="1"/>
  <c r="H3124" i="1" s="1"/>
  <c r="G3125" i="1"/>
  <c r="G3124" i="1" s="1"/>
  <c r="F3125" i="1"/>
  <c r="F3124" i="1"/>
  <c r="E3123" i="1"/>
  <c r="H3122" i="1"/>
  <c r="G3122" i="1"/>
  <c r="G3121" i="1" s="1"/>
  <c r="F3122" i="1"/>
  <c r="F3121" i="1" s="1"/>
  <c r="E3120" i="1"/>
  <c r="H3119" i="1"/>
  <c r="H3118" i="1" s="1"/>
  <c r="G3119" i="1"/>
  <c r="G3118" i="1" s="1"/>
  <c r="F3119" i="1"/>
  <c r="E3117" i="1"/>
  <c r="H3116" i="1"/>
  <c r="H3115" i="1" s="1"/>
  <c r="G3116" i="1"/>
  <c r="G3115" i="1" s="1"/>
  <c r="F3116" i="1"/>
  <c r="F3115" i="1" s="1"/>
  <c r="E3114" i="1"/>
  <c r="H3113" i="1"/>
  <c r="H3112" i="1" s="1"/>
  <c r="G3113" i="1"/>
  <c r="G3112" i="1" s="1"/>
  <c r="F3113" i="1"/>
  <c r="F3112" i="1"/>
  <c r="E3111" i="1"/>
  <c r="H3110" i="1"/>
  <c r="H3109" i="1" s="1"/>
  <c r="G3110" i="1"/>
  <c r="F3110" i="1"/>
  <c r="F3109" i="1" s="1"/>
  <c r="E3108" i="1"/>
  <c r="H3107" i="1"/>
  <c r="H3106" i="1" s="1"/>
  <c r="G3107" i="1"/>
  <c r="G3106" i="1" s="1"/>
  <c r="F3107" i="1"/>
  <c r="E3105" i="1"/>
  <c r="H3104" i="1"/>
  <c r="H3103" i="1" s="1"/>
  <c r="G3104" i="1"/>
  <c r="F3104" i="1"/>
  <c r="F3103" i="1" s="1"/>
  <c r="E3102" i="1"/>
  <c r="H3101" i="1"/>
  <c r="H3100" i="1" s="1"/>
  <c r="G3101" i="1"/>
  <c r="F3101" i="1"/>
  <c r="F3100" i="1" s="1"/>
  <c r="E3099" i="1"/>
  <c r="E3098" i="1"/>
  <c r="H3097" i="1"/>
  <c r="G3097" i="1"/>
  <c r="F3097" i="1"/>
  <c r="F3096" i="1" s="1"/>
  <c r="H3095" i="1"/>
  <c r="G3095" i="1"/>
  <c r="F3095" i="1"/>
  <c r="H3094" i="1"/>
  <c r="G3094" i="1"/>
  <c r="F3094" i="1"/>
  <c r="E3091" i="1"/>
  <c r="E3090" i="1"/>
  <c r="H3089" i="1"/>
  <c r="G3089" i="1"/>
  <c r="G3088" i="1" s="1"/>
  <c r="F3089" i="1"/>
  <c r="F3088" i="1" s="1"/>
  <c r="H3088" i="1"/>
  <c r="E3087" i="1"/>
  <c r="E3086" i="1"/>
  <c r="H3085" i="1"/>
  <c r="H3084" i="1" s="1"/>
  <c r="G3085" i="1"/>
  <c r="G3084" i="1" s="1"/>
  <c r="F3085" i="1"/>
  <c r="F3084" i="1" s="1"/>
  <c r="E3083" i="1"/>
  <c r="E3082" i="1"/>
  <c r="H3081" i="1"/>
  <c r="H3080" i="1" s="1"/>
  <c r="G3081" i="1"/>
  <c r="F3081" i="1"/>
  <c r="F3080" i="1" s="1"/>
  <c r="E3079" i="1"/>
  <c r="H3078" i="1"/>
  <c r="H3077" i="1" s="1"/>
  <c r="G3078" i="1"/>
  <c r="G3077" i="1" s="1"/>
  <c r="F3078" i="1"/>
  <c r="F3077" i="1" s="1"/>
  <c r="E3076" i="1"/>
  <c r="E3075" i="1"/>
  <c r="H3074" i="1"/>
  <c r="H3073" i="1" s="1"/>
  <c r="G3074" i="1"/>
  <c r="F3074" i="1"/>
  <c r="F3073" i="1" s="1"/>
  <c r="E3072" i="1"/>
  <c r="E3071" i="1"/>
  <c r="H3070" i="1"/>
  <c r="G3070" i="1"/>
  <c r="F3070" i="1"/>
  <c r="F3069" i="1" s="1"/>
  <c r="H3069" i="1"/>
  <c r="E3068" i="1"/>
  <c r="H3067" i="1"/>
  <c r="H3066" i="1" s="1"/>
  <c r="G3067" i="1"/>
  <c r="G3066" i="1" s="1"/>
  <c r="F3067" i="1"/>
  <c r="F3066" i="1" s="1"/>
  <c r="E3065" i="1"/>
  <c r="H3064" i="1"/>
  <c r="G3064" i="1"/>
  <c r="G3063" i="1" s="1"/>
  <c r="F3064" i="1"/>
  <c r="H3062" i="1"/>
  <c r="H3053" i="1" s="1"/>
  <c r="H3042" i="1" s="1"/>
  <c r="G3062" i="1"/>
  <c r="G3053" i="1" s="1"/>
  <c r="G3042" i="1" s="1"/>
  <c r="F3062" i="1"/>
  <c r="F3053" i="1" s="1"/>
  <c r="F3042" i="1" s="1"/>
  <c r="H3061" i="1"/>
  <c r="H3051" i="1" s="1"/>
  <c r="H3039" i="1" s="1"/>
  <c r="G3061" i="1"/>
  <c r="G3051" i="1" s="1"/>
  <c r="F3061" i="1"/>
  <c r="E3058" i="1"/>
  <c r="E3057" i="1"/>
  <c r="E3056" i="1"/>
  <c r="H3055" i="1"/>
  <c r="G3055" i="1"/>
  <c r="G3054" i="1" s="1"/>
  <c r="F3055" i="1"/>
  <c r="F3054" i="1" s="1"/>
  <c r="H3052" i="1"/>
  <c r="H3041" i="1" s="1"/>
  <c r="G3052" i="1"/>
  <c r="G3041" i="1" s="1"/>
  <c r="F3052" i="1"/>
  <c r="H3050" i="1"/>
  <c r="G3050" i="1"/>
  <c r="F3050" i="1"/>
  <c r="E3047" i="1"/>
  <c r="E3046" i="1"/>
  <c r="H3045" i="1"/>
  <c r="H3044" i="1" s="1"/>
  <c r="G3045" i="1"/>
  <c r="G3044" i="1" s="1"/>
  <c r="F3045" i="1"/>
  <c r="H3043" i="1"/>
  <c r="G3043" i="1"/>
  <c r="F3043" i="1"/>
  <c r="H3040" i="1"/>
  <c r="G3040" i="1"/>
  <c r="F3040" i="1"/>
  <c r="E3035" i="1"/>
  <c r="H3034" i="1"/>
  <c r="H3033" i="1" s="1"/>
  <c r="G3034" i="1"/>
  <c r="G3033" i="1" s="1"/>
  <c r="F3034" i="1"/>
  <c r="F3033" i="1" s="1"/>
  <c r="E3032" i="1"/>
  <c r="E3031" i="1"/>
  <c r="H3030" i="1"/>
  <c r="H3029" i="1" s="1"/>
  <c r="G3030" i="1"/>
  <c r="G3029" i="1" s="1"/>
  <c r="F3030" i="1"/>
  <c r="F3029" i="1" s="1"/>
  <c r="E3028" i="1"/>
  <c r="E3027" i="1"/>
  <c r="E3026" i="1"/>
  <c r="H3025" i="1"/>
  <c r="H3024" i="1" s="1"/>
  <c r="G3025" i="1"/>
  <c r="G3024" i="1" s="1"/>
  <c r="F3025" i="1"/>
  <c r="F3024" i="1" s="1"/>
  <c r="E3023" i="1"/>
  <c r="E3022" i="1"/>
  <c r="E3021" i="1"/>
  <c r="H3020" i="1"/>
  <c r="H3019" i="1" s="1"/>
  <c r="G3020" i="1"/>
  <c r="F3020" i="1"/>
  <c r="F3019" i="1" s="1"/>
  <c r="E3018" i="1"/>
  <c r="E3017" i="1"/>
  <c r="H3016" i="1"/>
  <c r="H3015" i="1" s="1"/>
  <c r="G3016" i="1"/>
  <c r="G3015" i="1" s="1"/>
  <c r="F3016" i="1"/>
  <c r="E3014" i="1"/>
  <c r="E3013" i="1"/>
  <c r="E3012" i="1"/>
  <c r="H3011" i="1"/>
  <c r="H3010" i="1" s="1"/>
  <c r="G3011" i="1"/>
  <c r="G3010" i="1" s="1"/>
  <c r="F3011" i="1"/>
  <c r="F3010" i="1" s="1"/>
  <c r="E3009" i="1"/>
  <c r="E3008" i="1"/>
  <c r="E3007" i="1"/>
  <c r="H3006" i="1"/>
  <c r="G3006" i="1"/>
  <c r="G3005" i="1" s="1"/>
  <c r="F3006" i="1"/>
  <c r="F3005" i="1" s="1"/>
  <c r="E3004" i="1"/>
  <c r="E3003" i="1"/>
  <c r="E3002" i="1"/>
  <c r="H3001" i="1"/>
  <c r="H3000" i="1" s="1"/>
  <c r="G3001" i="1"/>
  <c r="G3000" i="1" s="1"/>
  <c r="F3001" i="1"/>
  <c r="H2999" i="1"/>
  <c r="G2999" i="1"/>
  <c r="F2999" i="1"/>
  <c r="H2998" i="1"/>
  <c r="G2998" i="1"/>
  <c r="F2998" i="1"/>
  <c r="H2997" i="1"/>
  <c r="G2997" i="1"/>
  <c r="F2997" i="1"/>
  <c r="H2996" i="1"/>
  <c r="G2996" i="1"/>
  <c r="F2996" i="1"/>
  <c r="H2995" i="1"/>
  <c r="G2995" i="1"/>
  <c r="F2995" i="1"/>
  <c r="E2992" i="1"/>
  <c r="E2991" i="1"/>
  <c r="E2990" i="1"/>
  <c r="E2989" i="1"/>
  <c r="E2988" i="1"/>
  <c r="E2987" i="1"/>
  <c r="H2986" i="1"/>
  <c r="G2986" i="1"/>
  <c r="G2985" i="1" s="1"/>
  <c r="F2986" i="1"/>
  <c r="F2985" i="1" s="1"/>
  <c r="E2984" i="1"/>
  <c r="E2983" i="1"/>
  <c r="E2982" i="1"/>
  <c r="E2981" i="1"/>
  <c r="E2980" i="1"/>
  <c r="E2979" i="1"/>
  <c r="E2978" i="1"/>
  <c r="H2977" i="1"/>
  <c r="G2977" i="1"/>
  <c r="G2976" i="1" s="1"/>
  <c r="F2977" i="1"/>
  <c r="F2976" i="1" s="1"/>
  <c r="E2975" i="1"/>
  <c r="E2974" i="1"/>
  <c r="E2973" i="1"/>
  <c r="H2972" i="1"/>
  <c r="G2972" i="1"/>
  <c r="G2971" i="1" s="1"/>
  <c r="F2972" i="1"/>
  <c r="F2971" i="1" s="1"/>
  <c r="E2970" i="1"/>
  <c r="E2969" i="1"/>
  <c r="E2968" i="1"/>
  <c r="E2967" i="1"/>
  <c r="E2966" i="1"/>
  <c r="H2965" i="1"/>
  <c r="G2965" i="1"/>
  <c r="F2965" i="1"/>
  <c r="G2964" i="1"/>
  <c r="H2963" i="1"/>
  <c r="G2963" i="1"/>
  <c r="G2939" i="1" s="1"/>
  <c r="G2906" i="1" s="1"/>
  <c r="F2963" i="1"/>
  <c r="H2962" i="1"/>
  <c r="G2962" i="1"/>
  <c r="F2962" i="1"/>
  <c r="H2961" i="1"/>
  <c r="G2961" i="1"/>
  <c r="F2961" i="1"/>
  <c r="H2960" i="1"/>
  <c r="G2960" i="1"/>
  <c r="F2960" i="1"/>
  <c r="H2959" i="1"/>
  <c r="G2959" i="1"/>
  <c r="F2959" i="1"/>
  <c r="E2956" i="1"/>
  <c r="E2955" i="1"/>
  <c r="E2954" i="1"/>
  <c r="H2953" i="1"/>
  <c r="H2952" i="1" s="1"/>
  <c r="G2953" i="1"/>
  <c r="F2953" i="1"/>
  <c r="F2952" i="1" s="1"/>
  <c r="E2951" i="1"/>
  <c r="E2950" i="1"/>
  <c r="E2949" i="1"/>
  <c r="E2948" i="1"/>
  <c r="H2947" i="1"/>
  <c r="H2946" i="1" s="1"/>
  <c r="G2947" i="1"/>
  <c r="F2947" i="1"/>
  <c r="F2941" i="1" s="1"/>
  <c r="H2945" i="1"/>
  <c r="G2945" i="1"/>
  <c r="F2945" i="1"/>
  <c r="H2944" i="1"/>
  <c r="G2944" i="1"/>
  <c r="F2944" i="1"/>
  <c r="H2943" i="1"/>
  <c r="G2943" i="1"/>
  <c r="F2943" i="1"/>
  <c r="H2942" i="1"/>
  <c r="G2942" i="1"/>
  <c r="F2942" i="1"/>
  <c r="H2939" i="1"/>
  <c r="H2906" i="1" s="1"/>
  <c r="H2938" i="1"/>
  <c r="H2936" i="1"/>
  <c r="G2936" i="1"/>
  <c r="F2936" i="1"/>
  <c r="H2935" i="1"/>
  <c r="G2935" i="1"/>
  <c r="F2935" i="1"/>
  <c r="H2933" i="1"/>
  <c r="E2930" i="1"/>
  <c r="E2929" i="1"/>
  <c r="E2928" i="1"/>
  <c r="E2927" i="1"/>
  <c r="E2926" i="1"/>
  <c r="E2925" i="1"/>
  <c r="H2924" i="1"/>
  <c r="G2924" i="1"/>
  <c r="G2923" i="1" s="1"/>
  <c r="F2924" i="1"/>
  <c r="H2923" i="1"/>
  <c r="E2922" i="1"/>
  <c r="E2921" i="1"/>
  <c r="E2920" i="1"/>
  <c r="E2919" i="1"/>
  <c r="E2918" i="1"/>
  <c r="H2917" i="1"/>
  <c r="G2917" i="1"/>
  <c r="F2917" i="1"/>
  <c r="H2915" i="1"/>
  <c r="G2915" i="1"/>
  <c r="F2915" i="1"/>
  <c r="H2914" i="1"/>
  <c r="G2914" i="1"/>
  <c r="F2914" i="1"/>
  <c r="H2913" i="1"/>
  <c r="H2903" i="1" s="1"/>
  <c r="G2913" i="1"/>
  <c r="F2913" i="1"/>
  <c r="H2912" i="1"/>
  <c r="G2912" i="1"/>
  <c r="F2912" i="1"/>
  <c r="H2911" i="1"/>
  <c r="G2911" i="1"/>
  <c r="F2911" i="1"/>
  <c r="F2901" i="1" s="1"/>
  <c r="H2910" i="1"/>
  <c r="G2910" i="1"/>
  <c r="F2910" i="1"/>
  <c r="H2909" i="1"/>
  <c r="G2909" i="1"/>
  <c r="F2909" i="1"/>
  <c r="E2896" i="1"/>
  <c r="E2895" i="1"/>
  <c r="E2894" i="1"/>
  <c r="E2893" i="1"/>
  <c r="E2892" i="1"/>
  <c r="E2891" i="1"/>
  <c r="E2890" i="1"/>
  <c r="E2889" i="1"/>
  <c r="H2888" i="1"/>
  <c r="G2888" i="1"/>
  <c r="F2888" i="1"/>
  <c r="F2887" i="1" s="1"/>
  <c r="G2887" i="1"/>
  <c r="E2886" i="1"/>
  <c r="E2885" i="1"/>
  <c r="E2884" i="1"/>
  <c r="E2883" i="1"/>
  <c r="E2882" i="1"/>
  <c r="E2881" i="1"/>
  <c r="E2880" i="1"/>
  <c r="E2879" i="1"/>
  <c r="H2878" i="1"/>
  <c r="H2877" i="1" s="1"/>
  <c r="G2878" i="1"/>
  <c r="G2877" i="1" s="1"/>
  <c r="F2878" i="1"/>
  <c r="F2877" i="1" s="1"/>
  <c r="E2876" i="1"/>
  <c r="E2875" i="1"/>
  <c r="E2874" i="1"/>
  <c r="E2873" i="1"/>
  <c r="E2872" i="1"/>
  <c r="E2871" i="1"/>
  <c r="E2870" i="1"/>
  <c r="H2869" i="1"/>
  <c r="H2868" i="1" s="1"/>
  <c r="G2869" i="1"/>
  <c r="G2868" i="1" s="1"/>
  <c r="F2869" i="1"/>
  <c r="F2868" i="1" s="1"/>
  <c r="E2867" i="1"/>
  <c r="E2866" i="1"/>
  <c r="E2865" i="1"/>
  <c r="E2864" i="1"/>
  <c r="E2863" i="1"/>
  <c r="H2862" i="1"/>
  <c r="H2861" i="1" s="1"/>
  <c r="G2862" i="1"/>
  <c r="F2862" i="1"/>
  <c r="F2861" i="1" s="1"/>
  <c r="E2860" i="1"/>
  <c r="E2859" i="1"/>
  <c r="E2858" i="1"/>
  <c r="H2857" i="1"/>
  <c r="H2856" i="1" s="1"/>
  <c r="G2857" i="1"/>
  <c r="G2856" i="1" s="1"/>
  <c r="F2857" i="1"/>
  <c r="F2856" i="1" s="1"/>
  <c r="E2855" i="1"/>
  <c r="E2854" i="1"/>
  <c r="E2853" i="1"/>
  <c r="E2852" i="1"/>
  <c r="E2851" i="1"/>
  <c r="E2850" i="1"/>
  <c r="H2849" i="1"/>
  <c r="G2849" i="1"/>
  <c r="G2848" i="1" s="1"/>
  <c r="F2849" i="1"/>
  <c r="F2848" i="1" s="1"/>
  <c r="E2847" i="1"/>
  <c r="E2846" i="1"/>
  <c r="E2845" i="1"/>
  <c r="H2844" i="1"/>
  <c r="H2843" i="1" s="1"/>
  <c r="G2844" i="1"/>
  <c r="G2843" i="1" s="1"/>
  <c r="F2844" i="1"/>
  <c r="E2842" i="1"/>
  <c r="E2841" i="1"/>
  <c r="E2840" i="1"/>
  <c r="E2839" i="1"/>
  <c r="E2838" i="1"/>
  <c r="E2837" i="1"/>
  <c r="E2836" i="1"/>
  <c r="H2835" i="1"/>
  <c r="H2834" i="1" s="1"/>
  <c r="G2835" i="1"/>
  <c r="G2834" i="1" s="1"/>
  <c r="F2835" i="1"/>
  <c r="F2834" i="1" s="1"/>
  <c r="H2833" i="1"/>
  <c r="G2833" i="1"/>
  <c r="F2833" i="1"/>
  <c r="H2832" i="1"/>
  <c r="G2832" i="1"/>
  <c r="F2832" i="1"/>
  <c r="H2831" i="1"/>
  <c r="G2831" i="1"/>
  <c r="F2831" i="1"/>
  <c r="H2830" i="1"/>
  <c r="G2830" i="1"/>
  <c r="F2830" i="1"/>
  <c r="H2829" i="1"/>
  <c r="G2829" i="1"/>
  <c r="F2829" i="1"/>
  <c r="H2828" i="1"/>
  <c r="G2828" i="1"/>
  <c r="F2828" i="1"/>
  <c r="H2827" i="1"/>
  <c r="G2827" i="1"/>
  <c r="F2827" i="1"/>
  <c r="H2826" i="1"/>
  <c r="G2826" i="1"/>
  <c r="F2826" i="1"/>
  <c r="E2823" i="1"/>
  <c r="E2822" i="1"/>
  <c r="H2821" i="1"/>
  <c r="H2820" i="1" s="1"/>
  <c r="G2821" i="1"/>
  <c r="F2821" i="1"/>
  <c r="G2820" i="1"/>
  <c r="E2819" i="1"/>
  <c r="E2818" i="1"/>
  <c r="H2817" i="1"/>
  <c r="G2817" i="1"/>
  <c r="G2816" i="1" s="1"/>
  <c r="F2817" i="1"/>
  <c r="F2816" i="1" s="1"/>
  <c r="E2815" i="1"/>
  <c r="E2814" i="1"/>
  <c r="E2813" i="1"/>
  <c r="E2812" i="1"/>
  <c r="E2811" i="1"/>
  <c r="E2810" i="1"/>
  <c r="E2809" i="1"/>
  <c r="H2808" i="1"/>
  <c r="H2807" i="1" s="1"/>
  <c r="G2808" i="1"/>
  <c r="F2808" i="1"/>
  <c r="H2806" i="1"/>
  <c r="G2806" i="1"/>
  <c r="F2806" i="1"/>
  <c r="H2805" i="1"/>
  <c r="G2805" i="1"/>
  <c r="F2805" i="1"/>
  <c r="H2804" i="1"/>
  <c r="G2804" i="1"/>
  <c r="F2804" i="1"/>
  <c r="H2803" i="1"/>
  <c r="G2803" i="1"/>
  <c r="F2803" i="1"/>
  <c r="H2802" i="1"/>
  <c r="G2802" i="1"/>
  <c r="F2802" i="1"/>
  <c r="H2801" i="1"/>
  <c r="G2801" i="1"/>
  <c r="F2801" i="1"/>
  <c r="H2800" i="1"/>
  <c r="G2800" i="1"/>
  <c r="F2800" i="1"/>
  <c r="E2797" i="1"/>
  <c r="E2796" i="1"/>
  <c r="E2795" i="1"/>
  <c r="E2794" i="1"/>
  <c r="E2793" i="1"/>
  <c r="E2792" i="1"/>
  <c r="E2791" i="1"/>
  <c r="E2790" i="1"/>
  <c r="H2789" i="1"/>
  <c r="G2789" i="1"/>
  <c r="G2788" i="1" s="1"/>
  <c r="F2789" i="1"/>
  <c r="F2788" i="1" s="1"/>
  <c r="E2787" i="1"/>
  <c r="E2786" i="1"/>
  <c r="E2785" i="1"/>
  <c r="E2784" i="1"/>
  <c r="E2783" i="1"/>
  <c r="E2782" i="1"/>
  <c r="E2781" i="1"/>
  <c r="E2780" i="1"/>
  <c r="H2779" i="1"/>
  <c r="G2779" i="1"/>
  <c r="G2778" i="1" s="1"/>
  <c r="F2779" i="1"/>
  <c r="H2778" i="1"/>
  <c r="E2777" i="1"/>
  <c r="E2776" i="1"/>
  <c r="E2775" i="1"/>
  <c r="E2774" i="1"/>
  <c r="E2773" i="1"/>
  <c r="E2772" i="1"/>
  <c r="H2771" i="1"/>
  <c r="G2771" i="1"/>
  <c r="G2770" i="1" s="1"/>
  <c r="F2771" i="1"/>
  <c r="F2770" i="1" s="1"/>
  <c r="E2769" i="1"/>
  <c r="E2768" i="1"/>
  <c r="E2767" i="1"/>
  <c r="E2766" i="1"/>
  <c r="E2765" i="1"/>
  <c r="E2764" i="1"/>
  <c r="H2763" i="1"/>
  <c r="H2762" i="1" s="1"/>
  <c r="G2763" i="1"/>
  <c r="G2762" i="1" s="1"/>
  <c r="F2763" i="1"/>
  <c r="E2761" i="1"/>
  <c r="E2760" i="1"/>
  <c r="E2759" i="1"/>
  <c r="E2758" i="1"/>
  <c r="H2757" i="1"/>
  <c r="G2757" i="1"/>
  <c r="G2756" i="1" s="1"/>
  <c r="F2757" i="1"/>
  <c r="F2756" i="1" s="1"/>
  <c r="E2755" i="1"/>
  <c r="E2754" i="1"/>
  <c r="E2753" i="1"/>
  <c r="E2752" i="1"/>
  <c r="E2751" i="1"/>
  <c r="E2750" i="1"/>
  <c r="H2749" i="1"/>
  <c r="H2748" i="1" s="1"/>
  <c r="G2749" i="1"/>
  <c r="G2748" i="1" s="1"/>
  <c r="F2749" i="1"/>
  <c r="E2747" i="1"/>
  <c r="E2746" i="1"/>
  <c r="E2745" i="1"/>
  <c r="E2744" i="1"/>
  <c r="E2743" i="1"/>
  <c r="E2742" i="1"/>
  <c r="H2741" i="1"/>
  <c r="G2741" i="1"/>
  <c r="G2740" i="1" s="1"/>
  <c r="F2741" i="1"/>
  <c r="F2740" i="1" s="1"/>
  <c r="E2739" i="1"/>
  <c r="E2738" i="1"/>
  <c r="E2737" i="1"/>
  <c r="E2736" i="1"/>
  <c r="E2735" i="1"/>
  <c r="E2734" i="1"/>
  <c r="H2733" i="1"/>
  <c r="H2732" i="1" s="1"/>
  <c r="G2733" i="1"/>
  <c r="G2732" i="1" s="1"/>
  <c r="F2733" i="1"/>
  <c r="E2731" i="1"/>
  <c r="E2730" i="1"/>
  <c r="E2729" i="1"/>
  <c r="E2728" i="1"/>
  <c r="E2727" i="1"/>
  <c r="E2726" i="1"/>
  <c r="E2725" i="1"/>
  <c r="E2724" i="1"/>
  <c r="H2723" i="1"/>
  <c r="G2723" i="1"/>
  <c r="F2723" i="1"/>
  <c r="F2722" i="1" s="1"/>
  <c r="H2721" i="1"/>
  <c r="G2721" i="1"/>
  <c r="F2721" i="1"/>
  <c r="H2720" i="1"/>
  <c r="G2720" i="1"/>
  <c r="F2720" i="1"/>
  <c r="H2719" i="1"/>
  <c r="G2719" i="1"/>
  <c r="F2719" i="1"/>
  <c r="H2718" i="1"/>
  <c r="G2718" i="1"/>
  <c r="F2718" i="1"/>
  <c r="H2717" i="1"/>
  <c r="G2717" i="1"/>
  <c r="F2717" i="1"/>
  <c r="H2716" i="1"/>
  <c r="G2716" i="1"/>
  <c r="F2716" i="1"/>
  <c r="H2715" i="1"/>
  <c r="G2715" i="1"/>
  <c r="F2715" i="1"/>
  <c r="H2714" i="1"/>
  <c r="G2714" i="1"/>
  <c r="F2714" i="1"/>
  <c r="E2711" i="1"/>
  <c r="E2710" i="1"/>
  <c r="E2709" i="1"/>
  <c r="E2708" i="1"/>
  <c r="E2707" i="1"/>
  <c r="E2706" i="1"/>
  <c r="E2705" i="1"/>
  <c r="E2704" i="1"/>
  <c r="H2703" i="1"/>
  <c r="G2703" i="1"/>
  <c r="G2702" i="1" s="1"/>
  <c r="F2703" i="1"/>
  <c r="F2702" i="1" s="1"/>
  <c r="E2701" i="1"/>
  <c r="H2700" i="1"/>
  <c r="G2700" i="1"/>
  <c r="G2699" i="1" s="1"/>
  <c r="F2700" i="1"/>
  <c r="F2699" i="1" s="1"/>
  <c r="E2698" i="1"/>
  <c r="E2697" i="1"/>
  <c r="E2696" i="1"/>
  <c r="H2695" i="1"/>
  <c r="G2695" i="1"/>
  <c r="F2695" i="1"/>
  <c r="F2694" i="1" s="1"/>
  <c r="E2693" i="1"/>
  <c r="E2692" i="1"/>
  <c r="H2691" i="1"/>
  <c r="H2690" i="1" s="1"/>
  <c r="G2691" i="1"/>
  <c r="G2690" i="1" s="1"/>
  <c r="F2691" i="1"/>
  <c r="E2689" i="1"/>
  <c r="E2688" i="1"/>
  <c r="E2687" i="1"/>
  <c r="E2686" i="1"/>
  <c r="E2685" i="1"/>
  <c r="E2684" i="1"/>
  <c r="E2683" i="1"/>
  <c r="E2682" i="1"/>
  <c r="H2681" i="1"/>
  <c r="G2681" i="1"/>
  <c r="G2680" i="1" s="1"/>
  <c r="F2681" i="1"/>
  <c r="H2679" i="1"/>
  <c r="G2679" i="1"/>
  <c r="F2679" i="1"/>
  <c r="H2678" i="1"/>
  <c r="G2678" i="1"/>
  <c r="F2678" i="1"/>
  <c r="H2677" i="1"/>
  <c r="G2677" i="1"/>
  <c r="F2677" i="1"/>
  <c r="H2676" i="1"/>
  <c r="G2676" i="1"/>
  <c r="F2676" i="1"/>
  <c r="H2675" i="1"/>
  <c r="G2675" i="1"/>
  <c r="F2675" i="1"/>
  <c r="H2674" i="1"/>
  <c r="G2674" i="1"/>
  <c r="F2674" i="1"/>
  <c r="H2673" i="1"/>
  <c r="G2673" i="1"/>
  <c r="F2673" i="1"/>
  <c r="H2672" i="1"/>
  <c r="G2672" i="1"/>
  <c r="F2672" i="1"/>
  <c r="E2659" i="1"/>
  <c r="H2658" i="1"/>
  <c r="G2658" i="1"/>
  <c r="G2657" i="1" s="1"/>
  <c r="F2658" i="1"/>
  <c r="F2657" i="1" s="1"/>
  <c r="E2656" i="1"/>
  <c r="E2655" i="1"/>
  <c r="E2654" i="1"/>
  <c r="E2653" i="1"/>
  <c r="H2652" i="1"/>
  <c r="H2651" i="1" s="1"/>
  <c r="G2652" i="1"/>
  <c r="G2651" i="1" s="1"/>
  <c r="F2652" i="1"/>
  <c r="E2650" i="1"/>
  <c r="H2649" i="1"/>
  <c r="H2648" i="1" s="1"/>
  <c r="G2649" i="1"/>
  <c r="G2648" i="1" s="1"/>
  <c r="F2649" i="1"/>
  <c r="E2647" i="1"/>
  <c r="H2646" i="1"/>
  <c r="H2645" i="1" s="1"/>
  <c r="G2646" i="1"/>
  <c r="G2645" i="1" s="1"/>
  <c r="F2646" i="1"/>
  <c r="E2644" i="1"/>
  <c r="H2643" i="1"/>
  <c r="H2642" i="1" s="1"/>
  <c r="G2643" i="1"/>
  <c r="G2642" i="1" s="1"/>
  <c r="F2643" i="1"/>
  <c r="E2641" i="1"/>
  <c r="H2640" i="1"/>
  <c r="H2639" i="1" s="1"/>
  <c r="G2640" i="1"/>
  <c r="G2639" i="1" s="1"/>
  <c r="F2640" i="1"/>
  <c r="E2638" i="1"/>
  <c r="E2637" i="1"/>
  <c r="H2636" i="1"/>
  <c r="G2636" i="1"/>
  <c r="F2636" i="1"/>
  <c r="F2635" i="1" s="1"/>
  <c r="E2634" i="1"/>
  <c r="H2633" i="1"/>
  <c r="G2633" i="1"/>
  <c r="G2632" i="1" s="1"/>
  <c r="F2633" i="1"/>
  <c r="H2631" i="1"/>
  <c r="H2584" i="1" s="1"/>
  <c r="G2631" i="1"/>
  <c r="G2584" i="1" s="1"/>
  <c r="F2631" i="1"/>
  <c r="F2584" i="1" s="1"/>
  <c r="H2630" i="1"/>
  <c r="G2630" i="1"/>
  <c r="F2630" i="1"/>
  <c r="E2627" i="1"/>
  <c r="H2626" i="1"/>
  <c r="G2626" i="1"/>
  <c r="F2626" i="1"/>
  <c r="F2625" i="1" s="1"/>
  <c r="E2624" i="1"/>
  <c r="H2623" i="1"/>
  <c r="G2623" i="1"/>
  <c r="G2622" i="1" s="1"/>
  <c r="F2623" i="1"/>
  <c r="F2622" i="1" s="1"/>
  <c r="E2621" i="1"/>
  <c r="H2620" i="1"/>
  <c r="G2620" i="1"/>
  <c r="G2619" i="1" s="1"/>
  <c r="F2620" i="1"/>
  <c r="F2619" i="1" s="1"/>
  <c r="E2618" i="1"/>
  <c r="H2617" i="1"/>
  <c r="G2617" i="1"/>
  <c r="G2616" i="1" s="1"/>
  <c r="F2617" i="1"/>
  <c r="F2616" i="1" s="1"/>
  <c r="E2615" i="1"/>
  <c r="H2614" i="1"/>
  <c r="G2614" i="1"/>
  <c r="G2613" i="1" s="1"/>
  <c r="F2614" i="1"/>
  <c r="F2613" i="1" s="1"/>
  <c r="E2612" i="1"/>
  <c r="H2611" i="1"/>
  <c r="G2611" i="1"/>
  <c r="G2610" i="1" s="1"/>
  <c r="F2611" i="1"/>
  <c r="F2610" i="1" s="1"/>
  <c r="E2609" i="1"/>
  <c r="H2608" i="1"/>
  <c r="G2608" i="1"/>
  <c r="G2607" i="1" s="1"/>
  <c r="F2608" i="1"/>
  <c r="F2607" i="1" s="1"/>
  <c r="E2606" i="1"/>
  <c r="H2605" i="1"/>
  <c r="G2605" i="1"/>
  <c r="G2604" i="1" s="1"/>
  <c r="F2605" i="1"/>
  <c r="F2604" i="1" s="1"/>
  <c r="E2603" i="1"/>
  <c r="H2602" i="1"/>
  <c r="G2602" i="1"/>
  <c r="G2601" i="1" s="1"/>
  <c r="F2602" i="1"/>
  <c r="F2601" i="1" s="1"/>
  <c r="E2600" i="1"/>
  <c r="H2599" i="1"/>
  <c r="G2599" i="1"/>
  <c r="G2598" i="1" s="1"/>
  <c r="F2599" i="1"/>
  <c r="E2597" i="1"/>
  <c r="H2596" i="1"/>
  <c r="G2596" i="1"/>
  <c r="G2595" i="1" s="1"/>
  <c r="F2596" i="1"/>
  <c r="F2595" i="1" s="1"/>
  <c r="H2594" i="1"/>
  <c r="G2594" i="1"/>
  <c r="F2594" i="1"/>
  <c r="F2583" i="1" s="1"/>
  <c r="E2591" i="1"/>
  <c r="H2590" i="1"/>
  <c r="H2589" i="1" s="1"/>
  <c r="G2590" i="1"/>
  <c r="F2590" i="1"/>
  <c r="F2589" i="1" s="1"/>
  <c r="E2588" i="1"/>
  <c r="E2587" i="1"/>
  <c r="H2586" i="1"/>
  <c r="H2585" i="1" s="1"/>
  <c r="G2586" i="1"/>
  <c r="F2586" i="1"/>
  <c r="F2585" i="1" s="1"/>
  <c r="G2585" i="1"/>
  <c r="E2580" i="1"/>
  <c r="E2579" i="1"/>
  <c r="E2578" i="1"/>
  <c r="H2577" i="1"/>
  <c r="H2576" i="1" s="1"/>
  <c r="G2577" i="1"/>
  <c r="G2576" i="1" s="1"/>
  <c r="F2577" i="1"/>
  <c r="F2576" i="1" s="1"/>
  <c r="E2575" i="1"/>
  <c r="E2574" i="1"/>
  <c r="E2573" i="1"/>
  <c r="E2572" i="1"/>
  <c r="E2571" i="1"/>
  <c r="E2570" i="1"/>
  <c r="E2569" i="1"/>
  <c r="H2568" i="1"/>
  <c r="G2568" i="1"/>
  <c r="F2568" i="1"/>
  <c r="F2567" i="1"/>
  <c r="H2566" i="1"/>
  <c r="G2566" i="1"/>
  <c r="F2566" i="1"/>
  <c r="H2565" i="1"/>
  <c r="G2565" i="1"/>
  <c r="F2565" i="1"/>
  <c r="H2564" i="1"/>
  <c r="G2564" i="1"/>
  <c r="F2564" i="1"/>
  <c r="H2563" i="1"/>
  <c r="G2563" i="1"/>
  <c r="F2563" i="1"/>
  <c r="H2562" i="1"/>
  <c r="G2562" i="1"/>
  <c r="F2562" i="1"/>
  <c r="H2561" i="1"/>
  <c r="G2561" i="1"/>
  <c r="F2561" i="1"/>
  <c r="H2560" i="1"/>
  <c r="G2560" i="1"/>
  <c r="F2560" i="1"/>
  <c r="E2547" i="1"/>
  <c r="E2546" i="1"/>
  <c r="E2545" i="1"/>
  <c r="E2544" i="1"/>
  <c r="E2543" i="1"/>
  <c r="H2542" i="1"/>
  <c r="H2541" i="1" s="1"/>
  <c r="G2542" i="1"/>
  <c r="G2541" i="1" s="1"/>
  <c r="F2542" i="1"/>
  <c r="F2541" i="1" s="1"/>
  <c r="E2540" i="1"/>
  <c r="H2539" i="1"/>
  <c r="H2538" i="1" s="1"/>
  <c r="G2539" i="1"/>
  <c r="G2538" i="1" s="1"/>
  <c r="F2539" i="1"/>
  <c r="F2538" i="1" s="1"/>
  <c r="E2537" i="1"/>
  <c r="H2536" i="1"/>
  <c r="H2535" i="1" s="1"/>
  <c r="G2536" i="1"/>
  <c r="G2535" i="1" s="1"/>
  <c r="F2536" i="1"/>
  <c r="E2534" i="1"/>
  <c r="H2533" i="1"/>
  <c r="H2532" i="1" s="1"/>
  <c r="G2533" i="1"/>
  <c r="G2532" i="1" s="1"/>
  <c r="F2533" i="1"/>
  <c r="E2531" i="1"/>
  <c r="H2530" i="1"/>
  <c r="H2529" i="1" s="1"/>
  <c r="G2530" i="1"/>
  <c r="G2529" i="1" s="1"/>
  <c r="F2530" i="1"/>
  <c r="F2529" i="1" s="1"/>
  <c r="E2528" i="1"/>
  <c r="H2527" i="1"/>
  <c r="H2526" i="1" s="1"/>
  <c r="G2527" i="1"/>
  <c r="G2526" i="1" s="1"/>
  <c r="F2527" i="1"/>
  <c r="F2526" i="1" s="1"/>
  <c r="E2525" i="1"/>
  <c r="H2524" i="1"/>
  <c r="G2524" i="1"/>
  <c r="G2523" i="1" s="1"/>
  <c r="F2524" i="1"/>
  <c r="F2523" i="1" s="1"/>
  <c r="H2523" i="1"/>
  <c r="E2522" i="1"/>
  <c r="H2521" i="1"/>
  <c r="G2521" i="1"/>
  <c r="G2520" i="1" s="1"/>
  <c r="F2521" i="1"/>
  <c r="H2520" i="1"/>
  <c r="E2519" i="1"/>
  <c r="H2518" i="1"/>
  <c r="G2518" i="1"/>
  <c r="G2517" i="1" s="1"/>
  <c r="F2518" i="1"/>
  <c r="H2517" i="1"/>
  <c r="E2516" i="1"/>
  <c r="H2515" i="1"/>
  <c r="H2514" i="1" s="1"/>
  <c r="G2515" i="1"/>
  <c r="G2514" i="1" s="1"/>
  <c r="F2515" i="1"/>
  <c r="E2513" i="1"/>
  <c r="H2512" i="1"/>
  <c r="H2511" i="1" s="1"/>
  <c r="G2512" i="1"/>
  <c r="F2512" i="1"/>
  <c r="F2511" i="1" s="1"/>
  <c r="E2510" i="1"/>
  <c r="H2509" i="1"/>
  <c r="G2509" i="1"/>
  <c r="F2509" i="1"/>
  <c r="G2508" i="1"/>
  <c r="H2507" i="1"/>
  <c r="G2507" i="1"/>
  <c r="F2507" i="1"/>
  <c r="E2504" i="1"/>
  <c r="E2503" i="1"/>
  <c r="E2502" i="1"/>
  <c r="H2501" i="1"/>
  <c r="H2500" i="1" s="1"/>
  <c r="G2501" i="1"/>
  <c r="G2500" i="1" s="1"/>
  <c r="F2501" i="1"/>
  <c r="E2499" i="1"/>
  <c r="E2498" i="1"/>
  <c r="E2497" i="1"/>
  <c r="E2496" i="1"/>
  <c r="E2495" i="1"/>
  <c r="E2494" i="1"/>
  <c r="H2493" i="1"/>
  <c r="H2492" i="1" s="1"/>
  <c r="G2493" i="1"/>
  <c r="G2492" i="1" s="1"/>
  <c r="F2493" i="1"/>
  <c r="F2492" i="1"/>
  <c r="E2491" i="1"/>
  <c r="E2490" i="1"/>
  <c r="E2489" i="1"/>
  <c r="E2488" i="1"/>
  <c r="E2487" i="1"/>
  <c r="H2486" i="1"/>
  <c r="H2485" i="1" s="1"/>
  <c r="G2486" i="1"/>
  <c r="G2485" i="1" s="1"/>
  <c r="F2486" i="1"/>
  <c r="F2485" i="1" s="1"/>
  <c r="E2484" i="1"/>
  <c r="E2483" i="1"/>
  <c r="E2482" i="1"/>
  <c r="E2481" i="1"/>
  <c r="E2480" i="1"/>
  <c r="H2479" i="1"/>
  <c r="H2478" i="1" s="1"/>
  <c r="G2479" i="1"/>
  <c r="G2478" i="1" s="1"/>
  <c r="F2479" i="1"/>
  <c r="F2478" i="1" s="1"/>
  <c r="E2477" i="1"/>
  <c r="E2476" i="1"/>
  <c r="E2475" i="1"/>
  <c r="E2474" i="1"/>
  <c r="E2473" i="1"/>
  <c r="E2472" i="1"/>
  <c r="H2471" i="1"/>
  <c r="H2470" i="1" s="1"/>
  <c r="G2471" i="1"/>
  <c r="G2470" i="1" s="1"/>
  <c r="F2471" i="1"/>
  <c r="E2469" i="1"/>
  <c r="E2468" i="1"/>
  <c r="H2467" i="1"/>
  <c r="H2466" i="1" s="1"/>
  <c r="G2467" i="1"/>
  <c r="G2466" i="1" s="1"/>
  <c r="F2467" i="1"/>
  <c r="F2466" i="1" s="1"/>
  <c r="E2465" i="1"/>
  <c r="E2464" i="1"/>
  <c r="H2463" i="1"/>
  <c r="H2462" i="1" s="1"/>
  <c r="G2463" i="1"/>
  <c r="G2462" i="1" s="1"/>
  <c r="F2463" i="1"/>
  <c r="E2461" i="1"/>
  <c r="E2460" i="1"/>
  <c r="E2459" i="1"/>
  <c r="E2458" i="1"/>
  <c r="H2457" i="1"/>
  <c r="H2456" i="1" s="1"/>
  <c r="G2457" i="1"/>
  <c r="G2456" i="1" s="1"/>
  <c r="F2457" i="1"/>
  <c r="F2456" i="1" s="1"/>
  <c r="E2455" i="1"/>
  <c r="E2454" i="1"/>
  <c r="E2453" i="1"/>
  <c r="E2452" i="1"/>
  <c r="E2451" i="1"/>
  <c r="H2450" i="1"/>
  <c r="H2449" i="1" s="1"/>
  <c r="G2450" i="1"/>
  <c r="G2449" i="1" s="1"/>
  <c r="F2450" i="1"/>
  <c r="F2449" i="1" s="1"/>
  <c r="E2448" i="1"/>
  <c r="E2447" i="1"/>
  <c r="E2446" i="1"/>
  <c r="E2445" i="1"/>
  <c r="E2444" i="1"/>
  <c r="E2443" i="1"/>
  <c r="E2442" i="1"/>
  <c r="H2441" i="1"/>
  <c r="H2440" i="1" s="1"/>
  <c r="G2441" i="1"/>
  <c r="G2440" i="1" s="1"/>
  <c r="F2441" i="1"/>
  <c r="F2440" i="1" s="1"/>
  <c r="E2439" i="1"/>
  <c r="E2438" i="1"/>
  <c r="E2437" i="1"/>
  <c r="E2436" i="1"/>
  <c r="H2435" i="1"/>
  <c r="H2434" i="1" s="1"/>
  <c r="G2435" i="1"/>
  <c r="G2434" i="1" s="1"/>
  <c r="F2435" i="1"/>
  <c r="E2433" i="1"/>
  <c r="E2432" i="1"/>
  <c r="E2431" i="1"/>
  <c r="E2430" i="1"/>
  <c r="E2429" i="1"/>
  <c r="H2428" i="1"/>
  <c r="H2427" i="1" s="1"/>
  <c r="G2428" i="1"/>
  <c r="G2427" i="1" s="1"/>
  <c r="F2428" i="1"/>
  <c r="E2426" i="1"/>
  <c r="E2425" i="1"/>
  <c r="E2424" i="1"/>
  <c r="E2423" i="1"/>
  <c r="E2422" i="1"/>
  <c r="E2421" i="1"/>
  <c r="H2420" i="1"/>
  <c r="H2419" i="1" s="1"/>
  <c r="G2420" i="1"/>
  <c r="G2419" i="1" s="1"/>
  <c r="F2420" i="1"/>
  <c r="F2419" i="1" s="1"/>
  <c r="E2418" i="1"/>
  <c r="E2417" i="1"/>
  <c r="E2416" i="1"/>
  <c r="E2415" i="1"/>
  <c r="E2414" i="1"/>
  <c r="E2413" i="1"/>
  <c r="H2412" i="1"/>
  <c r="G2412" i="1"/>
  <c r="G2411" i="1" s="1"/>
  <c r="F2412" i="1"/>
  <c r="H2411" i="1"/>
  <c r="E2410" i="1"/>
  <c r="E2409" i="1"/>
  <c r="E2408" i="1"/>
  <c r="E2407" i="1"/>
  <c r="E2406" i="1"/>
  <c r="E2405" i="1"/>
  <c r="H2404" i="1"/>
  <c r="H2403" i="1" s="1"/>
  <c r="G2404" i="1"/>
  <c r="G2403" i="1" s="1"/>
  <c r="F2404" i="1"/>
  <c r="F2403" i="1" s="1"/>
  <c r="E2402" i="1"/>
  <c r="E2401" i="1"/>
  <c r="E2400" i="1"/>
  <c r="E2399" i="1"/>
  <c r="E2398" i="1"/>
  <c r="E2397" i="1"/>
  <c r="H2396" i="1"/>
  <c r="H2395" i="1" s="1"/>
  <c r="G2396" i="1"/>
  <c r="F2396" i="1"/>
  <c r="G2395" i="1"/>
  <c r="E2394" i="1"/>
  <c r="E2393" i="1"/>
  <c r="E2392" i="1"/>
  <c r="E2391" i="1"/>
  <c r="E2390" i="1"/>
  <c r="H2389" i="1"/>
  <c r="H2388" i="1" s="1"/>
  <c r="G2389" i="1"/>
  <c r="G2388" i="1" s="1"/>
  <c r="F2389" i="1"/>
  <c r="E2387" i="1"/>
  <c r="E2386" i="1"/>
  <c r="E2385" i="1"/>
  <c r="E2384" i="1"/>
  <c r="E2383" i="1"/>
  <c r="H2382" i="1"/>
  <c r="H2381" i="1" s="1"/>
  <c r="G2382" i="1"/>
  <c r="G2381" i="1" s="1"/>
  <c r="F2382" i="1"/>
  <c r="E2380" i="1"/>
  <c r="E2379" i="1"/>
  <c r="E2378" i="1"/>
  <c r="E2377" i="1"/>
  <c r="E2376" i="1"/>
  <c r="E2375" i="1"/>
  <c r="E2374" i="1"/>
  <c r="H2373" i="1"/>
  <c r="H2372" i="1" s="1"/>
  <c r="G2373" i="1"/>
  <c r="G2372" i="1" s="1"/>
  <c r="F2373" i="1"/>
  <c r="E2371" i="1"/>
  <c r="E2370" i="1"/>
  <c r="E2369" i="1"/>
  <c r="E2368" i="1"/>
  <c r="E2367" i="1"/>
  <c r="E2366" i="1"/>
  <c r="E2365" i="1"/>
  <c r="H2364" i="1"/>
  <c r="H2363" i="1" s="1"/>
  <c r="G2364" i="1"/>
  <c r="F2364" i="1"/>
  <c r="E2362" i="1"/>
  <c r="E2361" i="1"/>
  <c r="E2360" i="1"/>
  <c r="E2359" i="1"/>
  <c r="E2358" i="1"/>
  <c r="H2357" i="1"/>
  <c r="H2356" i="1" s="1"/>
  <c r="G2357" i="1"/>
  <c r="G2356" i="1" s="1"/>
  <c r="F2357" i="1"/>
  <c r="E2355" i="1"/>
  <c r="E2354" i="1"/>
  <c r="E2353" i="1"/>
  <c r="E2352" i="1"/>
  <c r="H2351" i="1"/>
  <c r="G2351" i="1"/>
  <c r="G2350" i="1" s="1"/>
  <c r="F2351" i="1"/>
  <c r="F2350" i="1" s="1"/>
  <c r="H2349" i="1"/>
  <c r="H2339" i="1" s="1"/>
  <c r="G2349" i="1"/>
  <c r="G2339" i="1" s="1"/>
  <c r="F2349" i="1"/>
  <c r="H2348" i="1"/>
  <c r="H2338" i="1" s="1"/>
  <c r="G2348" i="1"/>
  <c r="F2348" i="1"/>
  <c r="F2338" i="1" s="1"/>
  <c r="H2347" i="1"/>
  <c r="H2337" i="1" s="1"/>
  <c r="G2347" i="1"/>
  <c r="G2337" i="1" s="1"/>
  <c r="F2347" i="1"/>
  <c r="F2337" i="1" s="1"/>
  <c r="H2346" i="1"/>
  <c r="H2336" i="1" s="1"/>
  <c r="G2346" i="1"/>
  <c r="G2336" i="1" s="1"/>
  <c r="F2346" i="1"/>
  <c r="F2336" i="1" s="1"/>
  <c r="H2345" i="1"/>
  <c r="H2335" i="1" s="1"/>
  <c r="G2345" i="1"/>
  <c r="G2335" i="1" s="1"/>
  <c r="F2345" i="1"/>
  <c r="H2344" i="1"/>
  <c r="G2344" i="1"/>
  <c r="G2334" i="1" s="1"/>
  <c r="F2344" i="1"/>
  <c r="H2343" i="1"/>
  <c r="H2333" i="1" s="1"/>
  <c r="G2343" i="1"/>
  <c r="G2333" i="1" s="1"/>
  <c r="F2343" i="1"/>
  <c r="F2333" i="1" s="1"/>
  <c r="H2342" i="1"/>
  <c r="H2332" i="1" s="1"/>
  <c r="G2342" i="1"/>
  <c r="F2342" i="1"/>
  <c r="F2332" i="1" s="1"/>
  <c r="E2329" i="1"/>
  <c r="H2328" i="1"/>
  <c r="H2327" i="1" s="1"/>
  <c r="G2328" i="1"/>
  <c r="G2327" i="1" s="1"/>
  <c r="F2328" i="1"/>
  <c r="F2327" i="1" s="1"/>
  <c r="E2326" i="1"/>
  <c r="H2325" i="1"/>
  <c r="H2324" i="1" s="1"/>
  <c r="G2325" i="1"/>
  <c r="G2324" i="1" s="1"/>
  <c r="F2325" i="1"/>
  <c r="F2324" i="1" s="1"/>
  <c r="E2323" i="1"/>
  <c r="H2322" i="1"/>
  <c r="H2321" i="1" s="1"/>
  <c r="G2322" i="1"/>
  <c r="G2321" i="1" s="1"/>
  <c r="F2322" i="1"/>
  <c r="F2321" i="1" s="1"/>
  <c r="E2320" i="1"/>
  <c r="H2319" i="1"/>
  <c r="H2318" i="1" s="1"/>
  <c r="G2319" i="1"/>
  <c r="G2318" i="1" s="1"/>
  <c r="F2319" i="1"/>
  <c r="E2317" i="1"/>
  <c r="E2316" i="1"/>
  <c r="E2315" i="1"/>
  <c r="H2314" i="1"/>
  <c r="G2314" i="1"/>
  <c r="F2314" i="1"/>
  <c r="H2312" i="1"/>
  <c r="G2312" i="1"/>
  <c r="F2312" i="1"/>
  <c r="H2311" i="1"/>
  <c r="G2311" i="1"/>
  <c r="F2311" i="1"/>
  <c r="H2310" i="1"/>
  <c r="G2310" i="1"/>
  <c r="F2310" i="1"/>
  <c r="E2307" i="1"/>
  <c r="H2306" i="1"/>
  <c r="H2305" i="1" s="1"/>
  <c r="G2306" i="1"/>
  <c r="G2305" i="1" s="1"/>
  <c r="F2306" i="1"/>
  <c r="F2305" i="1" s="1"/>
  <c r="E2304" i="1"/>
  <c r="E2303" i="1"/>
  <c r="E2302" i="1"/>
  <c r="H2301" i="1"/>
  <c r="H2300" i="1" s="1"/>
  <c r="G2301" i="1"/>
  <c r="G2300" i="1" s="1"/>
  <c r="F2301" i="1"/>
  <c r="F2300" i="1" s="1"/>
  <c r="E2299" i="1"/>
  <c r="E2298" i="1"/>
  <c r="E2297" i="1"/>
  <c r="H2296" i="1"/>
  <c r="H2295" i="1" s="1"/>
  <c r="G2296" i="1"/>
  <c r="G2295" i="1" s="1"/>
  <c r="F2296" i="1"/>
  <c r="E2294" i="1"/>
  <c r="H2293" i="1"/>
  <c r="H2292" i="1" s="1"/>
  <c r="G2293" i="1"/>
  <c r="G2292" i="1" s="1"/>
  <c r="F2293" i="1"/>
  <c r="F2292" i="1" s="1"/>
  <c r="E2291" i="1"/>
  <c r="H2290" i="1"/>
  <c r="H2289" i="1" s="1"/>
  <c r="G2290" i="1"/>
  <c r="G2289" i="1" s="1"/>
  <c r="F2290" i="1"/>
  <c r="F2289" i="1" s="1"/>
  <c r="E2288" i="1"/>
  <c r="E2287" i="1"/>
  <c r="E2286" i="1"/>
  <c r="H2285" i="1"/>
  <c r="H2284" i="1" s="1"/>
  <c r="G2285" i="1"/>
  <c r="G2284" i="1" s="1"/>
  <c r="F2285" i="1"/>
  <c r="F2284" i="1" s="1"/>
  <c r="E2283" i="1"/>
  <c r="H2282" i="1"/>
  <c r="H2281" i="1" s="1"/>
  <c r="G2282" i="1"/>
  <c r="G2281" i="1" s="1"/>
  <c r="F2282" i="1"/>
  <c r="F2281" i="1" s="1"/>
  <c r="E2280" i="1"/>
  <c r="H2279" i="1"/>
  <c r="H2278" i="1" s="1"/>
  <c r="G2279" i="1"/>
  <c r="F2279" i="1"/>
  <c r="F2278" i="1" s="1"/>
  <c r="H2277" i="1"/>
  <c r="H2213" i="1" s="1"/>
  <c r="G2277" i="1"/>
  <c r="F2277" i="1"/>
  <c r="E2274" i="1"/>
  <c r="E2273" i="1"/>
  <c r="H2272" i="1"/>
  <c r="G2272" i="1"/>
  <c r="F2272" i="1"/>
  <c r="H2271" i="1"/>
  <c r="E2270" i="1"/>
  <c r="E2269" i="1"/>
  <c r="E2268" i="1"/>
  <c r="H2267" i="1"/>
  <c r="G2267" i="1"/>
  <c r="G2266" i="1" s="1"/>
  <c r="F2267" i="1"/>
  <c r="E2265" i="1"/>
  <c r="H2264" i="1"/>
  <c r="H2263" i="1" s="1"/>
  <c r="G2264" i="1"/>
  <c r="G2263" i="1" s="1"/>
  <c r="F2264" i="1"/>
  <c r="H2262" i="1"/>
  <c r="G2262" i="1"/>
  <c r="F2262" i="1"/>
  <c r="H2261" i="1"/>
  <c r="G2261" i="1"/>
  <c r="F2261" i="1"/>
  <c r="H2260" i="1"/>
  <c r="G2260" i="1"/>
  <c r="F2260" i="1"/>
  <c r="E2257" i="1"/>
  <c r="E2256" i="1"/>
  <c r="E2255" i="1"/>
  <c r="E2254" i="1"/>
  <c r="E2253" i="1"/>
  <c r="E2252" i="1"/>
  <c r="H2251" i="1"/>
  <c r="H2250" i="1" s="1"/>
  <c r="G2251" i="1"/>
  <c r="G2250" i="1" s="1"/>
  <c r="F2251" i="1"/>
  <c r="F2250" i="1" s="1"/>
  <c r="E2249" i="1"/>
  <c r="E2248" i="1"/>
  <c r="E2247" i="1"/>
  <c r="E2246" i="1"/>
  <c r="H2245" i="1"/>
  <c r="G2245" i="1"/>
  <c r="F2245" i="1"/>
  <c r="F2244" i="1" s="1"/>
  <c r="H2244" i="1"/>
  <c r="E2243" i="1"/>
  <c r="E2242" i="1"/>
  <c r="E2241" i="1"/>
  <c r="E2240" i="1"/>
  <c r="E2239" i="1"/>
  <c r="H2238" i="1"/>
  <c r="H2237" i="1" s="1"/>
  <c r="G2238" i="1"/>
  <c r="G2237" i="1" s="1"/>
  <c r="F2238" i="1"/>
  <c r="F2237" i="1" s="1"/>
  <c r="E2236" i="1"/>
  <c r="E2235" i="1"/>
  <c r="E2234" i="1"/>
  <c r="E2233" i="1"/>
  <c r="E2232" i="1"/>
  <c r="H2231" i="1"/>
  <c r="H2230" i="1" s="1"/>
  <c r="G2231" i="1"/>
  <c r="G2230" i="1" s="1"/>
  <c r="F2231" i="1"/>
  <c r="H2229" i="1"/>
  <c r="G2229" i="1"/>
  <c r="F2229" i="1"/>
  <c r="H2228" i="1"/>
  <c r="G2228" i="1"/>
  <c r="F2228" i="1"/>
  <c r="H2227" i="1"/>
  <c r="H2215" i="1" s="1"/>
  <c r="G2227" i="1"/>
  <c r="G2215" i="1" s="1"/>
  <c r="F2227" i="1"/>
  <c r="H2226" i="1"/>
  <c r="H2214" i="1" s="1"/>
  <c r="G2226" i="1"/>
  <c r="F2226" i="1"/>
  <c r="H2225" i="1"/>
  <c r="G2225" i="1"/>
  <c r="F2225" i="1"/>
  <c r="H2224" i="1"/>
  <c r="H2211" i="1" s="1"/>
  <c r="G2224" i="1"/>
  <c r="G2211" i="1" s="1"/>
  <c r="F2224" i="1"/>
  <c r="E2221" i="1"/>
  <c r="H2220" i="1"/>
  <c r="G2220" i="1"/>
  <c r="G2219" i="1" s="1"/>
  <c r="F2220" i="1"/>
  <c r="F2219" i="1" s="1"/>
  <c r="H2218" i="1"/>
  <c r="G2218" i="1"/>
  <c r="F2218" i="1"/>
  <c r="G2213" i="1"/>
  <c r="E2208" i="1"/>
  <c r="E2207" i="1"/>
  <c r="E2206" i="1"/>
  <c r="E2205" i="1"/>
  <c r="E2204" i="1"/>
  <c r="E2203" i="1"/>
  <c r="H2202" i="1"/>
  <c r="H2201" i="1" s="1"/>
  <c r="G2202" i="1"/>
  <c r="G2201" i="1" s="1"/>
  <c r="F2202" i="1"/>
  <c r="F2201" i="1" s="1"/>
  <c r="E2200" i="1"/>
  <c r="E2199" i="1"/>
  <c r="E2198" i="1"/>
  <c r="E2197" i="1"/>
  <c r="E2196" i="1"/>
  <c r="E2195" i="1"/>
  <c r="E2194" i="1"/>
  <c r="H2193" i="1"/>
  <c r="H2192" i="1" s="1"/>
  <c r="G2193" i="1"/>
  <c r="G2192" i="1" s="1"/>
  <c r="F2193" i="1"/>
  <c r="F2192" i="1"/>
  <c r="E2191" i="1"/>
  <c r="E2190" i="1"/>
  <c r="E2189" i="1"/>
  <c r="E2188" i="1"/>
  <c r="E2187" i="1"/>
  <c r="H2186" i="1"/>
  <c r="H2185" i="1" s="1"/>
  <c r="G2186" i="1"/>
  <c r="F2186" i="1"/>
  <c r="F2185" i="1" s="1"/>
  <c r="G2185" i="1"/>
  <c r="E2184" i="1"/>
  <c r="E2183" i="1"/>
  <c r="H2182" i="1"/>
  <c r="H2181" i="1" s="1"/>
  <c r="G2182" i="1"/>
  <c r="G2181" i="1" s="1"/>
  <c r="F2182" i="1"/>
  <c r="E2180" i="1"/>
  <c r="E2179" i="1"/>
  <c r="E2178" i="1"/>
  <c r="E2177" i="1"/>
  <c r="H2176" i="1"/>
  <c r="G2176" i="1"/>
  <c r="G2175" i="1" s="1"/>
  <c r="F2176" i="1"/>
  <c r="F2175" i="1" s="1"/>
  <c r="H2175" i="1"/>
  <c r="E2174" i="1"/>
  <c r="E2173" i="1"/>
  <c r="H2172" i="1"/>
  <c r="H2171" i="1" s="1"/>
  <c r="G2172" i="1"/>
  <c r="G2171" i="1" s="1"/>
  <c r="F2172" i="1"/>
  <c r="F2171" i="1" s="1"/>
  <c r="E2170" i="1"/>
  <c r="E2169" i="1"/>
  <c r="E2168" i="1"/>
  <c r="H2167" i="1"/>
  <c r="H2166" i="1" s="1"/>
  <c r="G2167" i="1"/>
  <c r="G2166" i="1" s="1"/>
  <c r="F2167" i="1"/>
  <c r="F2166" i="1" s="1"/>
  <c r="E2165" i="1"/>
  <c r="E2164" i="1"/>
  <c r="E2163" i="1"/>
  <c r="H2162" i="1"/>
  <c r="H2161" i="1" s="1"/>
  <c r="G2162" i="1"/>
  <c r="G2161" i="1" s="1"/>
  <c r="F2162" i="1"/>
  <c r="E2160" i="1"/>
  <c r="E2159" i="1"/>
  <c r="E2158" i="1"/>
  <c r="E2157" i="1"/>
  <c r="E2156" i="1"/>
  <c r="H2155" i="1"/>
  <c r="H2154" i="1" s="1"/>
  <c r="G2155" i="1"/>
  <c r="G2154" i="1" s="1"/>
  <c r="F2155" i="1"/>
  <c r="E2153" i="1"/>
  <c r="E2152" i="1"/>
  <c r="E2151" i="1"/>
  <c r="H2150" i="1"/>
  <c r="H2149" i="1" s="1"/>
  <c r="G2150" i="1"/>
  <c r="G2149" i="1" s="1"/>
  <c r="F2150" i="1"/>
  <c r="F2149" i="1" s="1"/>
  <c r="E2148" i="1"/>
  <c r="E2147" i="1"/>
  <c r="E2146" i="1"/>
  <c r="H2145" i="1"/>
  <c r="H2144" i="1" s="1"/>
  <c r="G2145" i="1"/>
  <c r="G2144" i="1" s="1"/>
  <c r="F2145" i="1"/>
  <c r="F2144" i="1" s="1"/>
  <c r="E2143" i="1"/>
  <c r="E2142" i="1"/>
  <c r="H2141" i="1"/>
  <c r="G2141" i="1"/>
  <c r="G2140" i="1" s="1"/>
  <c r="F2141" i="1"/>
  <c r="F2140" i="1" s="1"/>
  <c r="E2139" i="1"/>
  <c r="E2138" i="1"/>
  <c r="E2137" i="1"/>
  <c r="E2136" i="1"/>
  <c r="H2135" i="1"/>
  <c r="H2134" i="1" s="1"/>
  <c r="G2135" i="1"/>
  <c r="G2134" i="1" s="1"/>
  <c r="F2135" i="1"/>
  <c r="F2134" i="1" s="1"/>
  <c r="E2133" i="1"/>
  <c r="E2132" i="1"/>
  <c r="E2131" i="1"/>
  <c r="H2130" i="1"/>
  <c r="H2129" i="1" s="1"/>
  <c r="G2130" i="1"/>
  <c r="G2129" i="1" s="1"/>
  <c r="F2130" i="1"/>
  <c r="F2129" i="1" s="1"/>
  <c r="E2128" i="1"/>
  <c r="E2127" i="1"/>
  <c r="E2126" i="1"/>
  <c r="E2125" i="1"/>
  <c r="H2124" i="1"/>
  <c r="H2123" i="1" s="1"/>
  <c r="G2124" i="1"/>
  <c r="G2123" i="1" s="1"/>
  <c r="F2124" i="1"/>
  <c r="E2122" i="1"/>
  <c r="E2121" i="1"/>
  <c r="E2120" i="1"/>
  <c r="E2119" i="1"/>
  <c r="H2118" i="1"/>
  <c r="H2117" i="1" s="1"/>
  <c r="G2118" i="1"/>
  <c r="G2117" i="1" s="1"/>
  <c r="F2118" i="1"/>
  <c r="F2117" i="1" s="1"/>
  <c r="E2116" i="1"/>
  <c r="E2115" i="1"/>
  <c r="E2114" i="1"/>
  <c r="H2113" i="1"/>
  <c r="H2112" i="1" s="1"/>
  <c r="G2113" i="1"/>
  <c r="G2112" i="1" s="1"/>
  <c r="F2113" i="1"/>
  <c r="F2112" i="1" s="1"/>
  <c r="E2111" i="1"/>
  <c r="E2110" i="1"/>
  <c r="E2109" i="1"/>
  <c r="E2108" i="1"/>
  <c r="E2107" i="1"/>
  <c r="H2106" i="1"/>
  <c r="H2105" i="1" s="1"/>
  <c r="G2106" i="1"/>
  <c r="G2105" i="1" s="1"/>
  <c r="F2106" i="1"/>
  <c r="F2105" i="1" s="1"/>
  <c r="E2104" i="1"/>
  <c r="E2103" i="1"/>
  <c r="E2102" i="1"/>
  <c r="E2101" i="1"/>
  <c r="H2100" i="1"/>
  <c r="G2100" i="1"/>
  <c r="G2099" i="1" s="1"/>
  <c r="F2100" i="1"/>
  <c r="H2099" i="1"/>
  <c r="E2098" i="1"/>
  <c r="E2097" i="1"/>
  <c r="E2096" i="1"/>
  <c r="E2095" i="1"/>
  <c r="H2094" i="1"/>
  <c r="H2093" i="1" s="1"/>
  <c r="G2094" i="1"/>
  <c r="G2093" i="1" s="1"/>
  <c r="F2094" i="1"/>
  <c r="E2092" i="1"/>
  <c r="E2091" i="1"/>
  <c r="E2090" i="1"/>
  <c r="E2089" i="1"/>
  <c r="H2088" i="1"/>
  <c r="G2088" i="1"/>
  <c r="G2087" i="1" s="1"/>
  <c r="F2088" i="1"/>
  <c r="F2087" i="1" s="1"/>
  <c r="H2087" i="1"/>
  <c r="E2086" i="1"/>
  <c r="E2085" i="1"/>
  <c r="E2084" i="1"/>
  <c r="E2083" i="1"/>
  <c r="H2082" i="1"/>
  <c r="G2082" i="1"/>
  <c r="G2081" i="1" s="1"/>
  <c r="F2082" i="1"/>
  <c r="F2081" i="1" s="1"/>
  <c r="H2081" i="1"/>
  <c r="E2080" i="1"/>
  <c r="E2079" i="1"/>
  <c r="E2078" i="1"/>
  <c r="E2077" i="1"/>
  <c r="E2076" i="1"/>
  <c r="H2075" i="1"/>
  <c r="H2074" i="1" s="1"/>
  <c r="G2075" i="1"/>
  <c r="G2074" i="1" s="1"/>
  <c r="F2075" i="1"/>
  <c r="F2074" i="1" s="1"/>
  <c r="E2073" i="1"/>
  <c r="E2072" i="1"/>
  <c r="E2071" i="1"/>
  <c r="H2070" i="1"/>
  <c r="H2069" i="1" s="1"/>
  <c r="G2070" i="1"/>
  <c r="G2069" i="1" s="1"/>
  <c r="F2070" i="1"/>
  <c r="F2069" i="1" s="1"/>
  <c r="E2068" i="1"/>
  <c r="E2067" i="1"/>
  <c r="E2066" i="1"/>
  <c r="E2065" i="1"/>
  <c r="H2064" i="1"/>
  <c r="H2063" i="1" s="1"/>
  <c r="G2064" i="1"/>
  <c r="G2063" i="1" s="1"/>
  <c r="F2064" i="1"/>
  <c r="E2062" i="1"/>
  <c r="E2061" i="1"/>
  <c r="H2060" i="1"/>
  <c r="H2059" i="1" s="1"/>
  <c r="G2060" i="1"/>
  <c r="G2059" i="1" s="1"/>
  <c r="F2060" i="1"/>
  <c r="F2059" i="1" s="1"/>
  <c r="E2058" i="1"/>
  <c r="E2057" i="1"/>
  <c r="E2056" i="1"/>
  <c r="H2055" i="1"/>
  <c r="H2054" i="1" s="1"/>
  <c r="G2055" i="1"/>
  <c r="G2054" i="1" s="1"/>
  <c r="F2055" i="1"/>
  <c r="F2054" i="1" s="1"/>
  <c r="E2053" i="1"/>
  <c r="E2052" i="1"/>
  <c r="H2051" i="1"/>
  <c r="H2050" i="1" s="1"/>
  <c r="G2051" i="1"/>
  <c r="G2050" i="1" s="1"/>
  <c r="F2051" i="1"/>
  <c r="F2050" i="1" s="1"/>
  <c r="E2049" i="1"/>
  <c r="E2048" i="1"/>
  <c r="E2047" i="1"/>
  <c r="H2046" i="1"/>
  <c r="H2045" i="1" s="1"/>
  <c r="G2046" i="1"/>
  <c r="G2045" i="1" s="1"/>
  <c r="F2046" i="1"/>
  <c r="F2045" i="1" s="1"/>
  <c r="E2044" i="1"/>
  <c r="E2043" i="1"/>
  <c r="E2042" i="1"/>
  <c r="E2041" i="1"/>
  <c r="H2040" i="1"/>
  <c r="H2039" i="1" s="1"/>
  <c r="G2040" i="1"/>
  <c r="G2039" i="1" s="1"/>
  <c r="F2040" i="1"/>
  <c r="E2038" i="1"/>
  <c r="E2037" i="1"/>
  <c r="E2036" i="1"/>
  <c r="H2035" i="1"/>
  <c r="H2034" i="1" s="1"/>
  <c r="G2035" i="1"/>
  <c r="G2034" i="1" s="1"/>
  <c r="F2035" i="1"/>
  <c r="F2034" i="1" s="1"/>
  <c r="E2033" i="1"/>
  <c r="E2032" i="1"/>
  <c r="H2031" i="1"/>
  <c r="G2031" i="1"/>
  <c r="G2030" i="1" s="1"/>
  <c r="F2031" i="1"/>
  <c r="H2030" i="1"/>
  <c r="E2029" i="1"/>
  <c r="E2028" i="1"/>
  <c r="E2027" i="1"/>
  <c r="E2026" i="1"/>
  <c r="H2025" i="1"/>
  <c r="H2024" i="1" s="1"/>
  <c r="G2025" i="1"/>
  <c r="G2024" i="1" s="1"/>
  <c r="F2025" i="1"/>
  <c r="F2024" i="1" s="1"/>
  <c r="E2023" i="1"/>
  <c r="E2022" i="1"/>
  <c r="E2021" i="1"/>
  <c r="E2020" i="1"/>
  <c r="H2019" i="1"/>
  <c r="H2018" i="1" s="1"/>
  <c r="G2019" i="1"/>
  <c r="F2019" i="1"/>
  <c r="F2018" i="1" s="1"/>
  <c r="E2017" i="1"/>
  <c r="E2016" i="1"/>
  <c r="E2015" i="1"/>
  <c r="H2014" i="1"/>
  <c r="H2013" i="1" s="1"/>
  <c r="G2014" i="1"/>
  <c r="G2013" i="1" s="1"/>
  <c r="F2014" i="1"/>
  <c r="F2013" i="1" s="1"/>
  <c r="E2012" i="1"/>
  <c r="E2011" i="1"/>
  <c r="E2010" i="1"/>
  <c r="E2009" i="1"/>
  <c r="H2008" i="1"/>
  <c r="G2008" i="1"/>
  <c r="G2007" i="1" s="1"/>
  <c r="F2008" i="1"/>
  <c r="F2007" i="1" s="1"/>
  <c r="H2007" i="1"/>
  <c r="E2006" i="1"/>
  <c r="E2005" i="1"/>
  <c r="E2004" i="1"/>
  <c r="E2003" i="1"/>
  <c r="H2002" i="1"/>
  <c r="H2001" i="1" s="1"/>
  <c r="G2002" i="1"/>
  <c r="G2001" i="1" s="1"/>
  <c r="F2002" i="1"/>
  <c r="F2001" i="1" s="1"/>
  <c r="E2000" i="1"/>
  <c r="E1999" i="1"/>
  <c r="E1998" i="1"/>
  <c r="H1997" i="1"/>
  <c r="H1996" i="1" s="1"/>
  <c r="G1997" i="1"/>
  <c r="F1997" i="1"/>
  <c r="F1996" i="1" s="1"/>
  <c r="G1996" i="1"/>
  <c r="E1995" i="1"/>
  <c r="E1994" i="1"/>
  <c r="E1993" i="1"/>
  <c r="E1992" i="1"/>
  <c r="H1991" i="1"/>
  <c r="H1990" i="1" s="1"/>
  <c r="G1991" i="1"/>
  <c r="G1990" i="1" s="1"/>
  <c r="F1991" i="1"/>
  <c r="F1990" i="1" s="1"/>
  <c r="E1989" i="1"/>
  <c r="E1988" i="1"/>
  <c r="E1987" i="1"/>
  <c r="H1986" i="1"/>
  <c r="H1985" i="1" s="1"/>
  <c r="G1986" i="1"/>
  <c r="G1985" i="1" s="1"/>
  <c r="F1986" i="1"/>
  <c r="F1985" i="1" s="1"/>
  <c r="E1984" i="1"/>
  <c r="E1983" i="1"/>
  <c r="E1982" i="1"/>
  <c r="H1981" i="1"/>
  <c r="H1980" i="1" s="1"/>
  <c r="G1981" i="1"/>
  <c r="G1980" i="1" s="1"/>
  <c r="F1981" i="1"/>
  <c r="F1980" i="1" s="1"/>
  <c r="E1979" i="1"/>
  <c r="E1978" i="1"/>
  <c r="E1977" i="1"/>
  <c r="E1976" i="1"/>
  <c r="E1975" i="1"/>
  <c r="H1974" i="1"/>
  <c r="H1973" i="1" s="1"/>
  <c r="G1974" i="1"/>
  <c r="G1973" i="1" s="1"/>
  <c r="F1974" i="1"/>
  <c r="F1973" i="1" s="1"/>
  <c r="E1972" i="1"/>
  <c r="E1971" i="1"/>
  <c r="E1970" i="1"/>
  <c r="E1969" i="1"/>
  <c r="H1968" i="1"/>
  <c r="G1968" i="1"/>
  <c r="F1968" i="1"/>
  <c r="F1967" i="1" s="1"/>
  <c r="G1967" i="1"/>
  <c r="E1966" i="1"/>
  <c r="E1965" i="1"/>
  <c r="H1964" i="1"/>
  <c r="H1963" i="1" s="1"/>
  <c r="G1964" i="1"/>
  <c r="G1963" i="1" s="1"/>
  <c r="F1964" i="1"/>
  <c r="F1963" i="1"/>
  <c r="E1962" i="1"/>
  <c r="E1961" i="1"/>
  <c r="E1960" i="1"/>
  <c r="E1959" i="1"/>
  <c r="E1958" i="1"/>
  <c r="H1957" i="1"/>
  <c r="H1956" i="1" s="1"/>
  <c r="G1957" i="1"/>
  <c r="G1956" i="1" s="1"/>
  <c r="F1957" i="1"/>
  <c r="F1956" i="1" s="1"/>
  <c r="E1955" i="1"/>
  <c r="E1954" i="1"/>
  <c r="H1953" i="1"/>
  <c r="H1952" i="1" s="1"/>
  <c r="G1953" i="1"/>
  <c r="G1952" i="1" s="1"/>
  <c r="F1953" i="1"/>
  <c r="E1951" i="1"/>
  <c r="E1950" i="1"/>
  <c r="E1949" i="1"/>
  <c r="E1948" i="1"/>
  <c r="H1947" i="1"/>
  <c r="H1946" i="1" s="1"/>
  <c r="G1947" i="1"/>
  <c r="G1946" i="1" s="1"/>
  <c r="F1947" i="1"/>
  <c r="F1946" i="1" s="1"/>
  <c r="E1945" i="1"/>
  <c r="E1944" i="1"/>
  <c r="E1943" i="1"/>
  <c r="H1942" i="1"/>
  <c r="H1941" i="1" s="1"/>
  <c r="G1942" i="1"/>
  <c r="G1941" i="1" s="1"/>
  <c r="F1942" i="1"/>
  <c r="F1941" i="1" s="1"/>
  <c r="E1940" i="1"/>
  <c r="E1939" i="1"/>
  <c r="E1938" i="1"/>
  <c r="H1937" i="1"/>
  <c r="H1936" i="1" s="1"/>
  <c r="G1937" i="1"/>
  <c r="G1936" i="1" s="1"/>
  <c r="F1937" i="1"/>
  <c r="E1935" i="1"/>
  <c r="E1934" i="1"/>
  <c r="E1933" i="1"/>
  <c r="H1932" i="1"/>
  <c r="H1931" i="1" s="1"/>
  <c r="G1932" i="1"/>
  <c r="G1931" i="1" s="1"/>
  <c r="F1932" i="1"/>
  <c r="E1930" i="1"/>
  <c r="E1929" i="1"/>
  <c r="E1928" i="1"/>
  <c r="E1927" i="1"/>
  <c r="H1926" i="1"/>
  <c r="G1926" i="1"/>
  <c r="G1925" i="1" s="1"/>
  <c r="F1926" i="1"/>
  <c r="F1925" i="1" s="1"/>
  <c r="E1924" i="1"/>
  <c r="E1923" i="1"/>
  <c r="H1922" i="1"/>
  <c r="H1921" i="1" s="1"/>
  <c r="G1922" i="1"/>
  <c r="G1921" i="1" s="1"/>
  <c r="F1922" i="1"/>
  <c r="F1921" i="1" s="1"/>
  <c r="E1920" i="1"/>
  <c r="E1919" i="1"/>
  <c r="H1918" i="1"/>
  <c r="H1917" i="1" s="1"/>
  <c r="G1918" i="1"/>
  <c r="F1918" i="1"/>
  <c r="F1917" i="1" s="1"/>
  <c r="G1917" i="1"/>
  <c r="E1916" i="1"/>
  <c r="E1915" i="1"/>
  <c r="E1914" i="1"/>
  <c r="H1913" i="1"/>
  <c r="G1913" i="1"/>
  <c r="G1912" i="1" s="1"/>
  <c r="F1913" i="1"/>
  <c r="F1912" i="1" s="1"/>
  <c r="E1911" i="1"/>
  <c r="E1910" i="1"/>
  <c r="E1909" i="1"/>
  <c r="E1908" i="1"/>
  <c r="H1907" i="1"/>
  <c r="G1907" i="1"/>
  <c r="G1906" i="1" s="1"/>
  <c r="F1907" i="1"/>
  <c r="H1906" i="1"/>
  <c r="F1906" i="1"/>
  <c r="E1905" i="1"/>
  <c r="E1904" i="1"/>
  <c r="E1903" i="1"/>
  <c r="H1902" i="1"/>
  <c r="H1901" i="1" s="1"/>
  <c r="G1902" i="1"/>
  <c r="G1901" i="1" s="1"/>
  <c r="F1902" i="1"/>
  <c r="F1901" i="1" s="1"/>
  <c r="E1900" i="1"/>
  <c r="E1899" i="1"/>
  <c r="E1898" i="1"/>
  <c r="E1897" i="1"/>
  <c r="H1896" i="1"/>
  <c r="H1895" i="1" s="1"/>
  <c r="G1896" i="1"/>
  <c r="G1895" i="1" s="1"/>
  <c r="F1896" i="1"/>
  <c r="F1895" i="1" s="1"/>
  <c r="E1894" i="1"/>
  <c r="E1893" i="1"/>
  <c r="E1892" i="1"/>
  <c r="H1891" i="1"/>
  <c r="H1890" i="1" s="1"/>
  <c r="G1891" i="1"/>
  <c r="G1890" i="1" s="1"/>
  <c r="F1891" i="1"/>
  <c r="F1890" i="1" s="1"/>
  <c r="E1889" i="1"/>
  <c r="E1888" i="1"/>
  <c r="E1887" i="1"/>
  <c r="E1886" i="1"/>
  <c r="H1885" i="1"/>
  <c r="H1884" i="1" s="1"/>
  <c r="G1885" i="1"/>
  <c r="G1884" i="1" s="1"/>
  <c r="F1885" i="1"/>
  <c r="F1884" i="1" s="1"/>
  <c r="E1883" i="1"/>
  <c r="E1882" i="1"/>
  <c r="E1881" i="1"/>
  <c r="H1880" i="1"/>
  <c r="H1879" i="1" s="1"/>
  <c r="G1880" i="1"/>
  <c r="G1879" i="1" s="1"/>
  <c r="F1880" i="1"/>
  <c r="F1879" i="1" s="1"/>
  <c r="E1878" i="1"/>
  <c r="E1877" i="1"/>
  <c r="E1876" i="1"/>
  <c r="E1875" i="1"/>
  <c r="E1874" i="1"/>
  <c r="H1873" i="1"/>
  <c r="H1872" i="1" s="1"/>
  <c r="G1873" i="1"/>
  <c r="G1872" i="1" s="1"/>
  <c r="F1873" i="1"/>
  <c r="F1872" i="1" s="1"/>
  <c r="E1871" i="1"/>
  <c r="E1870" i="1"/>
  <c r="E1869" i="1"/>
  <c r="E1868" i="1"/>
  <c r="E1867" i="1"/>
  <c r="H1866" i="1"/>
  <c r="G1866" i="1"/>
  <c r="G1865" i="1" s="1"/>
  <c r="F1866" i="1"/>
  <c r="F1865" i="1" s="1"/>
  <c r="H1865" i="1"/>
  <c r="E1864" i="1"/>
  <c r="E1863" i="1"/>
  <c r="E1862" i="1"/>
  <c r="E1861" i="1"/>
  <c r="E1860" i="1"/>
  <c r="H1859" i="1"/>
  <c r="H1858" i="1" s="1"/>
  <c r="G1859" i="1"/>
  <c r="G1858" i="1" s="1"/>
  <c r="F1859" i="1"/>
  <c r="E1857" i="1"/>
  <c r="E1856" i="1"/>
  <c r="E1855" i="1"/>
  <c r="E1854" i="1"/>
  <c r="E1853" i="1"/>
  <c r="H1852" i="1"/>
  <c r="G1852" i="1"/>
  <c r="G1851" i="1" s="1"/>
  <c r="F1852" i="1"/>
  <c r="F1851" i="1" s="1"/>
  <c r="E1850" i="1"/>
  <c r="E1849" i="1"/>
  <c r="E1848" i="1"/>
  <c r="E1847" i="1"/>
  <c r="E1846" i="1"/>
  <c r="H1845" i="1"/>
  <c r="H1844" i="1" s="1"/>
  <c r="G1845" i="1"/>
  <c r="G1844" i="1" s="1"/>
  <c r="F1845" i="1"/>
  <c r="H1843" i="1"/>
  <c r="H1826" i="1" s="1"/>
  <c r="G1843" i="1"/>
  <c r="G1826" i="1" s="1"/>
  <c r="F1843" i="1"/>
  <c r="H1842" i="1"/>
  <c r="H1825" i="1" s="1"/>
  <c r="G1842" i="1"/>
  <c r="G1825" i="1" s="1"/>
  <c r="F1842" i="1"/>
  <c r="H1841" i="1"/>
  <c r="H1824" i="1" s="1"/>
  <c r="G1841" i="1"/>
  <c r="G1824" i="1" s="1"/>
  <c r="F1841" i="1"/>
  <c r="F1824" i="1" s="1"/>
  <c r="H1840" i="1"/>
  <c r="H1823" i="1" s="1"/>
  <c r="G1840" i="1"/>
  <c r="G1823" i="1" s="1"/>
  <c r="F1840" i="1"/>
  <c r="F1823" i="1" s="1"/>
  <c r="H1839" i="1"/>
  <c r="H1821" i="1" s="1"/>
  <c r="G1839" i="1"/>
  <c r="G1821" i="1" s="1"/>
  <c r="F1839" i="1"/>
  <c r="H1838" i="1"/>
  <c r="H1820" i="1" s="1"/>
  <c r="G1838" i="1"/>
  <c r="G1820" i="1" s="1"/>
  <c r="F1838" i="1"/>
  <c r="F1820" i="1" s="1"/>
  <c r="E1835" i="1"/>
  <c r="E1834" i="1"/>
  <c r="E1833" i="1"/>
  <c r="E1832" i="1"/>
  <c r="E1831" i="1"/>
  <c r="E1830" i="1"/>
  <c r="E1829" i="1"/>
  <c r="H1828" i="1"/>
  <c r="H1827" i="1" s="1"/>
  <c r="G1828" i="1"/>
  <c r="F1828" i="1"/>
  <c r="F1827" i="1" s="1"/>
  <c r="F1825" i="1"/>
  <c r="H1822" i="1"/>
  <c r="G1822" i="1"/>
  <c r="F1822" i="1"/>
  <c r="E1807" i="1"/>
  <c r="E1806" i="1"/>
  <c r="E1805" i="1"/>
  <c r="E1804" i="1"/>
  <c r="E1803" i="1"/>
  <c r="H1802" i="1"/>
  <c r="H1801" i="1" s="1"/>
  <c r="G1802" i="1"/>
  <c r="G1801" i="1" s="1"/>
  <c r="F1802" i="1"/>
  <c r="F1801" i="1" s="1"/>
  <c r="E1800" i="1"/>
  <c r="E1799" i="1"/>
  <c r="E1798" i="1"/>
  <c r="E1797" i="1"/>
  <c r="E1796" i="1"/>
  <c r="E1795" i="1"/>
  <c r="E1794" i="1"/>
  <c r="H1793" i="1"/>
  <c r="H1792" i="1" s="1"/>
  <c r="G1793" i="1"/>
  <c r="G1792" i="1" s="1"/>
  <c r="F1793" i="1"/>
  <c r="F1792" i="1"/>
  <c r="E1791" i="1"/>
  <c r="E1790" i="1"/>
  <c r="E1789" i="1"/>
  <c r="E1788" i="1"/>
  <c r="E1787" i="1"/>
  <c r="E1786" i="1"/>
  <c r="E1785" i="1"/>
  <c r="H1784" i="1"/>
  <c r="H1783" i="1" s="1"/>
  <c r="G1784" i="1"/>
  <c r="G1783" i="1" s="1"/>
  <c r="F1784" i="1"/>
  <c r="F1783" i="1" s="1"/>
  <c r="E1782" i="1"/>
  <c r="E1781" i="1"/>
  <c r="E1780" i="1"/>
  <c r="E1779" i="1"/>
  <c r="E1778" i="1"/>
  <c r="E1777" i="1"/>
  <c r="E1776" i="1"/>
  <c r="H1775" i="1"/>
  <c r="H1774" i="1" s="1"/>
  <c r="G1775" i="1"/>
  <c r="G1774" i="1" s="1"/>
  <c r="F1775" i="1"/>
  <c r="F1774" i="1" s="1"/>
  <c r="E1773" i="1"/>
  <c r="E1772" i="1"/>
  <c r="E1771" i="1"/>
  <c r="E1770" i="1"/>
  <c r="E1769" i="1"/>
  <c r="H1768" i="1"/>
  <c r="G1768" i="1"/>
  <c r="G1767" i="1" s="1"/>
  <c r="F1768" i="1"/>
  <c r="F1767" i="1" s="1"/>
  <c r="E1766" i="1"/>
  <c r="E1765" i="1"/>
  <c r="E1764" i="1"/>
  <c r="E1763" i="1"/>
  <c r="E1762" i="1"/>
  <c r="E1761" i="1"/>
  <c r="H1760" i="1"/>
  <c r="H1759" i="1" s="1"/>
  <c r="G1760" i="1"/>
  <c r="G1759" i="1" s="1"/>
  <c r="F1760" i="1"/>
  <c r="E1758" i="1"/>
  <c r="E1757" i="1"/>
  <c r="E1756" i="1"/>
  <c r="E1755" i="1"/>
  <c r="E1754" i="1"/>
  <c r="E1753" i="1"/>
  <c r="H1752" i="1"/>
  <c r="H1751" i="1" s="1"/>
  <c r="G1752" i="1"/>
  <c r="G1751" i="1" s="1"/>
  <c r="F1752" i="1"/>
  <c r="E1750" i="1"/>
  <c r="E1749" i="1"/>
  <c r="E1748" i="1"/>
  <c r="E1747" i="1"/>
  <c r="E1746" i="1"/>
  <c r="E1745" i="1"/>
  <c r="E1744" i="1"/>
  <c r="H1743" i="1"/>
  <c r="H1742" i="1" s="1"/>
  <c r="G1743" i="1"/>
  <c r="G1742" i="1" s="1"/>
  <c r="F1743" i="1"/>
  <c r="E1741" i="1"/>
  <c r="E1740" i="1"/>
  <c r="E1739" i="1"/>
  <c r="E1738" i="1"/>
  <c r="E1737" i="1"/>
  <c r="E1736" i="1"/>
  <c r="E1735" i="1"/>
  <c r="H1734" i="1"/>
  <c r="G1734" i="1"/>
  <c r="F1734" i="1"/>
  <c r="F1733" i="1" s="1"/>
  <c r="H1732" i="1"/>
  <c r="G1732" i="1"/>
  <c r="F1732" i="1"/>
  <c r="H1731" i="1"/>
  <c r="G1731" i="1"/>
  <c r="F1731" i="1"/>
  <c r="H1730" i="1"/>
  <c r="G1730" i="1"/>
  <c r="F1730" i="1"/>
  <c r="H1729" i="1"/>
  <c r="G1729" i="1"/>
  <c r="F1729" i="1"/>
  <c r="H1728" i="1"/>
  <c r="G1728" i="1"/>
  <c r="F1728" i="1"/>
  <c r="H1727" i="1"/>
  <c r="G1727" i="1"/>
  <c r="F1727" i="1"/>
  <c r="H1726" i="1"/>
  <c r="G1726" i="1"/>
  <c r="F1726" i="1"/>
  <c r="E1723" i="1"/>
  <c r="H1722" i="1"/>
  <c r="H1721" i="1" s="1"/>
  <c r="G1722" i="1"/>
  <c r="G1721" i="1" s="1"/>
  <c r="F1722" i="1"/>
  <c r="F1721" i="1" s="1"/>
  <c r="E1720" i="1"/>
  <c r="E1719" i="1"/>
  <c r="E1718" i="1"/>
  <c r="E1717" i="1"/>
  <c r="H1716" i="1"/>
  <c r="H1715" i="1" s="1"/>
  <c r="G1716" i="1"/>
  <c r="F1716" i="1"/>
  <c r="F1715" i="1" s="1"/>
  <c r="E1714" i="1"/>
  <c r="E1713" i="1"/>
  <c r="E1712" i="1"/>
  <c r="E1711" i="1"/>
  <c r="E1710" i="1"/>
  <c r="H1709" i="1"/>
  <c r="H1708" i="1" s="1"/>
  <c r="G1709" i="1"/>
  <c r="G1708" i="1" s="1"/>
  <c r="F1709" i="1"/>
  <c r="E1707" i="1"/>
  <c r="E1706" i="1"/>
  <c r="E1705" i="1"/>
  <c r="E1704" i="1"/>
  <c r="H1703" i="1"/>
  <c r="H1702" i="1" s="1"/>
  <c r="G1703" i="1"/>
  <c r="F1703" i="1"/>
  <c r="F1702" i="1" s="1"/>
  <c r="E1701" i="1"/>
  <c r="E1700" i="1"/>
  <c r="E1699" i="1"/>
  <c r="E1698" i="1"/>
  <c r="E1697" i="1"/>
  <c r="E1696" i="1"/>
  <c r="E1695" i="1"/>
  <c r="H1694" i="1"/>
  <c r="H1693" i="1" s="1"/>
  <c r="G1694" i="1"/>
  <c r="F1694" i="1"/>
  <c r="F1693" i="1" s="1"/>
  <c r="E1692" i="1"/>
  <c r="E1691" i="1"/>
  <c r="E1690" i="1"/>
  <c r="E1689" i="1"/>
  <c r="E1688" i="1"/>
  <c r="H1687" i="1"/>
  <c r="H1686" i="1" s="1"/>
  <c r="G1687" i="1"/>
  <c r="F1687" i="1"/>
  <c r="E1685" i="1"/>
  <c r="E1684" i="1"/>
  <c r="E1683" i="1"/>
  <c r="E1682" i="1"/>
  <c r="E1681" i="1"/>
  <c r="E1680" i="1"/>
  <c r="H1679" i="1"/>
  <c r="H1678" i="1" s="1"/>
  <c r="G1679" i="1"/>
  <c r="G1678" i="1" s="1"/>
  <c r="F1679" i="1"/>
  <c r="F1678" i="1"/>
  <c r="E1677" i="1"/>
  <c r="E1676" i="1"/>
  <c r="E1675" i="1"/>
  <c r="E1674" i="1"/>
  <c r="E1673" i="1"/>
  <c r="E1672" i="1"/>
  <c r="E1671" i="1"/>
  <c r="E1670" i="1"/>
  <c r="H1669" i="1"/>
  <c r="H1668" i="1" s="1"/>
  <c r="G1669" i="1"/>
  <c r="F1669" i="1"/>
  <c r="F1668" i="1" s="1"/>
  <c r="H1667" i="1"/>
  <c r="G1667" i="1"/>
  <c r="F1667" i="1"/>
  <c r="H1666" i="1"/>
  <c r="H1456" i="1" s="1"/>
  <c r="G1666" i="1"/>
  <c r="G1456" i="1" s="1"/>
  <c r="F1666" i="1"/>
  <c r="F1456" i="1" s="1"/>
  <c r="H1665" i="1"/>
  <c r="G1665" i="1"/>
  <c r="F1665" i="1"/>
  <c r="H1664" i="1"/>
  <c r="G1664" i="1"/>
  <c r="F1664" i="1"/>
  <c r="H1663" i="1"/>
  <c r="G1663" i="1"/>
  <c r="F1663" i="1"/>
  <c r="H1662" i="1"/>
  <c r="G1662" i="1"/>
  <c r="F1662" i="1"/>
  <c r="H1661" i="1"/>
  <c r="G1661" i="1"/>
  <c r="F1661" i="1"/>
  <c r="H1660" i="1"/>
  <c r="G1660" i="1"/>
  <c r="F1660" i="1"/>
  <c r="E1657" i="1"/>
  <c r="E1656" i="1"/>
  <c r="E1655" i="1"/>
  <c r="H1654" i="1"/>
  <c r="H1653" i="1" s="1"/>
  <c r="G1654" i="1"/>
  <c r="G1653" i="1" s="1"/>
  <c r="F1654" i="1"/>
  <c r="E1652" i="1"/>
  <c r="E1651" i="1"/>
  <c r="H1650" i="1"/>
  <c r="G1650" i="1"/>
  <c r="F1650" i="1"/>
  <c r="F1649" i="1" s="1"/>
  <c r="H1649" i="1"/>
  <c r="E1648" i="1"/>
  <c r="E1647" i="1"/>
  <c r="H1646" i="1"/>
  <c r="H1645" i="1" s="1"/>
  <c r="G1646" i="1"/>
  <c r="F1646" i="1"/>
  <c r="E1644" i="1"/>
  <c r="E1643" i="1"/>
  <c r="E1642" i="1"/>
  <c r="E1641" i="1"/>
  <c r="E1640" i="1"/>
  <c r="H1639" i="1"/>
  <c r="G1639" i="1"/>
  <c r="G1638" i="1" s="1"/>
  <c r="F1639" i="1"/>
  <c r="F1638" i="1" s="1"/>
  <c r="H1637" i="1"/>
  <c r="G1637" i="1"/>
  <c r="F1637" i="1"/>
  <c r="H1636" i="1"/>
  <c r="G1636" i="1"/>
  <c r="F1636" i="1"/>
  <c r="H1635" i="1"/>
  <c r="G1635" i="1"/>
  <c r="F1635" i="1"/>
  <c r="H1634" i="1"/>
  <c r="G1634" i="1"/>
  <c r="F1634" i="1"/>
  <c r="H1633" i="1"/>
  <c r="G1633" i="1"/>
  <c r="F1633" i="1"/>
  <c r="E1630" i="1"/>
  <c r="E1629" i="1"/>
  <c r="E1628" i="1"/>
  <c r="E1627" i="1"/>
  <c r="H1626" i="1"/>
  <c r="H1625" i="1" s="1"/>
  <c r="G1626" i="1"/>
  <c r="F1626" i="1"/>
  <c r="F1625" i="1" s="1"/>
  <c r="E1624" i="1"/>
  <c r="E1623" i="1"/>
  <c r="E1622" i="1"/>
  <c r="E1621" i="1"/>
  <c r="E1620" i="1"/>
  <c r="E1619" i="1"/>
  <c r="H1618" i="1"/>
  <c r="G1618" i="1"/>
  <c r="G1617" i="1" s="1"/>
  <c r="F1618" i="1"/>
  <c r="F1610" i="1" s="1"/>
  <c r="H1616" i="1"/>
  <c r="G1616" i="1"/>
  <c r="F1616" i="1"/>
  <c r="H1615" i="1"/>
  <c r="G1615" i="1"/>
  <c r="F1615" i="1"/>
  <c r="H1614" i="1"/>
  <c r="G1614" i="1"/>
  <c r="F1614" i="1"/>
  <c r="H1613" i="1"/>
  <c r="G1613" i="1"/>
  <c r="F1613" i="1"/>
  <c r="H1612" i="1"/>
  <c r="G1612" i="1"/>
  <c r="F1612" i="1"/>
  <c r="H1611" i="1"/>
  <c r="G1611" i="1"/>
  <c r="F1611" i="1"/>
  <c r="E1608" i="1"/>
  <c r="H1607" i="1"/>
  <c r="H1606" i="1" s="1"/>
  <c r="G1607" i="1"/>
  <c r="G1606" i="1" s="1"/>
  <c r="F1607" i="1"/>
  <c r="E1605" i="1"/>
  <c r="E1604" i="1"/>
  <c r="E1603" i="1"/>
  <c r="H1602" i="1"/>
  <c r="H1601" i="1" s="1"/>
  <c r="G1602" i="1"/>
  <c r="G1601" i="1" s="1"/>
  <c r="F1602" i="1"/>
  <c r="E1600" i="1"/>
  <c r="E1599" i="1"/>
  <c r="E1598" i="1"/>
  <c r="H1597" i="1"/>
  <c r="H1596" i="1" s="1"/>
  <c r="G1597" i="1"/>
  <c r="G1596" i="1" s="1"/>
  <c r="F1597" i="1"/>
  <c r="E1595" i="1"/>
  <c r="E1594" i="1"/>
  <c r="E1593" i="1"/>
  <c r="E1592" i="1"/>
  <c r="E1591" i="1"/>
  <c r="H1590" i="1"/>
  <c r="H1589" i="1" s="1"/>
  <c r="G1590" i="1"/>
  <c r="G1589" i="1" s="1"/>
  <c r="F1590" i="1"/>
  <c r="E1588" i="1"/>
  <c r="E1587" i="1"/>
  <c r="E1586" i="1"/>
  <c r="E1585" i="1"/>
  <c r="E1584" i="1"/>
  <c r="E1583" i="1"/>
  <c r="H1582" i="1"/>
  <c r="G1582" i="1"/>
  <c r="G1581" i="1" s="1"/>
  <c r="F1582" i="1"/>
  <c r="F1581" i="1" s="1"/>
  <c r="H1580" i="1"/>
  <c r="G1580" i="1"/>
  <c r="G1565" i="1" s="1"/>
  <c r="F1580" i="1"/>
  <c r="H1579" i="1"/>
  <c r="G1579" i="1"/>
  <c r="G1564" i="1" s="1"/>
  <c r="F1579" i="1"/>
  <c r="F1564" i="1" s="1"/>
  <c r="H1578" i="1"/>
  <c r="H1563" i="1" s="1"/>
  <c r="G1578" i="1"/>
  <c r="G1563" i="1" s="1"/>
  <c r="F1578" i="1"/>
  <c r="H1577" i="1"/>
  <c r="H1562" i="1" s="1"/>
  <c r="G1577" i="1"/>
  <c r="G1562" i="1" s="1"/>
  <c r="F1577" i="1"/>
  <c r="F1562" i="1" s="1"/>
  <c r="H1576" i="1"/>
  <c r="H1561" i="1" s="1"/>
  <c r="G1576" i="1"/>
  <c r="G1561" i="1" s="1"/>
  <c r="F1576" i="1"/>
  <c r="F1561" i="1" s="1"/>
  <c r="H1575" i="1"/>
  <c r="H1560" i="1" s="1"/>
  <c r="G1575" i="1"/>
  <c r="G1560" i="1" s="1"/>
  <c r="F1575" i="1"/>
  <c r="F1560" i="1" s="1"/>
  <c r="E1572" i="1"/>
  <c r="E1571" i="1"/>
  <c r="E1570" i="1"/>
  <c r="E1569" i="1"/>
  <c r="E1568" i="1"/>
  <c r="H1567" i="1"/>
  <c r="H1566" i="1" s="1"/>
  <c r="G1567" i="1"/>
  <c r="F1567" i="1"/>
  <c r="F1566" i="1" s="1"/>
  <c r="G1566" i="1"/>
  <c r="H1565" i="1"/>
  <c r="H1564" i="1"/>
  <c r="E1557" i="1"/>
  <c r="H1556" i="1"/>
  <c r="H1555" i="1" s="1"/>
  <c r="G1556" i="1"/>
  <c r="G1555" i="1" s="1"/>
  <c r="F1556" i="1"/>
  <c r="F1555" i="1" s="1"/>
  <c r="E1554" i="1"/>
  <c r="H1553" i="1"/>
  <c r="H1552" i="1" s="1"/>
  <c r="G1553" i="1"/>
  <c r="G1552" i="1" s="1"/>
  <c r="F1553" i="1"/>
  <c r="F1552" i="1" s="1"/>
  <c r="E1551" i="1"/>
  <c r="E1550" i="1"/>
  <c r="H1549" i="1"/>
  <c r="H1548" i="1" s="1"/>
  <c r="G1549" i="1"/>
  <c r="G1548" i="1" s="1"/>
  <c r="F1549" i="1"/>
  <c r="E1547" i="1"/>
  <c r="E1546" i="1"/>
  <c r="H1545" i="1"/>
  <c r="H1544" i="1" s="1"/>
  <c r="G1545" i="1"/>
  <c r="G1544" i="1" s="1"/>
  <c r="F1545" i="1"/>
  <c r="F1544" i="1" s="1"/>
  <c r="E1543" i="1"/>
  <c r="E1542" i="1"/>
  <c r="H1541" i="1"/>
  <c r="H1540" i="1" s="1"/>
  <c r="G1541" i="1"/>
  <c r="G1540" i="1" s="1"/>
  <c r="F1541" i="1"/>
  <c r="E1539" i="1"/>
  <c r="E1538" i="1"/>
  <c r="H1537" i="1"/>
  <c r="H1536" i="1" s="1"/>
  <c r="G1537" i="1"/>
  <c r="G1536" i="1" s="1"/>
  <c r="F1537" i="1"/>
  <c r="F1536" i="1" s="1"/>
  <c r="E1535" i="1"/>
  <c r="H1534" i="1"/>
  <c r="H1533" i="1" s="1"/>
  <c r="G1534" i="1"/>
  <c r="G1533" i="1" s="1"/>
  <c r="F1534" i="1"/>
  <c r="F1533" i="1" s="1"/>
  <c r="E1532" i="1"/>
  <c r="E1531" i="1"/>
  <c r="E1530" i="1"/>
  <c r="H1529" i="1"/>
  <c r="H1528" i="1" s="1"/>
  <c r="G1529" i="1"/>
  <c r="G1528" i="1" s="1"/>
  <c r="F1529" i="1"/>
  <c r="F1528" i="1" s="1"/>
  <c r="E1527" i="1"/>
  <c r="E1526" i="1"/>
  <c r="H1525" i="1"/>
  <c r="H1524" i="1" s="1"/>
  <c r="G1525" i="1"/>
  <c r="G1524" i="1" s="1"/>
  <c r="F1525" i="1"/>
  <c r="E1523" i="1"/>
  <c r="E1522" i="1"/>
  <c r="H1521" i="1"/>
  <c r="H1520" i="1" s="1"/>
  <c r="G1521" i="1"/>
  <c r="G1520" i="1" s="1"/>
  <c r="F1521" i="1"/>
  <c r="F1520" i="1" s="1"/>
  <c r="E1519" i="1"/>
  <c r="H1518" i="1"/>
  <c r="H1517" i="1" s="1"/>
  <c r="G1518" i="1"/>
  <c r="G1517" i="1" s="1"/>
  <c r="F1518" i="1"/>
  <c r="F1517" i="1" s="1"/>
  <c r="E1516" i="1"/>
  <c r="E1515" i="1"/>
  <c r="E1514" i="1"/>
  <c r="H1513" i="1"/>
  <c r="H1512" i="1" s="1"/>
  <c r="G1513" i="1"/>
  <c r="G1512" i="1" s="1"/>
  <c r="F1513" i="1"/>
  <c r="F1512" i="1" s="1"/>
  <c r="E1511" i="1"/>
  <c r="E1510" i="1"/>
  <c r="H1509" i="1"/>
  <c r="H1508" i="1" s="1"/>
  <c r="G1509" i="1"/>
  <c r="G1508" i="1" s="1"/>
  <c r="F1509" i="1"/>
  <c r="E1507" i="1"/>
  <c r="E1506" i="1"/>
  <c r="H1505" i="1"/>
  <c r="H1504" i="1" s="1"/>
  <c r="G1505" i="1"/>
  <c r="G1504" i="1" s="1"/>
  <c r="F1505" i="1"/>
  <c r="F1504" i="1" s="1"/>
  <c r="E1503" i="1"/>
  <c r="E1502" i="1"/>
  <c r="H1501" i="1"/>
  <c r="H1500" i="1" s="1"/>
  <c r="G1501" i="1"/>
  <c r="G1500" i="1" s="1"/>
  <c r="F1501" i="1"/>
  <c r="E1499" i="1"/>
  <c r="E1498" i="1"/>
  <c r="H1497" i="1"/>
  <c r="H1496" i="1" s="1"/>
  <c r="G1497" i="1"/>
  <c r="G1496" i="1" s="1"/>
  <c r="F1497" i="1"/>
  <c r="F1496" i="1" s="1"/>
  <c r="E1495" i="1"/>
  <c r="E1494" i="1"/>
  <c r="H1493" i="1"/>
  <c r="H1492" i="1" s="1"/>
  <c r="G1493" i="1"/>
  <c r="F1493" i="1"/>
  <c r="E1491" i="1"/>
  <c r="E1490" i="1"/>
  <c r="H1489" i="1"/>
  <c r="H1488" i="1" s="1"/>
  <c r="G1489" i="1"/>
  <c r="G1488" i="1" s="1"/>
  <c r="F1489" i="1"/>
  <c r="F1488" i="1" s="1"/>
  <c r="E1487" i="1"/>
  <c r="E1486" i="1"/>
  <c r="H1485" i="1"/>
  <c r="H1484" i="1" s="1"/>
  <c r="G1485" i="1"/>
  <c r="G1484" i="1" s="1"/>
  <c r="F1485" i="1"/>
  <c r="E1483" i="1"/>
  <c r="E1482" i="1"/>
  <c r="H1481" i="1"/>
  <c r="G1481" i="1"/>
  <c r="G1480" i="1" s="1"/>
  <c r="F1481" i="1"/>
  <c r="F1480" i="1" s="1"/>
  <c r="E1479" i="1"/>
  <c r="E1478" i="1"/>
  <c r="H1477" i="1"/>
  <c r="H1476" i="1" s="1"/>
  <c r="G1477" i="1"/>
  <c r="G1476" i="1" s="1"/>
  <c r="F1477" i="1"/>
  <c r="E1475" i="1"/>
  <c r="E1474" i="1"/>
  <c r="E1473" i="1"/>
  <c r="E1472" i="1"/>
  <c r="E1471" i="1"/>
  <c r="E1470" i="1"/>
  <c r="E1469" i="1"/>
  <c r="H1468" i="1"/>
  <c r="H1467" i="1" s="1"/>
  <c r="G1468" i="1"/>
  <c r="G1467" i="1" s="1"/>
  <c r="F1468" i="1"/>
  <c r="H1466" i="1"/>
  <c r="G1466" i="1"/>
  <c r="F1466" i="1"/>
  <c r="H1465" i="1"/>
  <c r="G1465" i="1"/>
  <c r="F1465" i="1"/>
  <c r="H1464" i="1"/>
  <c r="G1464" i="1"/>
  <c r="F1464" i="1"/>
  <c r="H1463" i="1"/>
  <c r="G1463" i="1"/>
  <c r="F1463" i="1"/>
  <c r="H1462" i="1"/>
  <c r="G1462" i="1"/>
  <c r="F1462" i="1"/>
  <c r="H1461" i="1"/>
  <c r="G1461" i="1"/>
  <c r="F1461" i="1"/>
  <c r="H1460" i="1"/>
  <c r="G1460" i="1"/>
  <c r="F1460" i="1"/>
  <c r="E1447" i="1"/>
  <c r="E1446" i="1"/>
  <c r="E1445" i="1"/>
  <c r="E1444" i="1"/>
  <c r="E1443" i="1"/>
  <c r="E1442" i="1"/>
  <c r="H1441" i="1"/>
  <c r="H1440" i="1" s="1"/>
  <c r="G1441" i="1"/>
  <c r="G1440" i="1" s="1"/>
  <c r="F1441" i="1"/>
  <c r="F1440" i="1" s="1"/>
  <c r="E1439" i="1"/>
  <c r="E1438" i="1"/>
  <c r="E1437" i="1"/>
  <c r="E1436" i="1"/>
  <c r="H1435" i="1"/>
  <c r="H1434" i="1" s="1"/>
  <c r="G1435" i="1"/>
  <c r="G1434" i="1" s="1"/>
  <c r="F1435" i="1"/>
  <c r="E1433" i="1"/>
  <c r="H1432" i="1"/>
  <c r="H1431" i="1" s="1"/>
  <c r="G1432" i="1"/>
  <c r="G1431" i="1" s="1"/>
  <c r="F1432" i="1"/>
  <c r="F1431" i="1" s="1"/>
  <c r="E1430" i="1"/>
  <c r="H1429" i="1"/>
  <c r="H1428" i="1" s="1"/>
  <c r="G1429" i="1"/>
  <c r="G1428" i="1" s="1"/>
  <c r="F1429" i="1"/>
  <c r="F1428" i="1" s="1"/>
  <c r="E1427" i="1"/>
  <c r="H1426" i="1"/>
  <c r="G1426" i="1"/>
  <c r="G1425" i="1" s="1"/>
  <c r="F1426" i="1"/>
  <c r="F1425" i="1" s="1"/>
  <c r="H1425" i="1"/>
  <c r="E1424" i="1"/>
  <c r="H1423" i="1"/>
  <c r="H1422" i="1" s="1"/>
  <c r="G1423" i="1"/>
  <c r="G1422" i="1" s="1"/>
  <c r="F1423" i="1"/>
  <c r="F1422" i="1" s="1"/>
  <c r="E1421" i="1"/>
  <c r="H1420" i="1"/>
  <c r="H1419" i="1" s="1"/>
  <c r="G1420" i="1"/>
  <c r="G1419" i="1" s="1"/>
  <c r="F1420" i="1"/>
  <c r="F1419" i="1" s="1"/>
  <c r="E1418" i="1"/>
  <c r="H1417" i="1"/>
  <c r="H1416" i="1" s="1"/>
  <c r="G1417" i="1"/>
  <c r="G1416" i="1" s="1"/>
  <c r="F1417" i="1"/>
  <c r="E1415" i="1"/>
  <c r="H1414" i="1"/>
  <c r="H1413" i="1" s="1"/>
  <c r="G1414" i="1"/>
  <c r="G1413" i="1" s="1"/>
  <c r="F1414" i="1"/>
  <c r="E1412" i="1"/>
  <c r="H1411" i="1"/>
  <c r="H1410" i="1" s="1"/>
  <c r="G1411" i="1"/>
  <c r="G1410" i="1" s="1"/>
  <c r="F1411" i="1"/>
  <c r="F1410" i="1" s="1"/>
  <c r="E1409" i="1"/>
  <c r="H1408" i="1"/>
  <c r="H1407" i="1" s="1"/>
  <c r="G1408" i="1"/>
  <c r="G1407" i="1" s="1"/>
  <c r="F1408" i="1"/>
  <c r="E1406" i="1"/>
  <c r="H1405" i="1"/>
  <c r="H1404" i="1" s="1"/>
  <c r="G1405" i="1"/>
  <c r="G1404" i="1" s="1"/>
  <c r="F1405" i="1"/>
  <c r="F1404" i="1" s="1"/>
  <c r="E1403" i="1"/>
  <c r="H1402" i="1"/>
  <c r="H1401" i="1" s="1"/>
  <c r="G1402" i="1"/>
  <c r="G1401" i="1" s="1"/>
  <c r="F1402" i="1"/>
  <c r="F1401" i="1" s="1"/>
  <c r="E1400" i="1"/>
  <c r="H1399" i="1"/>
  <c r="H1398" i="1" s="1"/>
  <c r="G1399" i="1"/>
  <c r="G1398" i="1" s="1"/>
  <c r="F1399" i="1"/>
  <c r="F1398" i="1"/>
  <c r="E1397" i="1"/>
  <c r="H1396" i="1"/>
  <c r="H1395" i="1" s="1"/>
  <c r="G1396" i="1"/>
  <c r="G1395" i="1" s="1"/>
  <c r="F1396" i="1"/>
  <c r="F1395" i="1" s="1"/>
  <c r="E1394" i="1"/>
  <c r="H1393" i="1"/>
  <c r="H1392" i="1" s="1"/>
  <c r="G1393" i="1"/>
  <c r="G1392" i="1" s="1"/>
  <c r="F1393" i="1"/>
  <c r="F1392" i="1" s="1"/>
  <c r="E1391" i="1"/>
  <c r="H1390" i="1"/>
  <c r="G1390" i="1"/>
  <c r="G1389" i="1" s="1"/>
  <c r="F1390" i="1"/>
  <c r="F1389" i="1" s="1"/>
  <c r="E1388" i="1"/>
  <c r="H1387" i="1"/>
  <c r="H1386" i="1" s="1"/>
  <c r="G1387" i="1"/>
  <c r="G1386" i="1" s="1"/>
  <c r="F1387" i="1"/>
  <c r="F1386" i="1" s="1"/>
  <c r="E1385" i="1"/>
  <c r="H1384" i="1"/>
  <c r="H1383" i="1" s="1"/>
  <c r="G1384" i="1"/>
  <c r="G1383" i="1" s="1"/>
  <c r="F1384" i="1"/>
  <c r="E1382" i="1"/>
  <c r="H1381" i="1"/>
  <c r="H1380" i="1" s="1"/>
  <c r="G1381" i="1"/>
  <c r="G1380" i="1" s="1"/>
  <c r="F1381" i="1"/>
  <c r="E1379" i="1"/>
  <c r="H1378" i="1"/>
  <c r="H1377" i="1" s="1"/>
  <c r="G1378" i="1"/>
  <c r="G1377" i="1" s="1"/>
  <c r="F1378" i="1"/>
  <c r="E1376" i="1"/>
  <c r="H1375" i="1"/>
  <c r="H1374" i="1" s="1"/>
  <c r="G1375" i="1"/>
  <c r="G1374" i="1" s="1"/>
  <c r="F1375" i="1"/>
  <c r="E1373" i="1"/>
  <c r="H1372" i="1"/>
  <c r="H1371" i="1" s="1"/>
  <c r="G1372" i="1"/>
  <c r="G1371" i="1" s="1"/>
  <c r="F1372" i="1"/>
  <c r="F1371" i="1"/>
  <c r="E1370" i="1"/>
  <c r="H1369" i="1"/>
  <c r="H1368" i="1" s="1"/>
  <c r="G1369" i="1"/>
  <c r="G1368" i="1" s="1"/>
  <c r="F1369" i="1"/>
  <c r="F1368" i="1" s="1"/>
  <c r="E1367" i="1"/>
  <c r="H1366" i="1"/>
  <c r="H1365" i="1" s="1"/>
  <c r="G1366" i="1"/>
  <c r="G1365" i="1" s="1"/>
  <c r="F1366" i="1"/>
  <c r="F1365" i="1" s="1"/>
  <c r="E1364" i="1"/>
  <c r="H1363" i="1"/>
  <c r="H1362" i="1" s="1"/>
  <c r="G1363" i="1"/>
  <c r="G1362" i="1" s="1"/>
  <c r="F1363" i="1"/>
  <c r="F1362" i="1" s="1"/>
  <c r="E1361" i="1"/>
  <c r="H1360" i="1"/>
  <c r="G1360" i="1"/>
  <c r="G1359" i="1" s="1"/>
  <c r="F1360" i="1"/>
  <c r="F1359" i="1" s="1"/>
  <c r="H1359" i="1"/>
  <c r="E1358" i="1"/>
  <c r="H1357" i="1"/>
  <c r="H1356" i="1" s="1"/>
  <c r="G1357" i="1"/>
  <c r="G1356" i="1" s="1"/>
  <c r="F1357" i="1"/>
  <c r="F1356" i="1" s="1"/>
  <c r="E1355" i="1"/>
  <c r="H1354" i="1"/>
  <c r="H1353" i="1" s="1"/>
  <c r="G1354" i="1"/>
  <c r="G1353" i="1" s="1"/>
  <c r="F1354" i="1"/>
  <c r="F1353" i="1" s="1"/>
  <c r="E1352" i="1"/>
  <c r="H1351" i="1"/>
  <c r="H1350" i="1" s="1"/>
  <c r="G1351" i="1"/>
  <c r="G1350" i="1" s="1"/>
  <c r="F1351" i="1"/>
  <c r="F1350" i="1" s="1"/>
  <c r="E1349" i="1"/>
  <c r="H1348" i="1"/>
  <c r="H1347" i="1" s="1"/>
  <c r="G1348" i="1"/>
  <c r="G1347" i="1" s="1"/>
  <c r="F1348" i="1"/>
  <c r="F1347" i="1" s="1"/>
  <c r="E1346" i="1"/>
  <c r="H1345" i="1"/>
  <c r="H1344" i="1" s="1"/>
  <c r="G1345" i="1"/>
  <c r="F1345" i="1"/>
  <c r="F1344" i="1" s="1"/>
  <c r="E1343" i="1"/>
  <c r="H1342" i="1"/>
  <c r="H1341" i="1" s="1"/>
  <c r="G1342" i="1"/>
  <c r="G1341" i="1" s="1"/>
  <c r="F1342" i="1"/>
  <c r="F1341" i="1" s="1"/>
  <c r="E1340" i="1"/>
  <c r="H1339" i="1"/>
  <c r="H1338" i="1" s="1"/>
  <c r="G1339" i="1"/>
  <c r="G1338" i="1" s="1"/>
  <c r="F1339" i="1"/>
  <c r="F1338" i="1" s="1"/>
  <c r="E1337" i="1"/>
  <c r="H1336" i="1"/>
  <c r="H1335" i="1" s="1"/>
  <c r="G1336" i="1"/>
  <c r="G1335" i="1" s="1"/>
  <c r="F1336" i="1"/>
  <c r="E1334" i="1"/>
  <c r="H1333" i="1"/>
  <c r="H1332" i="1" s="1"/>
  <c r="G1333" i="1"/>
  <c r="F1333" i="1"/>
  <c r="F1332" i="1" s="1"/>
  <c r="E1331" i="1"/>
  <c r="H1330" i="1"/>
  <c r="H1329" i="1" s="1"/>
  <c r="G1330" i="1"/>
  <c r="G1329" i="1" s="1"/>
  <c r="F1330" i="1"/>
  <c r="E1328" i="1"/>
  <c r="H1327" i="1"/>
  <c r="H1326" i="1" s="1"/>
  <c r="G1327" i="1"/>
  <c r="F1327" i="1"/>
  <c r="F1326" i="1" s="1"/>
  <c r="E1325" i="1"/>
  <c r="H1324" i="1"/>
  <c r="H1323" i="1" s="1"/>
  <c r="G1324" i="1"/>
  <c r="F1324" i="1"/>
  <c r="F1323" i="1" s="1"/>
  <c r="E1322" i="1"/>
  <c r="H1321" i="1"/>
  <c r="H1320" i="1" s="1"/>
  <c r="G1321" i="1"/>
  <c r="G1320" i="1" s="1"/>
  <c r="F1321" i="1"/>
  <c r="F1320" i="1" s="1"/>
  <c r="E1319" i="1"/>
  <c r="H1318" i="1"/>
  <c r="H1317" i="1" s="1"/>
  <c r="G1318" i="1"/>
  <c r="G1317" i="1" s="1"/>
  <c r="F1318" i="1"/>
  <c r="F1317" i="1"/>
  <c r="E1316" i="1"/>
  <c r="H1315" i="1"/>
  <c r="H1314" i="1" s="1"/>
  <c r="G1315" i="1"/>
  <c r="G1314" i="1" s="1"/>
  <c r="F1315" i="1"/>
  <c r="F1314" i="1" s="1"/>
  <c r="E1313" i="1"/>
  <c r="H1312" i="1"/>
  <c r="H1311" i="1" s="1"/>
  <c r="G1312" i="1"/>
  <c r="G1311" i="1" s="1"/>
  <c r="F1312" i="1"/>
  <c r="E1310" i="1"/>
  <c r="H1309" i="1"/>
  <c r="G1309" i="1"/>
  <c r="G1308" i="1" s="1"/>
  <c r="F1309" i="1"/>
  <c r="F1308" i="1" s="1"/>
  <c r="E1307" i="1"/>
  <c r="H1306" i="1"/>
  <c r="H1305" i="1" s="1"/>
  <c r="G1306" i="1"/>
  <c r="G1305" i="1" s="1"/>
  <c r="F1306" i="1"/>
  <c r="F1305" i="1" s="1"/>
  <c r="E1304" i="1"/>
  <c r="H1303" i="1"/>
  <c r="H1302" i="1" s="1"/>
  <c r="G1303" i="1"/>
  <c r="F1303" i="1"/>
  <c r="F1302" i="1" s="1"/>
  <c r="E1301" i="1"/>
  <c r="H1300" i="1"/>
  <c r="H1299" i="1" s="1"/>
  <c r="G1300" i="1"/>
  <c r="G1299" i="1" s="1"/>
  <c r="F1300" i="1"/>
  <c r="E1298" i="1"/>
  <c r="H1297" i="1"/>
  <c r="H1296" i="1" s="1"/>
  <c r="G1297" i="1"/>
  <c r="F1297" i="1"/>
  <c r="F1296" i="1" s="1"/>
  <c r="E1295" i="1"/>
  <c r="H1294" i="1"/>
  <c r="H1293" i="1" s="1"/>
  <c r="G1294" i="1"/>
  <c r="F1294" i="1"/>
  <c r="F1293" i="1" s="1"/>
  <c r="E1292" i="1"/>
  <c r="H1291" i="1"/>
  <c r="H1290" i="1" s="1"/>
  <c r="G1291" i="1"/>
  <c r="F1291" i="1"/>
  <c r="F1290" i="1" s="1"/>
  <c r="E1289" i="1"/>
  <c r="H1288" i="1"/>
  <c r="H1287" i="1" s="1"/>
  <c r="G1288" i="1"/>
  <c r="G1287" i="1" s="1"/>
  <c r="F1288" i="1"/>
  <c r="E1286" i="1"/>
  <c r="E1285" i="1"/>
  <c r="H1284" i="1"/>
  <c r="G1284" i="1"/>
  <c r="G1283" i="1" s="1"/>
  <c r="F1284" i="1"/>
  <c r="F1283" i="1" s="1"/>
  <c r="H1283" i="1"/>
  <c r="E1282" i="1"/>
  <c r="H1281" i="1"/>
  <c r="H1280" i="1" s="1"/>
  <c r="G1281" i="1"/>
  <c r="G1280" i="1" s="1"/>
  <c r="F1281" i="1"/>
  <c r="F1280" i="1" s="1"/>
  <c r="E1279" i="1"/>
  <c r="H1278" i="1"/>
  <c r="H1277" i="1" s="1"/>
  <c r="G1278" i="1"/>
  <c r="G1277" i="1" s="1"/>
  <c r="F1278" i="1"/>
  <c r="F1277" i="1" s="1"/>
  <c r="E1276" i="1"/>
  <c r="H1275" i="1"/>
  <c r="H1274" i="1" s="1"/>
  <c r="G1275" i="1"/>
  <c r="G1274" i="1" s="1"/>
  <c r="F1275" i="1"/>
  <c r="F1274" i="1" s="1"/>
  <c r="E1273" i="1"/>
  <c r="H1272" i="1"/>
  <c r="H1271" i="1" s="1"/>
  <c r="G1272" i="1"/>
  <c r="G1271" i="1" s="1"/>
  <c r="F1272" i="1"/>
  <c r="F1271" i="1" s="1"/>
  <c r="E1270" i="1"/>
  <c r="H1269" i="1"/>
  <c r="H1268" i="1" s="1"/>
  <c r="G1269" i="1"/>
  <c r="G1268" i="1" s="1"/>
  <c r="F1269" i="1"/>
  <c r="F1268" i="1" s="1"/>
  <c r="E1267" i="1"/>
  <c r="H1266" i="1"/>
  <c r="H1265" i="1" s="1"/>
  <c r="G1266" i="1"/>
  <c r="G1265" i="1" s="1"/>
  <c r="F1266" i="1"/>
  <c r="F1265" i="1" s="1"/>
  <c r="E1264" i="1"/>
  <c r="H1263" i="1"/>
  <c r="H1262" i="1" s="1"/>
  <c r="G1263" i="1"/>
  <c r="G1262" i="1" s="1"/>
  <c r="F1263" i="1"/>
  <c r="F1262" i="1" s="1"/>
  <c r="E1261" i="1"/>
  <c r="H1260" i="1"/>
  <c r="H1259" i="1" s="1"/>
  <c r="G1260" i="1"/>
  <c r="G1259" i="1" s="1"/>
  <c r="F1260" i="1"/>
  <c r="F1259" i="1" s="1"/>
  <c r="E1258" i="1"/>
  <c r="H1257" i="1"/>
  <c r="H1256" i="1" s="1"/>
  <c r="G1257" i="1"/>
  <c r="G1256" i="1" s="1"/>
  <c r="F1257" i="1"/>
  <c r="F1256" i="1" s="1"/>
  <c r="E1255" i="1"/>
  <c r="H1254" i="1"/>
  <c r="H1253" i="1" s="1"/>
  <c r="G1254" i="1"/>
  <c r="G1253" i="1" s="1"/>
  <c r="F1254" i="1"/>
  <c r="F1253" i="1" s="1"/>
  <c r="E1252" i="1"/>
  <c r="H1251" i="1"/>
  <c r="H1250" i="1" s="1"/>
  <c r="G1251" i="1"/>
  <c r="G1250" i="1" s="1"/>
  <c r="F1251" i="1"/>
  <c r="F1250" i="1" s="1"/>
  <c r="E1249" i="1"/>
  <c r="H1248" i="1"/>
  <c r="H1247" i="1" s="1"/>
  <c r="G1248" i="1"/>
  <c r="G1247" i="1" s="1"/>
  <c r="F1248" i="1"/>
  <c r="F1247" i="1" s="1"/>
  <c r="E1246" i="1"/>
  <c r="H1245" i="1"/>
  <c r="G1245" i="1"/>
  <c r="G1244" i="1" s="1"/>
  <c r="F1245" i="1"/>
  <c r="F1244" i="1" s="1"/>
  <c r="E1243" i="1"/>
  <c r="E1242" i="1"/>
  <c r="H1241" i="1"/>
  <c r="H1240" i="1" s="1"/>
  <c r="G1241" i="1"/>
  <c r="G1240" i="1" s="1"/>
  <c r="F1241" i="1"/>
  <c r="F1240" i="1" s="1"/>
  <c r="E1239" i="1"/>
  <c r="H1238" i="1"/>
  <c r="H1237" i="1" s="1"/>
  <c r="G1238" i="1"/>
  <c r="G1237" i="1" s="1"/>
  <c r="F1238" i="1"/>
  <c r="F1237" i="1" s="1"/>
  <c r="E1236" i="1"/>
  <c r="H1235" i="1"/>
  <c r="H1234" i="1" s="1"/>
  <c r="G1235" i="1"/>
  <c r="G1234" i="1" s="1"/>
  <c r="F1235" i="1"/>
  <c r="F1234" i="1" s="1"/>
  <c r="E1233" i="1"/>
  <c r="H1232" i="1"/>
  <c r="H1231" i="1" s="1"/>
  <c r="G1232" i="1"/>
  <c r="G1231" i="1" s="1"/>
  <c r="F1232" i="1"/>
  <c r="F1231" i="1" s="1"/>
  <c r="E1230" i="1"/>
  <c r="H1229" i="1"/>
  <c r="H1228" i="1" s="1"/>
  <c r="G1229" i="1"/>
  <c r="G1228" i="1" s="1"/>
  <c r="F1229" i="1"/>
  <c r="F1228" i="1"/>
  <c r="E1227" i="1"/>
  <c r="H1226" i="1"/>
  <c r="G1226" i="1"/>
  <c r="G1225" i="1" s="1"/>
  <c r="F1226" i="1"/>
  <c r="H1225" i="1"/>
  <c r="E1224" i="1"/>
  <c r="H1223" i="1"/>
  <c r="G1223" i="1"/>
  <c r="G1222" i="1" s="1"/>
  <c r="F1223" i="1"/>
  <c r="F1222" i="1" s="1"/>
  <c r="H1222" i="1"/>
  <c r="E1221" i="1"/>
  <c r="H1220" i="1"/>
  <c r="H1219" i="1" s="1"/>
  <c r="G1220" i="1"/>
  <c r="G1219" i="1" s="1"/>
  <c r="F1220" i="1"/>
  <c r="F1219" i="1" s="1"/>
  <c r="E1218" i="1"/>
  <c r="E1217" i="1"/>
  <c r="H1216" i="1"/>
  <c r="G1216" i="1"/>
  <c r="G1215" i="1" s="1"/>
  <c r="F1216" i="1"/>
  <c r="F1215" i="1" s="1"/>
  <c r="H1215" i="1"/>
  <c r="E1214" i="1"/>
  <c r="H1213" i="1"/>
  <c r="H1212" i="1" s="1"/>
  <c r="G1213" i="1"/>
  <c r="G1212" i="1" s="1"/>
  <c r="F1213" i="1"/>
  <c r="F1212" i="1" s="1"/>
  <c r="E1211" i="1"/>
  <c r="H1210" i="1"/>
  <c r="H1209" i="1" s="1"/>
  <c r="G1210" i="1"/>
  <c r="F1210" i="1"/>
  <c r="F1209" i="1"/>
  <c r="H1208" i="1"/>
  <c r="H1192" i="1" s="1"/>
  <c r="H1183" i="1" s="1"/>
  <c r="H1174" i="1" s="1"/>
  <c r="G1208" i="1"/>
  <c r="G1192" i="1" s="1"/>
  <c r="G1183" i="1" s="1"/>
  <c r="G1174" i="1" s="1"/>
  <c r="F1208" i="1"/>
  <c r="H1207" i="1"/>
  <c r="G1207" i="1"/>
  <c r="G1191" i="1" s="1"/>
  <c r="F1207" i="1"/>
  <c r="F1191" i="1" s="1"/>
  <c r="F1182" i="1" s="1"/>
  <c r="E1204" i="1"/>
  <c r="E1203" i="1"/>
  <c r="E1202" i="1"/>
  <c r="E1201" i="1"/>
  <c r="E1200" i="1"/>
  <c r="E1199" i="1"/>
  <c r="H1198" i="1"/>
  <c r="H1197" i="1" s="1"/>
  <c r="G1198" i="1"/>
  <c r="G1197" i="1" s="1"/>
  <c r="F1198" i="1"/>
  <c r="F1197" i="1" s="1"/>
  <c r="H1196" i="1"/>
  <c r="H1187" i="1" s="1"/>
  <c r="H1178" i="1" s="1"/>
  <c r="G1196" i="1"/>
  <c r="G1187" i="1" s="1"/>
  <c r="G1178" i="1" s="1"/>
  <c r="F1196" i="1"/>
  <c r="F1187" i="1" s="1"/>
  <c r="F1178" i="1" s="1"/>
  <c r="H1195" i="1"/>
  <c r="H1186" i="1" s="1"/>
  <c r="H1177" i="1" s="1"/>
  <c r="G1195" i="1"/>
  <c r="G1186" i="1" s="1"/>
  <c r="G1177" i="1" s="1"/>
  <c r="F1195" i="1"/>
  <c r="F1186" i="1" s="1"/>
  <c r="H1194" i="1"/>
  <c r="G1194" i="1"/>
  <c r="G1185" i="1" s="1"/>
  <c r="G1176" i="1" s="1"/>
  <c r="F1194" i="1"/>
  <c r="F1185" i="1" s="1"/>
  <c r="H1193" i="1"/>
  <c r="H1184" i="1" s="1"/>
  <c r="H1175" i="1" s="1"/>
  <c r="G1193" i="1"/>
  <c r="G1184" i="1" s="1"/>
  <c r="G1175" i="1" s="1"/>
  <c r="F1193" i="1"/>
  <c r="H1191" i="1"/>
  <c r="H1182" i="1" s="1"/>
  <c r="H1173" i="1" s="1"/>
  <c r="H1190" i="1"/>
  <c r="H1181" i="1" s="1"/>
  <c r="H1172" i="1" s="1"/>
  <c r="G1190" i="1"/>
  <c r="G1181" i="1" s="1"/>
  <c r="G1172" i="1" s="1"/>
  <c r="F1190" i="1"/>
  <c r="F1181" i="1" s="1"/>
  <c r="G1182" i="1"/>
  <c r="G1173" i="1" s="1"/>
  <c r="E1169" i="1"/>
  <c r="E1168" i="1"/>
  <c r="E1167" i="1"/>
  <c r="E1166" i="1"/>
  <c r="E1165" i="1"/>
  <c r="E1164" i="1"/>
  <c r="E1163" i="1"/>
  <c r="H1162" i="1"/>
  <c r="H1161" i="1" s="1"/>
  <c r="G1162" i="1"/>
  <c r="G1161" i="1" s="1"/>
  <c r="F1162" i="1"/>
  <c r="F1161" i="1" s="1"/>
  <c r="E1160" i="1"/>
  <c r="E1159" i="1"/>
  <c r="E1158" i="1"/>
  <c r="E1157" i="1"/>
  <c r="E1156" i="1"/>
  <c r="E1155" i="1"/>
  <c r="E1154" i="1"/>
  <c r="E1153" i="1"/>
  <c r="H1152" i="1"/>
  <c r="H1151" i="1" s="1"/>
  <c r="G1152" i="1"/>
  <c r="G1151" i="1" s="1"/>
  <c r="F1152" i="1"/>
  <c r="E1150" i="1"/>
  <c r="E1149" i="1"/>
  <c r="H1148" i="1"/>
  <c r="H1147" i="1" s="1"/>
  <c r="G1148" i="1"/>
  <c r="G1147" i="1" s="1"/>
  <c r="F1148" i="1"/>
  <c r="F1147" i="1" s="1"/>
  <c r="E1146" i="1"/>
  <c r="E1145" i="1"/>
  <c r="E1144" i="1"/>
  <c r="E1143" i="1"/>
  <c r="E1142" i="1"/>
  <c r="E1141" i="1"/>
  <c r="H1140" i="1"/>
  <c r="H1139" i="1" s="1"/>
  <c r="G1140" i="1"/>
  <c r="F1140" i="1"/>
  <c r="G1139" i="1"/>
  <c r="E1138" i="1"/>
  <c r="E1137" i="1"/>
  <c r="E1136" i="1"/>
  <c r="E1135" i="1"/>
  <c r="E1134" i="1"/>
  <c r="E1133" i="1"/>
  <c r="E1132" i="1"/>
  <c r="H1131" i="1"/>
  <c r="H1130" i="1" s="1"/>
  <c r="G1131" i="1"/>
  <c r="F1131" i="1"/>
  <c r="H1129" i="1"/>
  <c r="H1120" i="1" s="1"/>
  <c r="G1129" i="1"/>
  <c r="G1120" i="1" s="1"/>
  <c r="F1129" i="1"/>
  <c r="F1120" i="1" s="1"/>
  <c r="H1128" i="1"/>
  <c r="H1118" i="1" s="1"/>
  <c r="G1128" i="1"/>
  <c r="G1118" i="1" s="1"/>
  <c r="F1128" i="1"/>
  <c r="F1118" i="1" s="1"/>
  <c r="H1127" i="1"/>
  <c r="H1117" i="1" s="1"/>
  <c r="G1127" i="1"/>
  <c r="G1117" i="1" s="1"/>
  <c r="F1127" i="1"/>
  <c r="F1117" i="1" s="1"/>
  <c r="H1126" i="1"/>
  <c r="G1126" i="1"/>
  <c r="G1116" i="1" s="1"/>
  <c r="F1126" i="1"/>
  <c r="F1116" i="1" s="1"/>
  <c r="H1125" i="1"/>
  <c r="H1115" i="1" s="1"/>
  <c r="G1125" i="1"/>
  <c r="G1115" i="1" s="1"/>
  <c r="F1125" i="1"/>
  <c r="F1115" i="1" s="1"/>
  <c r="H1124" i="1"/>
  <c r="H1114" i="1" s="1"/>
  <c r="G1124" i="1"/>
  <c r="G1114" i="1" s="1"/>
  <c r="F1124" i="1"/>
  <c r="F1114" i="1" s="1"/>
  <c r="H1123" i="1"/>
  <c r="H1113" i="1" s="1"/>
  <c r="G1123" i="1"/>
  <c r="G1113" i="1" s="1"/>
  <c r="F1123" i="1"/>
  <c r="H1119" i="1"/>
  <c r="G1119" i="1"/>
  <c r="F1119" i="1"/>
  <c r="H1116" i="1"/>
  <c r="F1113" i="1"/>
  <c r="E1110" i="1"/>
  <c r="E1109" i="1"/>
  <c r="E1108" i="1"/>
  <c r="E1107" i="1"/>
  <c r="E1106" i="1"/>
  <c r="E1105" i="1"/>
  <c r="E1104" i="1"/>
  <c r="H1103" i="1"/>
  <c r="H1102" i="1" s="1"/>
  <c r="G1103" i="1"/>
  <c r="G1102" i="1" s="1"/>
  <c r="F1103" i="1"/>
  <c r="F1102" i="1"/>
  <c r="E1101" i="1"/>
  <c r="E1100" i="1"/>
  <c r="E1099" i="1"/>
  <c r="E1098" i="1"/>
  <c r="E1097" i="1"/>
  <c r="E1096" i="1"/>
  <c r="E1095" i="1"/>
  <c r="H1094" i="1"/>
  <c r="H1093" i="1" s="1"/>
  <c r="G1094" i="1"/>
  <c r="G1093" i="1" s="1"/>
  <c r="F1094" i="1"/>
  <c r="F1093" i="1" s="1"/>
  <c r="E1092" i="1"/>
  <c r="E1091" i="1"/>
  <c r="E1090" i="1"/>
  <c r="E1089" i="1"/>
  <c r="E1088" i="1"/>
  <c r="E1087" i="1"/>
  <c r="H1086" i="1"/>
  <c r="H1085" i="1" s="1"/>
  <c r="G1086" i="1"/>
  <c r="G1085" i="1" s="1"/>
  <c r="F1086" i="1"/>
  <c r="F1085" i="1" s="1"/>
  <c r="E1084" i="1"/>
  <c r="E1083" i="1"/>
  <c r="E1082" i="1"/>
  <c r="E1081" i="1"/>
  <c r="E1080" i="1"/>
  <c r="E1079" i="1"/>
  <c r="H1078" i="1"/>
  <c r="G1078" i="1"/>
  <c r="G1077" i="1" s="1"/>
  <c r="F1078" i="1"/>
  <c r="F1077" i="1" s="1"/>
  <c r="E1076" i="1"/>
  <c r="E1075" i="1"/>
  <c r="H1074" i="1"/>
  <c r="G1074" i="1"/>
  <c r="G1073" i="1" s="1"/>
  <c r="F1074" i="1"/>
  <c r="F1073" i="1" s="1"/>
  <c r="E1072" i="1"/>
  <c r="E1071" i="1"/>
  <c r="E1070" i="1"/>
  <c r="E1069" i="1"/>
  <c r="E1068" i="1"/>
  <c r="E1067" i="1"/>
  <c r="E1066" i="1"/>
  <c r="H1065" i="1"/>
  <c r="G1065" i="1"/>
  <c r="G1064" i="1" s="1"/>
  <c r="F1065" i="1"/>
  <c r="H1064" i="1"/>
  <c r="E1063" i="1"/>
  <c r="E1062" i="1"/>
  <c r="E1061" i="1"/>
  <c r="E1060" i="1"/>
  <c r="E1059" i="1"/>
  <c r="H1058" i="1"/>
  <c r="G1058" i="1"/>
  <c r="G1057" i="1" s="1"/>
  <c r="F1058" i="1"/>
  <c r="H1057" i="1"/>
  <c r="F1057" i="1"/>
  <c r="E1056" i="1"/>
  <c r="E1055" i="1"/>
  <c r="E1054" i="1"/>
  <c r="E1053" i="1"/>
  <c r="E1052" i="1"/>
  <c r="E1051" i="1"/>
  <c r="H1050" i="1"/>
  <c r="G1050" i="1"/>
  <c r="F1050" i="1"/>
  <c r="F1049" i="1" s="1"/>
  <c r="H1049" i="1"/>
  <c r="H1048" i="1"/>
  <c r="H976" i="1" s="1"/>
  <c r="G1048" i="1"/>
  <c r="F1048" i="1"/>
  <c r="F976" i="1" s="1"/>
  <c r="H1047" i="1"/>
  <c r="G1047" i="1"/>
  <c r="F1047" i="1"/>
  <c r="H1046" i="1"/>
  <c r="G1046" i="1"/>
  <c r="F1046" i="1"/>
  <c r="H1045" i="1"/>
  <c r="G1045" i="1"/>
  <c r="F1045" i="1"/>
  <c r="H1044" i="1"/>
  <c r="G1044" i="1"/>
  <c r="F1044" i="1"/>
  <c r="H1043" i="1"/>
  <c r="G1043" i="1"/>
  <c r="F1043" i="1"/>
  <c r="H1042" i="1"/>
  <c r="G1042" i="1"/>
  <c r="F1042" i="1"/>
  <c r="E1039" i="1"/>
  <c r="E1038" i="1"/>
  <c r="E1037" i="1"/>
  <c r="E1036" i="1"/>
  <c r="E1035" i="1"/>
  <c r="H1034" i="1"/>
  <c r="H1033" i="1" s="1"/>
  <c r="G1034" i="1"/>
  <c r="F1034" i="1"/>
  <c r="G1033" i="1"/>
  <c r="E1032" i="1"/>
  <c r="E1031" i="1"/>
  <c r="E1030" i="1"/>
  <c r="E1029" i="1"/>
  <c r="E1028" i="1"/>
  <c r="E1027" i="1"/>
  <c r="H1026" i="1"/>
  <c r="H1025" i="1" s="1"/>
  <c r="G1026" i="1"/>
  <c r="G1025" i="1" s="1"/>
  <c r="F1026" i="1"/>
  <c r="F1025" i="1" s="1"/>
  <c r="E1024" i="1"/>
  <c r="E1023" i="1"/>
  <c r="E1022" i="1"/>
  <c r="E1021" i="1"/>
  <c r="E1020" i="1"/>
  <c r="H1019" i="1"/>
  <c r="G1019" i="1"/>
  <c r="G1018" i="1" s="1"/>
  <c r="F1019" i="1"/>
  <c r="F1018" i="1" s="1"/>
  <c r="H1018" i="1"/>
  <c r="E1017" i="1"/>
  <c r="E1016" i="1"/>
  <c r="E1015" i="1"/>
  <c r="E1014" i="1"/>
  <c r="E1013" i="1"/>
  <c r="E1012" i="1"/>
  <c r="E1011" i="1"/>
  <c r="H1010" i="1"/>
  <c r="G1010" i="1"/>
  <c r="G1009" i="1" s="1"/>
  <c r="F1010" i="1"/>
  <c r="F1009" i="1" s="1"/>
  <c r="H1009" i="1"/>
  <c r="E1008" i="1"/>
  <c r="E1007" i="1"/>
  <c r="E1006" i="1"/>
  <c r="E1005" i="1"/>
  <c r="E1004" i="1"/>
  <c r="H1003" i="1"/>
  <c r="H1002" i="1" s="1"/>
  <c r="G1003" i="1"/>
  <c r="G1002" i="1" s="1"/>
  <c r="F1003" i="1"/>
  <c r="F1002" i="1" s="1"/>
  <c r="E1001" i="1"/>
  <c r="E1000" i="1"/>
  <c r="E999" i="1"/>
  <c r="E998" i="1"/>
  <c r="E997" i="1"/>
  <c r="E996" i="1"/>
  <c r="H995" i="1"/>
  <c r="G995" i="1"/>
  <c r="F995" i="1"/>
  <c r="F994" i="1"/>
  <c r="H993" i="1"/>
  <c r="G993" i="1"/>
  <c r="F993" i="1"/>
  <c r="F975" i="1" s="1"/>
  <c r="H992" i="1"/>
  <c r="G992" i="1"/>
  <c r="F992" i="1"/>
  <c r="H991" i="1"/>
  <c r="H973" i="1" s="1"/>
  <c r="G991" i="1"/>
  <c r="F991" i="1"/>
  <c r="F973" i="1" s="1"/>
  <c r="H990" i="1"/>
  <c r="G990" i="1"/>
  <c r="F990" i="1"/>
  <c r="H989" i="1"/>
  <c r="G989" i="1"/>
  <c r="F989" i="1"/>
  <c r="H988" i="1"/>
  <c r="G988" i="1"/>
  <c r="F988" i="1"/>
  <c r="E985" i="1"/>
  <c r="E984" i="1"/>
  <c r="E983" i="1"/>
  <c r="E982" i="1"/>
  <c r="E981" i="1"/>
  <c r="E980" i="1"/>
  <c r="E979" i="1"/>
  <c r="H978" i="1"/>
  <c r="H977" i="1" s="1"/>
  <c r="G978" i="1"/>
  <c r="F978" i="1"/>
  <c r="F977" i="1" s="1"/>
  <c r="G976" i="1"/>
  <c r="H971" i="1"/>
  <c r="G970" i="1"/>
  <c r="E967" i="1"/>
  <c r="H966" i="1"/>
  <c r="G966" i="1"/>
  <c r="G965" i="1" s="1"/>
  <c r="F966" i="1"/>
  <c r="E964" i="1"/>
  <c r="E963" i="1"/>
  <c r="H962" i="1"/>
  <c r="H961" i="1" s="1"/>
  <c r="G962" i="1"/>
  <c r="F962" i="1"/>
  <c r="F961" i="1" s="1"/>
  <c r="E960" i="1"/>
  <c r="E959" i="1"/>
  <c r="E958" i="1"/>
  <c r="E957" i="1"/>
  <c r="H956" i="1"/>
  <c r="G956" i="1"/>
  <c r="G955" i="1" s="1"/>
  <c r="F956" i="1"/>
  <c r="H955" i="1"/>
  <c r="H954" i="1"/>
  <c r="G954" i="1"/>
  <c r="F954" i="1"/>
  <c r="H953" i="1"/>
  <c r="G953" i="1"/>
  <c r="F953" i="1"/>
  <c r="H952" i="1"/>
  <c r="G952" i="1"/>
  <c r="F952" i="1"/>
  <c r="H951" i="1"/>
  <c r="G951" i="1"/>
  <c r="F951" i="1"/>
  <c r="E948" i="1"/>
  <c r="H947" i="1"/>
  <c r="G947" i="1"/>
  <c r="F947" i="1"/>
  <c r="E946" i="1"/>
  <c r="H945" i="1"/>
  <c r="G945" i="1"/>
  <c r="F945" i="1"/>
  <c r="E944" i="1"/>
  <c r="H943" i="1"/>
  <c r="G943" i="1"/>
  <c r="F943" i="1"/>
  <c r="E942" i="1"/>
  <c r="E941" i="1"/>
  <c r="H940" i="1"/>
  <c r="H939" i="1" s="1"/>
  <c r="G940" i="1"/>
  <c r="G939" i="1" s="1"/>
  <c r="F940" i="1"/>
  <c r="F939" i="1" s="1"/>
  <c r="E938" i="1"/>
  <c r="E937" i="1"/>
  <c r="H936" i="1"/>
  <c r="H935" i="1" s="1"/>
  <c r="G936" i="1"/>
  <c r="F936" i="1"/>
  <c r="F935" i="1" s="1"/>
  <c r="E934" i="1"/>
  <c r="H933" i="1"/>
  <c r="G933" i="1"/>
  <c r="G932" i="1" s="1"/>
  <c r="F933" i="1"/>
  <c r="F932" i="1" s="1"/>
  <c r="E931" i="1"/>
  <c r="H930" i="1"/>
  <c r="G930" i="1"/>
  <c r="F930" i="1"/>
  <c r="H929" i="1"/>
  <c r="G929" i="1"/>
  <c r="F929" i="1"/>
  <c r="H928" i="1"/>
  <c r="G928" i="1"/>
  <c r="F928" i="1"/>
  <c r="H927" i="1"/>
  <c r="G927" i="1"/>
  <c r="F927" i="1"/>
  <c r="E924" i="1"/>
  <c r="H923" i="1"/>
  <c r="H922" i="1" s="1"/>
  <c r="G923" i="1"/>
  <c r="F923" i="1"/>
  <c r="F922" i="1" s="1"/>
  <c r="E921" i="1"/>
  <c r="H920" i="1"/>
  <c r="H919" i="1" s="1"/>
  <c r="G920" i="1"/>
  <c r="F920" i="1"/>
  <c r="F919" i="1" s="1"/>
  <c r="E918" i="1"/>
  <c r="H917" i="1"/>
  <c r="G917" i="1"/>
  <c r="F917" i="1"/>
  <c r="E916" i="1"/>
  <c r="H915" i="1"/>
  <c r="G915" i="1"/>
  <c r="F915" i="1"/>
  <c r="E914" i="1"/>
  <c r="E913" i="1"/>
  <c r="E912" i="1"/>
  <c r="E911" i="1"/>
  <c r="E910" i="1"/>
  <c r="E909" i="1"/>
  <c r="E908" i="1"/>
  <c r="H907" i="1"/>
  <c r="H906" i="1" s="1"/>
  <c r="G907" i="1"/>
  <c r="F907" i="1"/>
  <c r="F906" i="1" s="1"/>
  <c r="G906" i="1"/>
  <c r="E905" i="1"/>
  <c r="H904" i="1"/>
  <c r="G904" i="1"/>
  <c r="F904" i="1"/>
  <c r="E903" i="1"/>
  <c r="E902" i="1"/>
  <c r="H901" i="1"/>
  <c r="H900" i="1" s="1"/>
  <c r="G901" i="1"/>
  <c r="F901" i="1"/>
  <c r="G900" i="1"/>
  <c r="E899" i="1"/>
  <c r="E898" i="1"/>
  <c r="H897" i="1"/>
  <c r="H896" i="1" s="1"/>
  <c r="G897" i="1"/>
  <c r="G896" i="1" s="1"/>
  <c r="F897" i="1"/>
  <c r="F896" i="1" s="1"/>
  <c r="E895" i="1"/>
  <c r="H894" i="1"/>
  <c r="G894" i="1"/>
  <c r="F894" i="1"/>
  <c r="E893" i="1"/>
  <c r="E892" i="1"/>
  <c r="H891" i="1"/>
  <c r="G891" i="1"/>
  <c r="F891" i="1"/>
  <c r="F885" i="1" s="1"/>
  <c r="F890" i="1"/>
  <c r="E889" i="1"/>
  <c r="H888" i="1"/>
  <c r="G888" i="1"/>
  <c r="F888" i="1"/>
  <c r="H887" i="1"/>
  <c r="H849" i="1" s="1"/>
  <c r="H676" i="1" s="1"/>
  <c r="G887" i="1"/>
  <c r="G849" i="1" s="1"/>
  <c r="G676" i="1" s="1"/>
  <c r="F887" i="1"/>
  <c r="F849" i="1" s="1"/>
  <c r="H886" i="1"/>
  <c r="H847" i="1" s="1"/>
  <c r="G886" i="1"/>
  <c r="G847" i="1" s="1"/>
  <c r="F886" i="1"/>
  <c r="E883" i="1"/>
  <c r="E882" i="1"/>
  <c r="H881" i="1"/>
  <c r="H880" i="1" s="1"/>
  <c r="G881" i="1"/>
  <c r="G880" i="1" s="1"/>
  <c r="F881" i="1"/>
  <c r="E879" i="1"/>
  <c r="H878" i="1"/>
  <c r="H877" i="1" s="1"/>
  <c r="G878" i="1"/>
  <c r="G877" i="1" s="1"/>
  <c r="F878" i="1"/>
  <c r="F877" i="1" s="1"/>
  <c r="E876" i="1"/>
  <c r="E875" i="1"/>
  <c r="H874" i="1"/>
  <c r="H873" i="1" s="1"/>
  <c r="G874" i="1"/>
  <c r="G873" i="1" s="1"/>
  <c r="F874" i="1"/>
  <c r="F873" i="1" s="1"/>
  <c r="E872" i="1"/>
  <c r="E871" i="1"/>
  <c r="H870" i="1"/>
  <c r="H869" i="1" s="1"/>
  <c r="G870" i="1"/>
  <c r="G869" i="1" s="1"/>
  <c r="F870" i="1"/>
  <c r="F869" i="1" s="1"/>
  <c r="E868" i="1"/>
  <c r="E867" i="1"/>
  <c r="H866" i="1"/>
  <c r="H865" i="1" s="1"/>
  <c r="G866" i="1"/>
  <c r="G865" i="1" s="1"/>
  <c r="F866" i="1"/>
  <c r="F865" i="1"/>
  <c r="E864" i="1"/>
  <c r="E863" i="1"/>
  <c r="H862" i="1"/>
  <c r="H861" i="1" s="1"/>
  <c r="G862" i="1"/>
  <c r="G861" i="1" s="1"/>
  <c r="F862" i="1"/>
  <c r="F861" i="1" s="1"/>
  <c r="E860" i="1"/>
  <c r="E859" i="1"/>
  <c r="E858" i="1"/>
  <c r="E857" i="1"/>
  <c r="H856" i="1"/>
  <c r="H855" i="1" s="1"/>
  <c r="G856" i="1"/>
  <c r="G855" i="1" s="1"/>
  <c r="F856" i="1"/>
  <c r="E854" i="1"/>
  <c r="E853" i="1"/>
  <c r="H852" i="1"/>
  <c r="H851" i="1" s="1"/>
  <c r="G852" i="1"/>
  <c r="F852" i="1"/>
  <c r="F851" i="1" s="1"/>
  <c r="H850" i="1"/>
  <c r="G850" i="1"/>
  <c r="F850" i="1"/>
  <c r="H848" i="1"/>
  <c r="G848" i="1"/>
  <c r="F848" i="1"/>
  <c r="H846" i="1"/>
  <c r="G846" i="1"/>
  <c r="F846" i="1"/>
  <c r="H845" i="1"/>
  <c r="G845" i="1"/>
  <c r="F845" i="1"/>
  <c r="H844" i="1"/>
  <c r="G844" i="1"/>
  <c r="F844" i="1"/>
  <c r="H843" i="1"/>
  <c r="G843" i="1"/>
  <c r="F843" i="1"/>
  <c r="E840" i="1"/>
  <c r="E839" i="1"/>
  <c r="H838" i="1"/>
  <c r="H837" i="1" s="1"/>
  <c r="G838" i="1"/>
  <c r="G837" i="1" s="1"/>
  <c r="F838" i="1"/>
  <c r="F837" i="1" s="1"/>
  <c r="E836" i="1"/>
  <c r="E835" i="1"/>
  <c r="H834" i="1"/>
  <c r="H833" i="1" s="1"/>
  <c r="G834" i="1"/>
  <c r="G833" i="1" s="1"/>
  <c r="F834" i="1"/>
  <c r="F833" i="1" s="1"/>
  <c r="E832" i="1"/>
  <c r="E831" i="1"/>
  <c r="H830" i="1"/>
  <c r="G830" i="1"/>
  <c r="G829" i="1" s="1"/>
  <c r="F830" i="1"/>
  <c r="F829" i="1" s="1"/>
  <c r="E828" i="1"/>
  <c r="E827" i="1"/>
  <c r="H826" i="1"/>
  <c r="G826" i="1"/>
  <c r="G825" i="1" s="1"/>
  <c r="F826" i="1"/>
  <c r="F825" i="1"/>
  <c r="E824" i="1"/>
  <c r="E823" i="1"/>
  <c r="E822" i="1"/>
  <c r="H821" i="1"/>
  <c r="H820" i="1" s="1"/>
  <c r="G821" i="1"/>
  <c r="G820" i="1" s="1"/>
  <c r="F821" i="1"/>
  <c r="H819" i="1"/>
  <c r="H802" i="1" s="1"/>
  <c r="G819" i="1"/>
  <c r="G802" i="1" s="1"/>
  <c r="F819" i="1"/>
  <c r="F802" i="1" s="1"/>
  <c r="H818" i="1"/>
  <c r="H801" i="1" s="1"/>
  <c r="G818" i="1"/>
  <c r="G801" i="1" s="1"/>
  <c r="F818" i="1"/>
  <c r="F801" i="1" s="1"/>
  <c r="H817" i="1"/>
  <c r="H799" i="1" s="1"/>
  <c r="G817" i="1"/>
  <c r="G799" i="1" s="1"/>
  <c r="F817" i="1"/>
  <c r="F799" i="1" s="1"/>
  <c r="E814" i="1"/>
  <c r="E813" i="1"/>
  <c r="H812" i="1"/>
  <c r="G812" i="1"/>
  <c r="G811" i="1" s="1"/>
  <c r="F812" i="1"/>
  <c r="F811" i="1" s="1"/>
  <c r="E810" i="1"/>
  <c r="E809" i="1"/>
  <c r="H808" i="1"/>
  <c r="H807" i="1" s="1"/>
  <c r="G808" i="1"/>
  <c r="G807" i="1" s="1"/>
  <c r="F808" i="1"/>
  <c r="F807" i="1" s="1"/>
  <c r="E806" i="1"/>
  <c r="E805" i="1"/>
  <c r="H804" i="1"/>
  <c r="H803" i="1" s="1"/>
  <c r="G804" i="1"/>
  <c r="G803" i="1" s="1"/>
  <c r="F804" i="1"/>
  <c r="F803" i="1" s="1"/>
  <c r="H800" i="1"/>
  <c r="G800" i="1"/>
  <c r="F800" i="1"/>
  <c r="E796" i="1"/>
  <c r="E795" i="1"/>
  <c r="H794" i="1"/>
  <c r="H793" i="1" s="1"/>
  <c r="H789" i="1" s="1"/>
  <c r="G794" i="1"/>
  <c r="G790" i="1" s="1"/>
  <c r="F794" i="1"/>
  <c r="F793" i="1" s="1"/>
  <c r="F789" i="1" s="1"/>
  <c r="G793" i="1"/>
  <c r="G789" i="1" s="1"/>
  <c r="H792" i="1"/>
  <c r="H739" i="1" s="1"/>
  <c r="G792" i="1"/>
  <c r="G739" i="1" s="1"/>
  <c r="F792" i="1"/>
  <c r="F739" i="1" s="1"/>
  <c r="H791" i="1"/>
  <c r="H737" i="1" s="1"/>
  <c r="G791" i="1"/>
  <c r="F791" i="1"/>
  <c r="F737" i="1" s="1"/>
  <c r="H790" i="1"/>
  <c r="E788" i="1"/>
  <c r="H787" i="1"/>
  <c r="G787" i="1"/>
  <c r="F787" i="1"/>
  <c r="E786" i="1"/>
  <c r="E785" i="1"/>
  <c r="H784" i="1"/>
  <c r="H783" i="1" s="1"/>
  <c r="G784" i="1"/>
  <c r="G783" i="1" s="1"/>
  <c r="F784" i="1"/>
  <c r="E782" i="1"/>
  <c r="E781" i="1"/>
  <c r="H780" i="1"/>
  <c r="H779" i="1" s="1"/>
  <c r="G780" i="1"/>
  <c r="G779" i="1" s="1"/>
  <c r="F780" i="1"/>
  <c r="F779" i="1" s="1"/>
  <c r="E778" i="1"/>
  <c r="E777" i="1"/>
  <c r="H776" i="1"/>
  <c r="H775" i="1" s="1"/>
  <c r="G776" i="1"/>
  <c r="G775" i="1" s="1"/>
  <c r="F776" i="1"/>
  <c r="F775" i="1" s="1"/>
  <c r="E774" i="1"/>
  <c r="E773" i="1"/>
  <c r="H772" i="1"/>
  <c r="H771" i="1" s="1"/>
  <c r="G772" i="1"/>
  <c r="G771" i="1" s="1"/>
  <c r="F772" i="1"/>
  <c r="F771" i="1" s="1"/>
  <c r="E770" i="1"/>
  <c r="H769" i="1"/>
  <c r="G769" i="1"/>
  <c r="F769" i="1"/>
  <c r="E768" i="1"/>
  <c r="E767" i="1"/>
  <c r="H766" i="1"/>
  <c r="H765" i="1" s="1"/>
  <c r="G766" i="1"/>
  <c r="G765" i="1" s="1"/>
  <c r="F766" i="1"/>
  <c r="F765" i="1" s="1"/>
  <c r="E764" i="1"/>
  <c r="H763" i="1"/>
  <c r="G763" i="1"/>
  <c r="F763" i="1"/>
  <c r="E762" i="1"/>
  <c r="H761" i="1"/>
  <c r="G761" i="1"/>
  <c r="F761" i="1"/>
  <c r="E760" i="1"/>
  <c r="H759" i="1"/>
  <c r="H758" i="1" s="1"/>
  <c r="G759" i="1"/>
  <c r="G758" i="1" s="1"/>
  <c r="F759" i="1"/>
  <c r="F758" i="1" s="1"/>
  <c r="E757" i="1"/>
  <c r="E756" i="1"/>
  <c r="E755" i="1"/>
  <c r="H754" i="1"/>
  <c r="H753" i="1" s="1"/>
  <c r="G754" i="1"/>
  <c r="G753" i="1" s="1"/>
  <c r="F754" i="1"/>
  <c r="F753" i="1" s="1"/>
  <c r="E752" i="1"/>
  <c r="H751" i="1"/>
  <c r="G751" i="1"/>
  <c r="F751" i="1"/>
  <c r="E750" i="1"/>
  <c r="H749" i="1"/>
  <c r="H748" i="1" s="1"/>
  <c r="G749" i="1"/>
  <c r="G748" i="1" s="1"/>
  <c r="F749" i="1"/>
  <c r="F748" i="1"/>
  <c r="E747" i="1"/>
  <c r="H746" i="1"/>
  <c r="G746" i="1"/>
  <c r="F746" i="1"/>
  <c r="F745" i="1" s="1"/>
  <c r="G745" i="1"/>
  <c r="E744" i="1"/>
  <c r="E743" i="1"/>
  <c r="H742" i="1"/>
  <c r="H741" i="1" s="1"/>
  <c r="G742" i="1"/>
  <c r="G741" i="1" s="1"/>
  <c r="F742" i="1"/>
  <c r="H740" i="1"/>
  <c r="G740" i="1"/>
  <c r="F740" i="1"/>
  <c r="H738" i="1"/>
  <c r="G738" i="1"/>
  <c r="F738" i="1"/>
  <c r="G737" i="1"/>
  <c r="H736" i="1"/>
  <c r="G736" i="1"/>
  <c r="F736" i="1"/>
  <c r="E733" i="1"/>
  <c r="E732" i="1"/>
  <c r="E731" i="1"/>
  <c r="H730" i="1"/>
  <c r="H729" i="1" s="1"/>
  <c r="G730" i="1"/>
  <c r="F730" i="1"/>
  <c r="F729" i="1" s="1"/>
  <c r="G729" i="1"/>
  <c r="E728" i="1"/>
  <c r="E727" i="1"/>
  <c r="E726" i="1"/>
  <c r="E725" i="1"/>
  <c r="E724" i="1"/>
  <c r="E723" i="1"/>
  <c r="E722" i="1"/>
  <c r="H721" i="1"/>
  <c r="G721" i="1"/>
  <c r="G720" i="1" s="1"/>
  <c r="F721" i="1"/>
  <c r="F720" i="1" s="1"/>
  <c r="H719" i="1"/>
  <c r="G719" i="1"/>
  <c r="F719" i="1"/>
  <c r="H718" i="1"/>
  <c r="G718" i="1"/>
  <c r="F718" i="1"/>
  <c r="H717" i="1"/>
  <c r="G717" i="1"/>
  <c r="F717" i="1"/>
  <c r="H716" i="1"/>
  <c r="H707" i="1" s="1"/>
  <c r="G716" i="1"/>
  <c r="G707" i="1" s="1"/>
  <c r="F716" i="1"/>
  <c r="F707" i="1" s="1"/>
  <c r="H715" i="1"/>
  <c r="H706" i="1" s="1"/>
  <c r="H672" i="1" s="1"/>
  <c r="G715" i="1"/>
  <c r="G706" i="1" s="1"/>
  <c r="G672" i="1" s="1"/>
  <c r="F715" i="1"/>
  <c r="F706" i="1" s="1"/>
  <c r="F672" i="1" s="1"/>
  <c r="H714" i="1"/>
  <c r="G714" i="1"/>
  <c r="F714" i="1"/>
  <c r="F704" i="1" s="1"/>
  <c r="H713" i="1"/>
  <c r="G713" i="1"/>
  <c r="G703" i="1" s="1"/>
  <c r="F713" i="1"/>
  <c r="F703" i="1" s="1"/>
  <c r="H708" i="1"/>
  <c r="H703" i="1"/>
  <c r="E700" i="1"/>
  <c r="E699" i="1"/>
  <c r="E698" i="1"/>
  <c r="E697" i="1"/>
  <c r="E696" i="1"/>
  <c r="H695" i="1"/>
  <c r="H694" i="1" s="1"/>
  <c r="G695" i="1"/>
  <c r="G694" i="1" s="1"/>
  <c r="F695" i="1"/>
  <c r="E693" i="1"/>
  <c r="E692" i="1"/>
  <c r="E691" i="1"/>
  <c r="E690" i="1"/>
  <c r="E689" i="1"/>
  <c r="E688" i="1"/>
  <c r="H687" i="1"/>
  <c r="H686" i="1" s="1"/>
  <c r="G687" i="1"/>
  <c r="F687" i="1"/>
  <c r="F686" i="1" s="1"/>
  <c r="H685" i="1"/>
  <c r="G685" i="1"/>
  <c r="F685" i="1"/>
  <c r="H684" i="1"/>
  <c r="G684" i="1"/>
  <c r="F684" i="1"/>
  <c r="H683" i="1"/>
  <c r="G683" i="1"/>
  <c r="F683" i="1"/>
  <c r="H682" i="1"/>
  <c r="G682" i="1"/>
  <c r="F682" i="1"/>
  <c r="H681" i="1"/>
  <c r="G681" i="1"/>
  <c r="F681" i="1"/>
  <c r="H680" i="1"/>
  <c r="G680" i="1"/>
  <c r="F680" i="1"/>
  <c r="E666" i="1"/>
  <c r="E665" i="1"/>
  <c r="H664" i="1"/>
  <c r="G664" i="1"/>
  <c r="G663" i="1" s="1"/>
  <c r="F664" i="1"/>
  <c r="F663" i="1" s="1"/>
  <c r="E662" i="1"/>
  <c r="E661" i="1"/>
  <c r="E660" i="1"/>
  <c r="H659" i="1"/>
  <c r="H658" i="1" s="1"/>
  <c r="G659" i="1"/>
  <c r="G658" i="1" s="1"/>
  <c r="F659" i="1"/>
  <c r="F658" i="1" s="1"/>
  <c r="H657" i="1"/>
  <c r="G657" i="1"/>
  <c r="F657" i="1"/>
  <c r="H656" i="1"/>
  <c r="G656" i="1"/>
  <c r="F656" i="1"/>
  <c r="H655" i="1"/>
  <c r="G655" i="1"/>
  <c r="F655" i="1"/>
  <c r="H654" i="1"/>
  <c r="G654" i="1"/>
  <c r="F654" i="1"/>
  <c r="E651" i="1"/>
  <c r="H650" i="1"/>
  <c r="H649" i="1" s="1"/>
  <c r="G650" i="1"/>
  <c r="G649" i="1" s="1"/>
  <c r="F650" i="1"/>
  <c r="F649" i="1" s="1"/>
  <c r="E648" i="1"/>
  <c r="E647" i="1"/>
  <c r="E646" i="1"/>
  <c r="E645" i="1"/>
  <c r="E644" i="1"/>
  <c r="E643" i="1"/>
  <c r="E642" i="1"/>
  <c r="H641" i="1"/>
  <c r="H640" i="1" s="1"/>
  <c r="G641" i="1"/>
  <c r="F641" i="1"/>
  <c r="F640" i="1" s="1"/>
  <c r="G640" i="1"/>
  <c r="E639" i="1"/>
  <c r="E638" i="1"/>
  <c r="E637" i="1"/>
  <c r="E636" i="1"/>
  <c r="E635" i="1"/>
  <c r="E634" i="1"/>
  <c r="E633" i="1"/>
  <c r="H632" i="1"/>
  <c r="H631" i="1" s="1"/>
  <c r="G632" i="1"/>
  <c r="G631" i="1" s="1"/>
  <c r="F632" i="1"/>
  <c r="F631" i="1" s="1"/>
  <c r="E630" i="1"/>
  <c r="E629" i="1"/>
  <c r="E628" i="1"/>
  <c r="E627" i="1"/>
  <c r="E626" i="1"/>
  <c r="E625" i="1"/>
  <c r="E624" i="1"/>
  <c r="H623" i="1"/>
  <c r="H622" i="1" s="1"/>
  <c r="G623" i="1"/>
  <c r="G622" i="1" s="1"/>
  <c r="F623" i="1"/>
  <c r="E621" i="1"/>
  <c r="E620" i="1"/>
  <c r="E619" i="1"/>
  <c r="E618" i="1"/>
  <c r="E617" i="1"/>
  <c r="H616" i="1"/>
  <c r="H615" i="1" s="1"/>
  <c r="G616" i="1"/>
  <c r="F616" i="1"/>
  <c r="F615" i="1" s="1"/>
  <c r="G615" i="1"/>
  <c r="E614" i="1"/>
  <c r="E613" i="1"/>
  <c r="E612" i="1"/>
  <c r="E611" i="1"/>
  <c r="E610" i="1"/>
  <c r="E609" i="1"/>
  <c r="E608" i="1"/>
  <c r="H607" i="1"/>
  <c r="H606" i="1" s="1"/>
  <c r="G607" i="1"/>
  <c r="G606" i="1" s="1"/>
  <c r="F607" i="1"/>
  <c r="E605" i="1"/>
  <c r="E604" i="1"/>
  <c r="H603" i="1"/>
  <c r="G603" i="1"/>
  <c r="G602" i="1" s="1"/>
  <c r="F603" i="1"/>
  <c r="F602" i="1" s="1"/>
  <c r="H602" i="1"/>
  <c r="E601" i="1"/>
  <c r="E600" i="1"/>
  <c r="H599" i="1"/>
  <c r="H598" i="1" s="1"/>
  <c r="G599" i="1"/>
  <c r="G598" i="1" s="1"/>
  <c r="F599" i="1"/>
  <c r="F598" i="1" s="1"/>
  <c r="E597" i="1"/>
  <c r="H596" i="1"/>
  <c r="H595" i="1" s="1"/>
  <c r="G596" i="1"/>
  <c r="G595" i="1" s="1"/>
  <c r="F596" i="1"/>
  <c r="F595" i="1" s="1"/>
  <c r="E594" i="1"/>
  <c r="E593" i="1"/>
  <c r="E592" i="1"/>
  <c r="E591" i="1"/>
  <c r="H590" i="1"/>
  <c r="H589" i="1" s="1"/>
  <c r="G590" i="1"/>
  <c r="G589" i="1" s="1"/>
  <c r="F590" i="1"/>
  <c r="F589" i="1" s="1"/>
  <c r="E588" i="1"/>
  <c r="E587" i="1"/>
  <c r="E586" i="1"/>
  <c r="E585" i="1"/>
  <c r="E584" i="1"/>
  <c r="H583" i="1"/>
  <c r="G583" i="1"/>
  <c r="G582" i="1" s="1"/>
  <c r="F583" i="1"/>
  <c r="F582" i="1" s="1"/>
  <c r="E581" i="1"/>
  <c r="E580" i="1"/>
  <c r="E579" i="1"/>
  <c r="E578" i="1"/>
  <c r="E577" i="1"/>
  <c r="H576" i="1"/>
  <c r="H575" i="1" s="1"/>
  <c r="G576" i="1"/>
  <c r="F576" i="1"/>
  <c r="F575" i="1" s="1"/>
  <c r="H574" i="1"/>
  <c r="G574" i="1"/>
  <c r="F574" i="1"/>
  <c r="H573" i="1"/>
  <c r="G573" i="1"/>
  <c r="F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E565" i="1"/>
  <c r="E564" i="1"/>
  <c r="E563" i="1"/>
  <c r="E562" i="1"/>
  <c r="H561" i="1"/>
  <c r="H560" i="1" s="1"/>
  <c r="G561" i="1"/>
  <c r="F561" i="1"/>
  <c r="F560" i="1" s="1"/>
  <c r="E559" i="1"/>
  <c r="E558" i="1"/>
  <c r="E557" i="1"/>
  <c r="E556" i="1"/>
  <c r="E555" i="1"/>
  <c r="E554" i="1"/>
  <c r="H553" i="1"/>
  <c r="H544" i="1" s="1"/>
  <c r="G553" i="1"/>
  <c r="G552" i="1" s="1"/>
  <c r="F553" i="1"/>
  <c r="F552" i="1" s="1"/>
  <c r="H551" i="1"/>
  <c r="G551" i="1"/>
  <c r="F551" i="1"/>
  <c r="H550" i="1"/>
  <c r="G550" i="1"/>
  <c r="F550" i="1"/>
  <c r="H549" i="1"/>
  <c r="G549" i="1"/>
  <c r="F549" i="1"/>
  <c r="H548" i="1"/>
  <c r="G548" i="1"/>
  <c r="F548" i="1"/>
  <c r="H547" i="1"/>
  <c r="G547" i="1"/>
  <c r="F547" i="1"/>
  <c r="H546" i="1"/>
  <c r="G546" i="1"/>
  <c r="F546" i="1"/>
  <c r="H545" i="1"/>
  <c r="G545" i="1"/>
  <c r="F545" i="1"/>
  <c r="F544" i="1"/>
  <c r="E542" i="1"/>
  <c r="H541" i="1"/>
  <c r="G541" i="1"/>
  <c r="F541" i="1"/>
  <c r="F540" i="1" s="1"/>
  <c r="H540" i="1"/>
  <c r="G540" i="1"/>
  <c r="E539" i="1"/>
  <c r="E538" i="1"/>
  <c r="E537" i="1"/>
  <c r="E536" i="1"/>
  <c r="H535" i="1"/>
  <c r="H534" i="1" s="1"/>
  <c r="G535" i="1"/>
  <c r="G534" i="1" s="1"/>
  <c r="F535" i="1"/>
  <c r="F534" i="1" s="1"/>
  <c r="E533" i="1"/>
  <c r="E532" i="1"/>
  <c r="H531" i="1"/>
  <c r="H530" i="1" s="1"/>
  <c r="G531" i="1"/>
  <c r="G530" i="1" s="1"/>
  <c r="F531" i="1"/>
  <c r="E529" i="1"/>
  <c r="E528" i="1"/>
  <c r="E527" i="1"/>
  <c r="E526" i="1"/>
  <c r="E525" i="1"/>
  <c r="E524" i="1"/>
  <c r="E523" i="1"/>
  <c r="H522" i="1"/>
  <c r="H521" i="1" s="1"/>
  <c r="G522" i="1"/>
  <c r="F522" i="1"/>
  <c r="F521" i="1" s="1"/>
  <c r="H520" i="1"/>
  <c r="G520" i="1"/>
  <c r="F520" i="1"/>
  <c r="H519" i="1"/>
  <c r="H437" i="1" s="1"/>
  <c r="G519" i="1"/>
  <c r="G437" i="1" s="1"/>
  <c r="F519" i="1"/>
  <c r="F437" i="1" s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E511" i="1"/>
  <c r="E510" i="1"/>
  <c r="H509" i="1"/>
  <c r="G509" i="1"/>
  <c r="G508" i="1" s="1"/>
  <c r="F509" i="1"/>
  <c r="E507" i="1"/>
  <c r="E506" i="1"/>
  <c r="E505" i="1"/>
  <c r="E504" i="1"/>
  <c r="E503" i="1"/>
  <c r="H502" i="1"/>
  <c r="H501" i="1" s="1"/>
  <c r="G502" i="1"/>
  <c r="F502" i="1"/>
  <c r="F501" i="1" s="1"/>
  <c r="H500" i="1"/>
  <c r="G500" i="1"/>
  <c r="F500" i="1"/>
  <c r="H499" i="1"/>
  <c r="G499" i="1"/>
  <c r="F499" i="1"/>
  <c r="H498" i="1"/>
  <c r="G498" i="1"/>
  <c r="F498" i="1"/>
  <c r="H497" i="1"/>
  <c r="G497" i="1"/>
  <c r="F497" i="1"/>
  <c r="H496" i="1"/>
  <c r="G496" i="1"/>
  <c r="F496" i="1"/>
  <c r="F495" i="1"/>
  <c r="E493" i="1"/>
  <c r="E492" i="1"/>
  <c r="E491" i="1"/>
  <c r="E490" i="1"/>
  <c r="E489" i="1"/>
  <c r="E488" i="1"/>
  <c r="H487" i="1"/>
  <c r="H486" i="1" s="1"/>
  <c r="G487" i="1"/>
  <c r="G486" i="1" s="1"/>
  <c r="F487" i="1"/>
  <c r="F486" i="1"/>
  <c r="E485" i="1"/>
  <c r="E484" i="1"/>
  <c r="E483" i="1"/>
  <c r="E482" i="1"/>
  <c r="E481" i="1"/>
  <c r="H480" i="1"/>
  <c r="H479" i="1" s="1"/>
  <c r="G480" i="1"/>
  <c r="G479" i="1" s="1"/>
  <c r="F480" i="1"/>
  <c r="F479" i="1" s="1"/>
  <c r="E478" i="1"/>
  <c r="E477" i="1"/>
  <c r="E476" i="1"/>
  <c r="E475" i="1"/>
  <c r="E474" i="1"/>
  <c r="E473" i="1"/>
  <c r="H472" i="1"/>
  <c r="H471" i="1" s="1"/>
  <c r="G472" i="1"/>
  <c r="G471" i="1" s="1"/>
  <c r="F472" i="1"/>
  <c r="F471" i="1" s="1"/>
  <c r="E470" i="1"/>
  <c r="H469" i="1"/>
  <c r="H468" i="1" s="1"/>
  <c r="G469" i="1"/>
  <c r="G468" i="1" s="1"/>
  <c r="F469" i="1"/>
  <c r="E467" i="1"/>
  <c r="H466" i="1"/>
  <c r="G466" i="1"/>
  <c r="G465" i="1" s="1"/>
  <c r="F466" i="1"/>
  <c r="F465" i="1" s="1"/>
  <c r="E464" i="1"/>
  <c r="H463" i="1"/>
  <c r="G463" i="1"/>
  <c r="G462" i="1" s="1"/>
  <c r="F463" i="1"/>
  <c r="F462" i="1" s="1"/>
  <c r="H462" i="1"/>
  <c r="E461" i="1"/>
  <c r="E460" i="1"/>
  <c r="H459" i="1"/>
  <c r="H458" i="1" s="1"/>
  <c r="G459" i="1"/>
  <c r="G458" i="1" s="1"/>
  <c r="F459" i="1"/>
  <c r="F458" i="1" s="1"/>
  <c r="E457" i="1"/>
  <c r="E456" i="1"/>
  <c r="E455" i="1"/>
  <c r="E454" i="1"/>
  <c r="E453" i="1"/>
  <c r="E452" i="1"/>
  <c r="E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G435" i="1" s="1"/>
  <c r="F446" i="1"/>
  <c r="H445" i="1"/>
  <c r="G445" i="1"/>
  <c r="F445" i="1"/>
  <c r="H444" i="1"/>
  <c r="G444" i="1"/>
  <c r="F444" i="1"/>
  <c r="H443" i="1"/>
  <c r="G443" i="1"/>
  <c r="F443" i="1"/>
  <c r="H442" i="1"/>
  <c r="G442" i="1"/>
  <c r="G431" i="1" s="1"/>
  <c r="F442" i="1"/>
  <c r="H441" i="1"/>
  <c r="H430" i="1" s="1"/>
  <c r="G441" i="1"/>
  <c r="F441" i="1"/>
  <c r="H432" i="1"/>
  <c r="E427" i="1"/>
  <c r="E426" i="1"/>
  <c r="E425" i="1"/>
  <c r="E424" i="1"/>
  <c r="E423" i="1"/>
  <c r="E422" i="1"/>
  <c r="H421" i="1"/>
  <c r="H420" i="1" s="1"/>
  <c r="G421" i="1"/>
  <c r="G420" i="1" s="1"/>
  <c r="F421" i="1"/>
  <c r="F420" i="1" s="1"/>
  <c r="E419" i="1"/>
  <c r="E418" i="1"/>
  <c r="H417" i="1"/>
  <c r="G417" i="1"/>
  <c r="G416" i="1" s="1"/>
  <c r="F417" i="1"/>
  <c r="F416" i="1" s="1"/>
  <c r="H416" i="1"/>
  <c r="E415" i="1"/>
  <c r="E414" i="1"/>
  <c r="E413" i="1"/>
  <c r="E412" i="1"/>
  <c r="E411" i="1"/>
  <c r="H410" i="1"/>
  <c r="H409" i="1" s="1"/>
  <c r="G410" i="1"/>
  <c r="G409" i="1" s="1"/>
  <c r="F410" i="1"/>
  <c r="F409" i="1" s="1"/>
  <c r="E408" i="1"/>
  <c r="E407" i="1"/>
  <c r="E406" i="1"/>
  <c r="E405" i="1"/>
  <c r="E404" i="1"/>
  <c r="E403" i="1"/>
  <c r="H402" i="1"/>
  <c r="H401" i="1" s="1"/>
  <c r="G402" i="1"/>
  <c r="G401" i="1" s="1"/>
  <c r="F402" i="1"/>
  <c r="F401" i="1"/>
  <c r="E400" i="1"/>
  <c r="E399" i="1"/>
  <c r="E398" i="1"/>
  <c r="E397" i="1"/>
  <c r="H396" i="1"/>
  <c r="H395" i="1" s="1"/>
  <c r="G396" i="1"/>
  <c r="G395" i="1" s="1"/>
  <c r="F396" i="1"/>
  <c r="F395" i="1" s="1"/>
  <c r="E394" i="1"/>
  <c r="E393" i="1"/>
  <c r="E392" i="1"/>
  <c r="E391" i="1"/>
  <c r="E390" i="1"/>
  <c r="E389" i="1"/>
  <c r="E388" i="1"/>
  <c r="H387" i="1"/>
  <c r="H386" i="1" s="1"/>
  <c r="G387" i="1"/>
  <c r="G386" i="1" s="1"/>
  <c r="F387" i="1"/>
  <c r="F386" i="1" s="1"/>
  <c r="E385" i="1"/>
  <c r="E384" i="1"/>
  <c r="E383" i="1"/>
  <c r="H382" i="1"/>
  <c r="H381" i="1" s="1"/>
  <c r="G382" i="1"/>
  <c r="F382" i="1"/>
  <c r="F381" i="1" s="1"/>
  <c r="E380" i="1"/>
  <c r="H379" i="1"/>
  <c r="H378" i="1" s="1"/>
  <c r="G379" i="1"/>
  <c r="G378" i="1" s="1"/>
  <c r="F379" i="1"/>
  <c r="F378" i="1" s="1"/>
  <c r="E377" i="1"/>
  <c r="E376" i="1"/>
  <c r="E375" i="1"/>
  <c r="E374" i="1"/>
  <c r="E373" i="1"/>
  <c r="E372" i="1"/>
  <c r="E371" i="1"/>
  <c r="H370" i="1"/>
  <c r="H369" i="1" s="1"/>
  <c r="H360" i="1" s="1"/>
  <c r="G370" i="1"/>
  <c r="F370" i="1"/>
  <c r="F369" i="1" s="1"/>
  <c r="G369" i="1"/>
  <c r="H368" i="1"/>
  <c r="H359" i="1" s="1"/>
  <c r="G368" i="1"/>
  <c r="G359" i="1" s="1"/>
  <c r="F368" i="1"/>
  <c r="F359" i="1" s="1"/>
  <c r="H367" i="1"/>
  <c r="H358" i="1" s="1"/>
  <c r="G367" i="1"/>
  <c r="G358" i="1" s="1"/>
  <c r="F367" i="1"/>
  <c r="F358" i="1" s="1"/>
  <c r="H366" i="1"/>
  <c r="H357" i="1" s="1"/>
  <c r="G366" i="1"/>
  <c r="G357" i="1" s="1"/>
  <c r="F366" i="1"/>
  <c r="F357" i="1" s="1"/>
  <c r="H365" i="1"/>
  <c r="H356" i="1" s="1"/>
  <c r="G365" i="1"/>
  <c r="G356" i="1" s="1"/>
  <c r="F365" i="1"/>
  <c r="F356" i="1" s="1"/>
  <c r="H364" i="1"/>
  <c r="H355" i="1" s="1"/>
  <c r="G364" i="1"/>
  <c r="G355" i="1" s="1"/>
  <c r="F364" i="1"/>
  <c r="H363" i="1"/>
  <c r="H354" i="1" s="1"/>
  <c r="G363" i="1"/>
  <c r="G354" i="1" s="1"/>
  <c r="F363" i="1"/>
  <c r="F354" i="1" s="1"/>
  <c r="H362" i="1"/>
  <c r="H353" i="1" s="1"/>
  <c r="G362" i="1"/>
  <c r="G353" i="1" s="1"/>
  <c r="F362" i="1"/>
  <c r="H361" i="1"/>
  <c r="F355" i="1"/>
  <c r="F353" i="1"/>
  <c r="E350" i="1"/>
  <c r="E349" i="1"/>
  <c r="E348" i="1"/>
  <c r="E347" i="1"/>
  <c r="E346" i="1"/>
  <c r="E345" i="1"/>
  <c r="E344" i="1"/>
  <c r="H343" i="1"/>
  <c r="G343" i="1"/>
  <c r="G342" i="1" s="1"/>
  <c r="F343" i="1"/>
  <c r="H342" i="1"/>
  <c r="F342" i="1"/>
  <c r="E341" i="1"/>
  <c r="E340" i="1"/>
  <c r="E339" i="1"/>
  <c r="E338" i="1"/>
  <c r="E337" i="1"/>
  <c r="E336" i="1"/>
  <c r="H335" i="1"/>
  <c r="H334" i="1" s="1"/>
  <c r="G335" i="1"/>
  <c r="G334" i="1" s="1"/>
  <c r="F335" i="1"/>
  <c r="F334" i="1"/>
  <c r="E333" i="1"/>
  <c r="E332" i="1"/>
  <c r="E331" i="1"/>
  <c r="E330" i="1"/>
  <c r="E329" i="1"/>
  <c r="H328" i="1"/>
  <c r="H327" i="1" s="1"/>
  <c r="G328" i="1"/>
  <c r="F328" i="1"/>
  <c r="F327" i="1" s="1"/>
  <c r="G327" i="1"/>
  <c r="E326" i="1"/>
  <c r="E325" i="1"/>
  <c r="E324" i="1"/>
  <c r="E323" i="1"/>
  <c r="E322" i="1"/>
  <c r="E321" i="1"/>
  <c r="H320" i="1"/>
  <c r="H312" i="1" s="1"/>
  <c r="G320" i="1"/>
  <c r="G319" i="1" s="1"/>
  <c r="F320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E310" i="1"/>
  <c r="E309" i="1"/>
  <c r="E308" i="1"/>
  <c r="E307" i="1"/>
  <c r="E306" i="1"/>
  <c r="H305" i="1"/>
  <c r="H304" i="1" s="1"/>
  <c r="G305" i="1"/>
  <c r="G304" i="1" s="1"/>
  <c r="F305" i="1"/>
  <c r="E303" i="1"/>
  <c r="E302" i="1"/>
  <c r="E301" i="1"/>
  <c r="E300" i="1"/>
  <c r="E299" i="1"/>
  <c r="H298" i="1"/>
  <c r="G298" i="1"/>
  <c r="G297" i="1" s="1"/>
  <c r="F298" i="1"/>
  <c r="H297" i="1"/>
  <c r="E296" i="1"/>
  <c r="E295" i="1"/>
  <c r="E294" i="1"/>
  <c r="E293" i="1"/>
  <c r="E292" i="1"/>
  <c r="H291" i="1"/>
  <c r="H290" i="1" s="1"/>
  <c r="G291" i="1"/>
  <c r="G290" i="1" s="1"/>
  <c r="F291" i="1"/>
  <c r="E289" i="1"/>
  <c r="E288" i="1"/>
  <c r="E287" i="1"/>
  <c r="E286" i="1"/>
  <c r="E285" i="1"/>
  <c r="E284" i="1"/>
  <c r="H283" i="1"/>
  <c r="H282" i="1" s="1"/>
  <c r="G283" i="1"/>
  <c r="G282" i="1" s="1"/>
  <c r="F283" i="1"/>
  <c r="F282" i="1" s="1"/>
  <c r="E281" i="1"/>
  <c r="E280" i="1"/>
  <c r="E279" i="1"/>
  <c r="E278" i="1"/>
  <c r="E277" i="1"/>
  <c r="H276" i="1"/>
  <c r="H275" i="1" s="1"/>
  <c r="G276" i="1"/>
  <c r="G275" i="1" s="1"/>
  <c r="F276" i="1"/>
  <c r="F275" i="1"/>
  <c r="E274" i="1"/>
  <c r="E273" i="1"/>
  <c r="E272" i="1"/>
  <c r="E271" i="1"/>
  <c r="E270" i="1"/>
  <c r="E269" i="1"/>
  <c r="H268" i="1"/>
  <c r="G268" i="1"/>
  <c r="G267" i="1" s="1"/>
  <c r="F268" i="1"/>
  <c r="H267" i="1"/>
  <c r="E266" i="1"/>
  <c r="E265" i="1"/>
  <c r="E264" i="1"/>
  <c r="E263" i="1"/>
  <c r="E262" i="1"/>
  <c r="H261" i="1"/>
  <c r="H260" i="1" s="1"/>
  <c r="G261" i="1"/>
  <c r="G260" i="1" s="1"/>
  <c r="F261" i="1"/>
  <c r="E259" i="1"/>
  <c r="E258" i="1"/>
  <c r="E257" i="1"/>
  <c r="E256" i="1"/>
  <c r="E255" i="1"/>
  <c r="H254" i="1"/>
  <c r="G254" i="1"/>
  <c r="G253" i="1" s="1"/>
  <c r="F254" i="1"/>
  <c r="H253" i="1"/>
  <c r="E252" i="1"/>
  <c r="E251" i="1"/>
  <c r="E250" i="1"/>
  <c r="E249" i="1"/>
  <c r="E248" i="1"/>
  <c r="H247" i="1"/>
  <c r="H246" i="1" s="1"/>
  <c r="G247" i="1"/>
  <c r="G246" i="1" s="1"/>
  <c r="F247" i="1"/>
  <c r="E245" i="1"/>
  <c r="E244" i="1"/>
  <c r="E243" i="1"/>
  <c r="E242" i="1"/>
  <c r="E241" i="1"/>
  <c r="E240" i="1"/>
  <c r="H239" i="1"/>
  <c r="H238" i="1" s="1"/>
  <c r="G239" i="1"/>
  <c r="G238" i="1" s="1"/>
  <c r="F239" i="1"/>
  <c r="F238" i="1" s="1"/>
  <c r="E237" i="1"/>
  <c r="E236" i="1"/>
  <c r="E235" i="1"/>
  <c r="E234" i="1"/>
  <c r="E233" i="1"/>
  <c r="E232" i="1"/>
  <c r="H231" i="1"/>
  <c r="H230" i="1" s="1"/>
  <c r="G231" i="1"/>
  <c r="G230" i="1" s="1"/>
  <c r="F231" i="1"/>
  <c r="E229" i="1"/>
  <c r="E228" i="1"/>
  <c r="E227" i="1"/>
  <c r="E226" i="1"/>
  <c r="E225" i="1"/>
  <c r="E224" i="1"/>
  <c r="H223" i="1"/>
  <c r="H222" i="1" s="1"/>
  <c r="G223" i="1"/>
  <c r="G222" i="1" s="1"/>
  <c r="F223" i="1"/>
  <c r="F222" i="1"/>
  <c r="E221" i="1"/>
  <c r="E220" i="1"/>
  <c r="E219" i="1"/>
  <c r="E218" i="1"/>
  <c r="E217" i="1"/>
  <c r="E216" i="1"/>
  <c r="H215" i="1"/>
  <c r="H214" i="1" s="1"/>
  <c r="G215" i="1"/>
  <c r="G214" i="1" s="1"/>
  <c r="G206" i="1" s="1"/>
  <c r="F215" i="1"/>
  <c r="F207" i="1" s="1"/>
  <c r="F198" i="1" s="1"/>
  <c r="H213" i="1"/>
  <c r="H205" i="1" s="1"/>
  <c r="G213" i="1"/>
  <c r="F213" i="1"/>
  <c r="H212" i="1"/>
  <c r="H204" i="1" s="1"/>
  <c r="G212" i="1"/>
  <c r="G204" i="1" s="1"/>
  <c r="F212" i="1"/>
  <c r="F204" i="1" s="1"/>
  <c r="H211" i="1"/>
  <c r="G211" i="1"/>
  <c r="G203" i="1" s="1"/>
  <c r="F211" i="1"/>
  <c r="H210" i="1"/>
  <c r="G210" i="1"/>
  <c r="F210" i="1"/>
  <c r="F202" i="1" s="1"/>
  <c r="H209" i="1"/>
  <c r="H200" i="1" s="1"/>
  <c r="G209" i="1"/>
  <c r="G200" i="1" s="1"/>
  <c r="F209" i="1"/>
  <c r="H208" i="1"/>
  <c r="H199" i="1" s="1"/>
  <c r="G208" i="1"/>
  <c r="F208" i="1"/>
  <c r="F199" i="1" s="1"/>
  <c r="G207" i="1"/>
  <c r="G205" i="1"/>
  <c r="F205" i="1"/>
  <c r="H203" i="1"/>
  <c r="F203" i="1"/>
  <c r="H202" i="1"/>
  <c r="G202" i="1"/>
  <c r="H201" i="1"/>
  <c r="G201" i="1"/>
  <c r="F201" i="1"/>
  <c r="F200" i="1"/>
  <c r="G199" i="1"/>
  <c r="E196" i="1"/>
  <c r="E195" i="1"/>
  <c r="E194" i="1"/>
  <c r="E193" i="1"/>
  <c r="E192" i="1"/>
  <c r="E191" i="1"/>
  <c r="H190" i="1"/>
  <c r="H189" i="1" s="1"/>
  <c r="G190" i="1"/>
  <c r="G189" i="1" s="1"/>
  <c r="F190" i="1"/>
  <c r="F189" i="1" s="1"/>
  <c r="E188" i="1"/>
  <c r="E187" i="1"/>
  <c r="E186" i="1"/>
  <c r="E185" i="1"/>
  <c r="E184" i="1"/>
  <c r="E183" i="1"/>
  <c r="H182" i="1"/>
  <c r="H181" i="1" s="1"/>
  <c r="G182" i="1"/>
  <c r="G181" i="1" s="1"/>
  <c r="F182" i="1"/>
  <c r="F181" i="1" s="1"/>
  <c r="E180" i="1"/>
  <c r="H179" i="1"/>
  <c r="G179" i="1"/>
  <c r="G173" i="1" s="1"/>
  <c r="F179" i="1"/>
  <c r="F178" i="1" s="1"/>
  <c r="H178" i="1"/>
  <c r="E177" i="1"/>
  <c r="H176" i="1"/>
  <c r="G176" i="1"/>
  <c r="G175" i="1" s="1"/>
  <c r="F176" i="1"/>
  <c r="F175" i="1" s="1"/>
  <c r="H174" i="1"/>
  <c r="G174" i="1"/>
  <c r="F174" i="1"/>
  <c r="E171" i="1"/>
  <c r="E170" i="1"/>
  <c r="E169" i="1"/>
  <c r="E168" i="1"/>
  <c r="E167" i="1"/>
  <c r="H166" i="1"/>
  <c r="H165" i="1" s="1"/>
  <c r="G166" i="1"/>
  <c r="G165" i="1" s="1"/>
  <c r="F166" i="1"/>
  <c r="F165" i="1" s="1"/>
  <c r="E164" i="1"/>
  <c r="H163" i="1"/>
  <c r="H162" i="1" s="1"/>
  <c r="G163" i="1"/>
  <c r="G162" i="1" s="1"/>
  <c r="F163" i="1"/>
  <c r="F162" i="1" s="1"/>
  <c r="E161" i="1"/>
  <c r="H160" i="1"/>
  <c r="H159" i="1" s="1"/>
  <c r="G160" i="1"/>
  <c r="F160" i="1"/>
  <c r="F159" i="1" s="1"/>
  <c r="G159" i="1"/>
  <c r="E158" i="1"/>
  <c r="E157" i="1"/>
  <c r="H156" i="1"/>
  <c r="H155" i="1" s="1"/>
  <c r="G156" i="1"/>
  <c r="G155" i="1" s="1"/>
  <c r="F156" i="1"/>
  <c r="F155" i="1" s="1"/>
  <c r="E154" i="1"/>
  <c r="E153" i="1"/>
  <c r="E152" i="1"/>
  <c r="E151" i="1"/>
  <c r="H150" i="1"/>
  <c r="G150" i="1"/>
  <c r="G149" i="1" s="1"/>
  <c r="F150" i="1"/>
  <c r="F149" i="1" s="1"/>
  <c r="H148" i="1"/>
  <c r="H132" i="1" s="1"/>
  <c r="G148" i="1"/>
  <c r="F148" i="1"/>
  <c r="H147" i="1"/>
  <c r="G147" i="1"/>
  <c r="F147" i="1"/>
  <c r="F131" i="1" s="1"/>
  <c r="H146" i="1"/>
  <c r="H128" i="1" s="1"/>
  <c r="G146" i="1"/>
  <c r="G128" i="1" s="1"/>
  <c r="F146" i="1"/>
  <c r="F128" i="1" s="1"/>
  <c r="H145" i="1"/>
  <c r="H127" i="1" s="1"/>
  <c r="G145" i="1"/>
  <c r="G127" i="1" s="1"/>
  <c r="F145" i="1"/>
  <c r="F127" i="1" s="1"/>
  <c r="E142" i="1"/>
  <c r="E141" i="1"/>
  <c r="E140" i="1"/>
  <c r="E139" i="1"/>
  <c r="E138" i="1"/>
  <c r="E137" i="1"/>
  <c r="E136" i="1"/>
  <c r="H135" i="1"/>
  <c r="H134" i="1" s="1"/>
  <c r="G135" i="1"/>
  <c r="F135" i="1"/>
  <c r="F134" i="1" s="1"/>
  <c r="H133" i="1"/>
  <c r="G133" i="1"/>
  <c r="F133" i="1"/>
  <c r="G132" i="1"/>
  <c r="H130" i="1"/>
  <c r="G130" i="1"/>
  <c r="F130" i="1"/>
  <c r="H129" i="1"/>
  <c r="G129" i="1"/>
  <c r="F129" i="1"/>
  <c r="E124" i="1"/>
  <c r="E123" i="1"/>
  <c r="E122" i="1"/>
  <c r="E121" i="1"/>
  <c r="E120" i="1"/>
  <c r="E119" i="1"/>
  <c r="H118" i="1"/>
  <c r="G118" i="1"/>
  <c r="F118" i="1"/>
  <c r="F117" i="1" s="1"/>
  <c r="G117" i="1"/>
  <c r="E116" i="1"/>
  <c r="E115" i="1"/>
  <c r="E114" i="1"/>
  <c r="E113" i="1"/>
  <c r="E112" i="1"/>
  <c r="E111" i="1"/>
  <c r="H110" i="1"/>
  <c r="G110" i="1"/>
  <c r="G109" i="1" s="1"/>
  <c r="F110" i="1"/>
  <c r="F109" i="1" s="1"/>
  <c r="H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E99" i="1"/>
  <c r="E98" i="1"/>
  <c r="E97" i="1"/>
  <c r="H96" i="1"/>
  <c r="H95" i="1" s="1"/>
  <c r="G96" i="1"/>
  <c r="G95" i="1" s="1"/>
  <c r="F96" i="1"/>
  <c r="F95" i="1" s="1"/>
  <c r="E94" i="1"/>
  <c r="E93" i="1"/>
  <c r="E92" i="1"/>
  <c r="H91" i="1"/>
  <c r="H90" i="1" s="1"/>
  <c r="G91" i="1"/>
  <c r="G90" i="1" s="1"/>
  <c r="F91" i="1"/>
  <c r="F90" i="1" s="1"/>
  <c r="E89" i="1"/>
  <c r="E88" i="1"/>
  <c r="E87" i="1"/>
  <c r="E86" i="1"/>
  <c r="E85" i="1"/>
  <c r="E84" i="1"/>
  <c r="H83" i="1"/>
  <c r="G83" i="1"/>
  <c r="G82" i="1" s="1"/>
  <c r="F83" i="1"/>
  <c r="F82" i="1" s="1"/>
  <c r="H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E73" i="1"/>
  <c r="E72" i="1"/>
  <c r="E71" i="1"/>
  <c r="E70" i="1"/>
  <c r="E69" i="1"/>
  <c r="E68" i="1"/>
  <c r="H67" i="1"/>
  <c r="H59" i="1" s="1"/>
  <c r="G67" i="1"/>
  <c r="G59" i="1" s="1"/>
  <c r="F67" i="1"/>
  <c r="H66" i="1"/>
  <c r="H58" i="1" s="1"/>
  <c r="G66" i="1"/>
  <c r="G58" i="1" s="1"/>
  <c r="F66" i="1"/>
  <c r="F58" i="1" s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F59" i="1"/>
  <c r="E57" i="1"/>
  <c r="E56" i="1"/>
  <c r="E55" i="1"/>
  <c r="E54" i="1"/>
  <c r="E53" i="1"/>
  <c r="E52" i="1"/>
  <c r="H51" i="1"/>
  <c r="H50" i="1" s="1"/>
  <c r="G51" i="1"/>
  <c r="G50" i="1" s="1"/>
  <c r="F51" i="1"/>
  <c r="F50" i="1"/>
  <c r="E49" i="1"/>
  <c r="E48" i="1"/>
  <c r="E47" i="1"/>
  <c r="E46" i="1"/>
  <c r="H45" i="1"/>
  <c r="G45" i="1"/>
  <c r="G44" i="1" s="1"/>
  <c r="F45" i="1"/>
  <c r="F44" i="1" s="1"/>
  <c r="H44" i="1"/>
  <c r="E43" i="1"/>
  <c r="E42" i="1"/>
  <c r="E41" i="1"/>
  <c r="E40" i="1"/>
  <c r="E39" i="1"/>
  <c r="E38" i="1"/>
  <c r="H37" i="1"/>
  <c r="G37" i="1"/>
  <c r="G36" i="1" s="1"/>
  <c r="F37" i="1"/>
  <c r="F36" i="1" s="1"/>
  <c r="E35" i="1"/>
  <c r="E34" i="1"/>
  <c r="E33" i="1"/>
  <c r="E32" i="1"/>
  <c r="E31" i="1"/>
  <c r="E30" i="1"/>
  <c r="E29" i="1"/>
  <c r="H28" i="1"/>
  <c r="H27" i="1" s="1"/>
  <c r="G28" i="1"/>
  <c r="G27" i="1" s="1"/>
  <c r="F28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E28" i="2" l="1"/>
  <c r="E113" i="2" s="1"/>
  <c r="U100" i="2"/>
  <c r="O100" i="2"/>
  <c r="T100" i="2" s="1"/>
  <c r="P92" i="2"/>
  <c r="W113" i="2"/>
  <c r="O96" i="2"/>
  <c r="T96" i="2" s="1"/>
  <c r="V96" i="2"/>
  <c r="U15" i="2"/>
  <c r="P14" i="2"/>
  <c r="U14" i="2" s="1"/>
  <c r="X25" i="2"/>
  <c r="S21" i="2"/>
  <c r="Q25" i="2"/>
  <c r="W28" i="2"/>
  <c r="L14" i="2"/>
  <c r="O93" i="2"/>
  <c r="T93" i="2" s="1"/>
  <c r="V93" i="2"/>
  <c r="T16" i="2"/>
  <c r="O15" i="2"/>
  <c r="W14" i="2"/>
  <c r="E92" i="2"/>
  <c r="F28" i="2"/>
  <c r="F113" i="2" s="1"/>
  <c r="K28" i="2"/>
  <c r="K113" i="2" s="1"/>
  <c r="L92" i="2"/>
  <c r="L28" i="2" s="1"/>
  <c r="L113" i="2" s="1"/>
  <c r="M28" i="2"/>
  <c r="M113" i="2" s="1"/>
  <c r="V15" i="2"/>
  <c r="V92" i="2"/>
  <c r="Q28" i="2"/>
  <c r="V28" i="2" s="1"/>
  <c r="G197" i="1"/>
  <c r="F312" i="1"/>
  <c r="H319" i="1"/>
  <c r="G432" i="1"/>
  <c r="H434" i="1"/>
  <c r="H950" i="1"/>
  <c r="G2933" i="1"/>
  <c r="F4309" i="1"/>
  <c r="F4295" i="1" s="1"/>
  <c r="G4425" i="1"/>
  <c r="E4600" i="1"/>
  <c r="E4778" i="1"/>
  <c r="G5877" i="1"/>
  <c r="H144" i="1"/>
  <c r="H433" i="1"/>
  <c r="H438" i="1"/>
  <c r="F676" i="1"/>
  <c r="F972" i="1"/>
  <c r="H2941" i="1"/>
  <c r="H3749" i="1"/>
  <c r="F3751" i="1"/>
  <c r="H4505" i="1"/>
  <c r="H10" i="1"/>
  <c r="E357" i="1"/>
  <c r="H436" i="1"/>
  <c r="E1822" i="1"/>
  <c r="E1901" i="1"/>
  <c r="H2217" i="1"/>
  <c r="E3081" i="1"/>
  <c r="G3038" i="1"/>
  <c r="F3746" i="1"/>
  <c r="F3254" i="1" s="1"/>
  <c r="G4429" i="1"/>
  <c r="E5773" i="1"/>
  <c r="G652" i="1"/>
  <c r="G5104" i="1"/>
  <c r="G5095" i="1" s="1"/>
  <c r="G5096" i="1"/>
  <c r="H5846" i="1"/>
  <c r="H5852" i="1"/>
  <c r="F74" i="1"/>
  <c r="F100" i="1"/>
  <c r="G131" i="1"/>
  <c r="H149" i="1"/>
  <c r="G178" i="1"/>
  <c r="E178" i="1" s="1"/>
  <c r="H513" i="1"/>
  <c r="H552" i="1"/>
  <c r="G679" i="1"/>
  <c r="H712" i="1"/>
  <c r="F987" i="1"/>
  <c r="H987" i="1"/>
  <c r="F2559" i="1"/>
  <c r="G4582" i="1"/>
  <c r="G4585" i="1"/>
  <c r="G4581" i="1" s="1"/>
  <c r="E395" i="1"/>
  <c r="F311" i="1"/>
  <c r="G653" i="1"/>
  <c r="G100" i="1"/>
  <c r="E176" i="1"/>
  <c r="G311" i="1"/>
  <c r="E623" i="1"/>
  <c r="H705" i="1"/>
  <c r="H671" i="1" s="1"/>
  <c r="F4091" i="1"/>
  <c r="F4098" i="1"/>
  <c r="G5880" i="1"/>
  <c r="H101" i="1"/>
  <c r="E129" i="1"/>
  <c r="F430" i="1"/>
  <c r="E430" i="1" s="1"/>
  <c r="F433" i="1"/>
  <c r="F434" i="1"/>
  <c r="F435" i="1"/>
  <c r="F438" i="1"/>
  <c r="E438" i="1" s="1"/>
  <c r="F673" i="1"/>
  <c r="E2305" i="1"/>
  <c r="F2937" i="1"/>
  <c r="F3238" i="1"/>
  <c r="E3238" i="1" s="1"/>
  <c r="F4549" i="1"/>
  <c r="H4074" i="1"/>
  <c r="H4078" i="1"/>
  <c r="H4079" i="1"/>
  <c r="E5665" i="1"/>
  <c r="G2214" i="1"/>
  <c r="G2668" i="1"/>
  <c r="G3745" i="1"/>
  <c r="G3253" i="1" s="1"/>
  <c r="G4024" i="1"/>
  <c r="F4901" i="1"/>
  <c r="E954" i="1"/>
  <c r="G972" i="1"/>
  <c r="G973" i="1"/>
  <c r="G974" i="1"/>
  <c r="E2716" i="1"/>
  <c r="E2720" i="1"/>
  <c r="E3596" i="1"/>
  <c r="G3975" i="1"/>
  <c r="F4075" i="1"/>
  <c r="F4077" i="1"/>
  <c r="E4443" i="1"/>
  <c r="G3934" i="1"/>
  <c r="G3926" i="1" s="1"/>
  <c r="G3927" i="1"/>
  <c r="F75" i="1"/>
  <c r="G144" i="1"/>
  <c r="G126" i="1" s="1"/>
  <c r="G198" i="1"/>
  <c r="E202" i="1"/>
  <c r="G436" i="1"/>
  <c r="E28" i="1"/>
  <c r="E50" i="1"/>
  <c r="G75" i="1"/>
  <c r="F101" i="1"/>
  <c r="H117" i="1"/>
  <c r="H100" i="1" s="1"/>
  <c r="H173" i="1"/>
  <c r="H126" i="1" s="1"/>
  <c r="E261" i="1"/>
  <c r="G312" i="1"/>
  <c r="G575" i="1"/>
  <c r="G567" i="1"/>
  <c r="E200" i="1"/>
  <c r="F1632" i="1"/>
  <c r="F1645" i="1"/>
  <c r="E63" i="1"/>
  <c r="E78" i="1"/>
  <c r="E148" i="1"/>
  <c r="H131" i="1"/>
  <c r="H175" i="1"/>
  <c r="E305" i="1"/>
  <c r="E443" i="1"/>
  <c r="F432" i="1"/>
  <c r="H311" i="1"/>
  <c r="E311" i="1" s="1"/>
  <c r="G361" i="1"/>
  <c r="G352" i="1" s="1"/>
  <c r="G430" i="1"/>
  <c r="G434" i="1"/>
  <c r="E434" i="1" s="1"/>
  <c r="F431" i="1"/>
  <c r="E334" i="1"/>
  <c r="H431" i="1"/>
  <c r="H435" i="1"/>
  <c r="E435" i="1" s="1"/>
  <c r="G438" i="1"/>
  <c r="F543" i="1"/>
  <c r="F436" i="1"/>
  <c r="F670" i="1"/>
  <c r="G705" i="1"/>
  <c r="G671" i="1" s="1"/>
  <c r="E3124" i="1"/>
  <c r="H352" i="1"/>
  <c r="G433" i="1"/>
  <c r="F712" i="1"/>
  <c r="H704" i="1"/>
  <c r="H709" i="1"/>
  <c r="H675" i="1" s="1"/>
  <c r="E945" i="1"/>
  <c r="F2667" i="1"/>
  <c r="F3146" i="1"/>
  <c r="F3142" i="1" s="1"/>
  <c r="F3143" i="1"/>
  <c r="E3143" i="1" s="1"/>
  <c r="H970" i="1"/>
  <c r="E1234" i="1"/>
  <c r="F1574" i="1"/>
  <c r="E1614" i="1"/>
  <c r="F2309" i="1"/>
  <c r="F2662" i="1"/>
  <c r="F2550" i="1" s="1"/>
  <c r="E2717" i="1"/>
  <c r="E3208" i="1"/>
  <c r="H3258" i="1"/>
  <c r="E3697" i="1"/>
  <c r="F4019" i="1"/>
  <c r="F4007" i="1"/>
  <c r="E1259" i="1"/>
  <c r="E1408" i="1"/>
  <c r="F1452" i="1"/>
  <c r="G1455" i="1"/>
  <c r="G2216" i="1"/>
  <c r="F2214" i="1"/>
  <c r="F2217" i="1"/>
  <c r="F2313" i="1"/>
  <c r="G3750" i="1"/>
  <c r="F3951" i="1"/>
  <c r="E3960" i="1"/>
  <c r="H4309" i="1"/>
  <c r="H4295" i="1" s="1"/>
  <c r="H4064" i="1" s="1"/>
  <c r="H4311" i="1"/>
  <c r="H4297" i="1" s="1"/>
  <c r="H4066" i="1" s="1"/>
  <c r="H4315" i="1"/>
  <c r="H2222" i="1"/>
  <c r="H2934" i="1"/>
  <c r="H3955" i="1"/>
  <c r="H3959" i="1"/>
  <c r="E4124" i="1"/>
  <c r="E4958" i="1"/>
  <c r="E5434" i="1"/>
  <c r="E5500" i="1"/>
  <c r="E5677" i="1"/>
  <c r="F5805" i="1"/>
  <c r="E4954" i="1"/>
  <c r="E5155" i="1"/>
  <c r="E5666" i="1"/>
  <c r="H4312" i="1"/>
  <c r="H4298" i="1" s="1"/>
  <c r="G5119" i="1"/>
  <c r="F172" i="1"/>
  <c r="G18" i="1"/>
  <c r="H74" i="1"/>
  <c r="F513" i="1"/>
  <c r="F530" i="1"/>
  <c r="F512" i="1" s="1"/>
  <c r="E64" i="1"/>
  <c r="H75" i="1"/>
  <c r="E77" i="1"/>
  <c r="G101" i="1"/>
  <c r="E133" i="1"/>
  <c r="E203" i="1"/>
  <c r="H207" i="1"/>
  <c r="H198" i="1" s="1"/>
  <c r="E198" i="1" s="1"/>
  <c r="E213" i="1"/>
  <c r="G521" i="1"/>
  <c r="G513" i="1"/>
  <c r="F19" i="1"/>
  <c r="E67" i="1"/>
  <c r="E96" i="1"/>
  <c r="E104" i="1"/>
  <c r="E109" i="1"/>
  <c r="F132" i="1"/>
  <c r="E179" i="1"/>
  <c r="E190" i="1"/>
  <c r="E215" i="1"/>
  <c r="F360" i="1"/>
  <c r="F361" i="1"/>
  <c r="F352" i="1" s="1"/>
  <c r="F440" i="1"/>
  <c r="H582" i="1"/>
  <c r="H566" i="1" s="1"/>
  <c r="H567" i="1"/>
  <c r="E149" i="1"/>
  <c r="H465" i="1"/>
  <c r="H439" i="1" s="1"/>
  <c r="H440" i="1"/>
  <c r="E1288" i="1"/>
  <c r="F1287" i="1"/>
  <c r="E1287" i="1" s="1"/>
  <c r="G19" i="1"/>
  <c r="E25" i="1"/>
  <c r="F27" i="1"/>
  <c r="F18" i="1" s="1"/>
  <c r="E61" i="1"/>
  <c r="E65" i="1"/>
  <c r="G74" i="1"/>
  <c r="E106" i="1"/>
  <c r="E110" i="1"/>
  <c r="F144" i="1"/>
  <c r="F173" i="1"/>
  <c r="E173" i="1" s="1"/>
  <c r="E239" i="1"/>
  <c r="G440" i="1"/>
  <c r="H508" i="1"/>
  <c r="H495" i="1"/>
  <c r="E343" i="1"/>
  <c r="E356" i="1"/>
  <c r="E368" i="1"/>
  <c r="E291" i="1"/>
  <c r="E317" i="1"/>
  <c r="E342" i="1"/>
  <c r="E355" i="1"/>
  <c r="F351" i="1"/>
  <c r="E466" i="1"/>
  <c r="G439" i="1"/>
  <c r="G560" i="1"/>
  <c r="G543" i="1" s="1"/>
  <c r="G544" i="1"/>
  <c r="E544" i="1" s="1"/>
  <c r="H663" i="1"/>
  <c r="E663" i="1" s="1"/>
  <c r="H653" i="1"/>
  <c r="H674" i="1"/>
  <c r="H678" i="1"/>
  <c r="G815" i="1"/>
  <c r="G797" i="1" s="1"/>
  <c r="E335" i="1"/>
  <c r="E358" i="1"/>
  <c r="E450" i="1"/>
  <c r="E486" i="1"/>
  <c r="G501" i="1"/>
  <c r="G494" i="1" s="1"/>
  <c r="G495" i="1"/>
  <c r="H679" i="1"/>
  <c r="E572" i="1"/>
  <c r="E657" i="1"/>
  <c r="H673" i="1"/>
  <c r="G885" i="1"/>
  <c r="G842" i="1" s="1"/>
  <c r="G890" i="1"/>
  <c r="G884" i="1" s="1"/>
  <c r="H972" i="1"/>
  <c r="F974" i="1"/>
  <c r="G975" i="1"/>
  <c r="F1225" i="1"/>
  <c r="F1206" i="1"/>
  <c r="G1293" i="1"/>
  <c r="E1293" i="1" s="1"/>
  <c r="E1294" i="1"/>
  <c r="G1323" i="1"/>
  <c r="E1323" i="1" s="1"/>
  <c r="E1324" i="1"/>
  <c r="E1336" i="1"/>
  <c r="F1335" i="1"/>
  <c r="E1335" i="1" s="1"/>
  <c r="F1631" i="1"/>
  <c r="E509" i="1"/>
  <c r="E602" i="1"/>
  <c r="G669" i="1"/>
  <c r="E695" i="1"/>
  <c r="G712" i="1"/>
  <c r="H735" i="1"/>
  <c r="E761" i="1"/>
  <c r="F705" i="1"/>
  <c r="F671" i="1" s="1"/>
  <c r="E901" i="1"/>
  <c r="F900" i="1"/>
  <c r="G994" i="1"/>
  <c r="G987" i="1"/>
  <c r="E987" i="1" s="1"/>
  <c r="H494" i="1"/>
  <c r="F653" i="1"/>
  <c r="E676" i="1"/>
  <c r="H669" i="1"/>
  <c r="F669" i="1"/>
  <c r="G704" i="1"/>
  <c r="G670" i="1" s="1"/>
  <c r="E717" i="1"/>
  <c r="H710" i="1"/>
  <c r="H677" i="1" s="1"/>
  <c r="E742" i="1"/>
  <c r="E749" i="1"/>
  <c r="E765" i="1"/>
  <c r="E784" i="1"/>
  <c r="E877" i="1"/>
  <c r="E878" i="1"/>
  <c r="F884" i="1"/>
  <c r="G1625" i="1"/>
  <c r="G1609" i="1" s="1"/>
  <c r="G1610" i="1"/>
  <c r="E897" i="1"/>
  <c r="F926" i="1"/>
  <c r="E953" i="1"/>
  <c r="E1212" i="1"/>
  <c r="E1215" i="1"/>
  <c r="H1450" i="1"/>
  <c r="F1559" i="1"/>
  <c r="H1453" i="1"/>
  <c r="E1501" i="1"/>
  <c r="F986" i="1"/>
  <c r="E1003" i="1"/>
  <c r="H1041" i="1"/>
  <c r="H969" i="1" s="1"/>
  <c r="E1410" i="1"/>
  <c r="E1477" i="1"/>
  <c r="E2166" i="1"/>
  <c r="H2223" i="1"/>
  <c r="E1820" i="1"/>
  <c r="H2334" i="1"/>
  <c r="F2629" i="1"/>
  <c r="F2632" i="1"/>
  <c r="F2628" i="1" s="1"/>
  <c r="E2565" i="1"/>
  <c r="H2629" i="1"/>
  <c r="F2663" i="1"/>
  <c r="F2551" i="1" s="1"/>
  <c r="G2958" i="1"/>
  <c r="G3039" i="1"/>
  <c r="F3166" i="1"/>
  <c r="F2902" i="1"/>
  <c r="G2903" i="1"/>
  <c r="H2899" i="1"/>
  <c r="G2901" i="1"/>
  <c r="E3024" i="1"/>
  <c r="E3113" i="1"/>
  <c r="E3511" i="1"/>
  <c r="G4023" i="1"/>
  <c r="G5120" i="1"/>
  <c r="G5117" i="1"/>
  <c r="H5118" i="1"/>
  <c r="E5118" i="1" s="1"/>
  <c r="G5121" i="1"/>
  <c r="G3168" i="1"/>
  <c r="E3248" i="1"/>
  <c r="E3591" i="1"/>
  <c r="E4010" i="1"/>
  <c r="E4096" i="1"/>
  <c r="H4314" i="1"/>
  <c r="H4300" i="1" s="1"/>
  <c r="G3167" i="1"/>
  <c r="E4042" i="1"/>
  <c r="E4099" i="1"/>
  <c r="G4906" i="1"/>
  <c r="E5122" i="1"/>
  <c r="E3468" i="1"/>
  <c r="E3943" i="1"/>
  <c r="H4090" i="1"/>
  <c r="E4465" i="1"/>
  <c r="E5937" i="1"/>
  <c r="G566" i="1"/>
  <c r="E90" i="1"/>
  <c r="E160" i="1"/>
  <c r="E204" i="1"/>
  <c r="E517" i="1"/>
  <c r="E549" i="1"/>
  <c r="E583" i="1"/>
  <c r="E607" i="1"/>
  <c r="E649" i="1"/>
  <c r="E718" i="1"/>
  <c r="H745" i="1"/>
  <c r="H734" i="1" s="1"/>
  <c r="E769" i="1"/>
  <c r="F790" i="1"/>
  <c r="E790" i="1" s="1"/>
  <c r="E804" i="1"/>
  <c r="H816" i="1"/>
  <c r="H798" i="1" s="1"/>
  <c r="H825" i="1"/>
  <c r="E830" i="1"/>
  <c r="H829" i="1"/>
  <c r="E1114" i="1"/>
  <c r="E1219" i="1"/>
  <c r="E1300" i="1"/>
  <c r="F1299" i="1"/>
  <c r="E1299" i="1" s="1"/>
  <c r="G1452" i="1"/>
  <c r="E21" i="1"/>
  <c r="E26" i="1"/>
  <c r="E44" i="1"/>
  <c r="E95" i="1"/>
  <c r="E127" i="1"/>
  <c r="E146" i="1"/>
  <c r="E210" i="1"/>
  <c r="H543" i="1"/>
  <c r="F566" i="1"/>
  <c r="H670" i="1"/>
  <c r="E771" i="1"/>
  <c r="E803" i="1"/>
  <c r="E1181" i="1"/>
  <c r="E2094" i="1"/>
  <c r="F2093" i="1"/>
  <c r="F2506" i="1"/>
  <c r="F2508" i="1"/>
  <c r="E150" i="1"/>
  <c r="E298" i="1"/>
  <c r="E499" i="1"/>
  <c r="H512" i="1"/>
  <c r="F622" i="1"/>
  <c r="E622" i="1" s="1"/>
  <c r="E664" i="1"/>
  <c r="H720" i="1"/>
  <c r="H711" i="1" s="1"/>
  <c r="E729" i="1"/>
  <c r="G709" i="1"/>
  <c r="G675" i="1" s="1"/>
  <c r="G734" i="1"/>
  <c r="E881" i="1"/>
  <c r="F880" i="1"/>
  <c r="E956" i="1"/>
  <c r="F950" i="1"/>
  <c r="E1330" i="1"/>
  <c r="F1329" i="1"/>
  <c r="E1329" i="1" s="1"/>
  <c r="E83" i="1"/>
  <c r="E283" i="1"/>
  <c r="E313" i="1"/>
  <c r="E359" i="1"/>
  <c r="E365" i="1"/>
  <c r="E378" i="1"/>
  <c r="E469" i="1"/>
  <c r="E480" i="1"/>
  <c r="E502" i="1"/>
  <c r="E514" i="1"/>
  <c r="E650" i="1"/>
  <c r="E659" i="1"/>
  <c r="E685" i="1"/>
  <c r="G686" i="1"/>
  <c r="G678" i="1" s="1"/>
  <c r="F694" i="1"/>
  <c r="F678" i="1" s="1"/>
  <c r="E678" i="1" s="1"/>
  <c r="E719" i="1"/>
  <c r="G708" i="1"/>
  <c r="G674" i="1" s="1"/>
  <c r="F741" i="1"/>
  <c r="E741" i="1" s="1"/>
  <c r="E787" i="1"/>
  <c r="G735" i="1"/>
  <c r="G816" i="1"/>
  <c r="G798" i="1" s="1"/>
  <c r="E886" i="1"/>
  <c r="F847" i="1"/>
  <c r="H932" i="1"/>
  <c r="H925" i="1" s="1"/>
  <c r="H926" i="1"/>
  <c r="H965" i="1"/>
  <c r="G2259" i="1"/>
  <c r="G2271" i="1"/>
  <c r="G2694" i="1"/>
  <c r="G2670" i="1" s="1"/>
  <c r="G2671" i="1"/>
  <c r="E940" i="1"/>
  <c r="G971" i="1"/>
  <c r="H975" i="1"/>
  <c r="E1078" i="1"/>
  <c r="E1222" i="1"/>
  <c r="E1305" i="1"/>
  <c r="E1314" i="1"/>
  <c r="E1368" i="1"/>
  <c r="E1371" i="1"/>
  <c r="G1457" i="1"/>
  <c r="E1654" i="1"/>
  <c r="F1653" i="1"/>
  <c r="E1661" i="1"/>
  <c r="F2520" i="1"/>
  <c r="E2520" i="1" s="1"/>
  <c r="E2521" i="1"/>
  <c r="E856" i="1"/>
  <c r="E874" i="1"/>
  <c r="E904" i="1"/>
  <c r="E933" i="1"/>
  <c r="H974" i="1"/>
  <c r="E1048" i="1"/>
  <c r="H1077" i="1"/>
  <c r="E1085" i="1"/>
  <c r="E1190" i="1"/>
  <c r="E1225" i="1"/>
  <c r="E1387" i="1"/>
  <c r="E1435" i="1"/>
  <c r="F1434" i="1"/>
  <c r="G1450" i="1"/>
  <c r="H1451" i="1"/>
  <c r="E2024" i="1"/>
  <c r="E2227" i="1"/>
  <c r="F2215" i="1"/>
  <c r="E2215" i="1" s="1"/>
  <c r="E2524" i="1"/>
  <c r="E2539" i="1"/>
  <c r="E821" i="1"/>
  <c r="G851" i="1"/>
  <c r="E851" i="1" s="1"/>
  <c r="E915" i="1"/>
  <c r="E951" i="1"/>
  <c r="E976" i="1"/>
  <c r="F971" i="1"/>
  <c r="E1231" i="1"/>
  <c r="E1237" i="1"/>
  <c r="E1420" i="1"/>
  <c r="H1454" i="1"/>
  <c r="E1525" i="1"/>
  <c r="G1574" i="1"/>
  <c r="G1559" i="1" s="1"/>
  <c r="E1839" i="1"/>
  <c r="F1821" i="1"/>
  <c r="E1821" i="1" s="1"/>
  <c r="G2244" i="1"/>
  <c r="G2222" i="1" s="1"/>
  <c r="G2223" i="1"/>
  <c r="H2908" i="1"/>
  <c r="H2916" i="1"/>
  <c r="H2907" i="1" s="1"/>
  <c r="F2964" i="1"/>
  <c r="F2957" i="1" s="1"/>
  <c r="F2958" i="1"/>
  <c r="F2932" i="1" s="1"/>
  <c r="H2902" i="1"/>
  <c r="F3015" i="1"/>
  <c r="E3016" i="1"/>
  <c r="H3054" i="1"/>
  <c r="E3054" i="1" s="1"/>
  <c r="E3122" i="1"/>
  <c r="H3121" i="1"/>
  <c r="E3121" i="1" s="1"/>
  <c r="E5171" i="1"/>
  <c r="H5170" i="1"/>
  <c r="E5170" i="1" s="1"/>
  <c r="E1306" i="1"/>
  <c r="H1452" i="1"/>
  <c r="H1457" i="1"/>
  <c r="G1573" i="1"/>
  <c r="G1558" i="1" s="1"/>
  <c r="E1607" i="1"/>
  <c r="F1451" i="1"/>
  <c r="E1616" i="1"/>
  <c r="E1679" i="1"/>
  <c r="F1659" i="1"/>
  <c r="E1727" i="1"/>
  <c r="E1873" i="1"/>
  <c r="E1997" i="1"/>
  <c r="E2002" i="1"/>
  <c r="E2162" i="1"/>
  <c r="H2275" i="1"/>
  <c r="H2583" i="1"/>
  <c r="E3197" i="1"/>
  <c r="F3167" i="1"/>
  <c r="E3167" i="1" s="1"/>
  <c r="E1372" i="1"/>
  <c r="E1386" i="1"/>
  <c r="E1419" i="1"/>
  <c r="H1455" i="1"/>
  <c r="E1509" i="1"/>
  <c r="E1577" i="1"/>
  <c r="F1450" i="1"/>
  <c r="E1678" i="1"/>
  <c r="E1731" i="1"/>
  <c r="E1793" i="1"/>
  <c r="E1845" i="1"/>
  <c r="E1872" i="1"/>
  <c r="E1884" i="1"/>
  <c r="E2025" i="1"/>
  <c r="E2060" i="1"/>
  <c r="E2112" i="1"/>
  <c r="H2266" i="1"/>
  <c r="H2258" i="1" s="1"/>
  <c r="H2259" i="1"/>
  <c r="E2250" i="1"/>
  <c r="E2281" i="1"/>
  <c r="E2493" i="1"/>
  <c r="E2542" i="1"/>
  <c r="G2583" i="1"/>
  <c r="E2630" i="1"/>
  <c r="H2664" i="1"/>
  <c r="H2552" i="1" s="1"/>
  <c r="G2556" i="1"/>
  <c r="H2669" i="1"/>
  <c r="H2557" i="1" s="1"/>
  <c r="H1817" i="1" s="1"/>
  <c r="E2808" i="1"/>
  <c r="F2807" i="1"/>
  <c r="E2868" i="1"/>
  <c r="F2946" i="1"/>
  <c r="F2940" i="1" s="1"/>
  <c r="E2953" i="1"/>
  <c r="G2952" i="1"/>
  <c r="G2938" i="1"/>
  <c r="E2176" i="1"/>
  <c r="E2245" i="1"/>
  <c r="E2319" i="1"/>
  <c r="E2333" i="1"/>
  <c r="E2440" i="1"/>
  <c r="E2478" i="1"/>
  <c r="E2492" i="1"/>
  <c r="E2527" i="1"/>
  <c r="E2530" i="1"/>
  <c r="G2664" i="1"/>
  <c r="G2552" i="1" s="1"/>
  <c r="H2816" i="1"/>
  <c r="E2816" i="1" s="1"/>
  <c r="H2799" i="1"/>
  <c r="F2938" i="1"/>
  <c r="E2945" i="1"/>
  <c r="H3063" i="1"/>
  <c r="H3059" i="1" s="1"/>
  <c r="H3060" i="1"/>
  <c r="H3049" i="1" s="1"/>
  <c r="G2663" i="1"/>
  <c r="G2551" i="1" s="1"/>
  <c r="H2665" i="1"/>
  <c r="H2553" i="1" s="1"/>
  <c r="H1813" i="1" s="1"/>
  <c r="E2806" i="1"/>
  <c r="E2936" i="1"/>
  <c r="G3166" i="1"/>
  <c r="E3174" i="1"/>
  <c r="H3193" i="1"/>
  <c r="H3200" i="1"/>
  <c r="E3200" i="1" s="1"/>
  <c r="F2558" i="1"/>
  <c r="E2585" i="1"/>
  <c r="E2586" i="1"/>
  <c r="G2666" i="1"/>
  <c r="G2554" i="1" s="1"/>
  <c r="E2856" i="1"/>
  <c r="H2940" i="1"/>
  <c r="G2937" i="1"/>
  <c r="G2904" i="1" s="1"/>
  <c r="H2900" i="1"/>
  <c r="E3029" i="1"/>
  <c r="E3043" i="1"/>
  <c r="H3234" i="1"/>
  <c r="H3229" i="1" s="1"/>
  <c r="H3224" i="1" s="1"/>
  <c r="H3238" i="1"/>
  <c r="H3233" i="1" s="1"/>
  <c r="H3228" i="1" s="1"/>
  <c r="H3223" i="1" s="1"/>
  <c r="H3146" i="1"/>
  <c r="H3142" i="1" s="1"/>
  <c r="E3142" i="1" s="1"/>
  <c r="H3177" i="1"/>
  <c r="H3170" i="1" s="1"/>
  <c r="H3171" i="1"/>
  <c r="G3238" i="1"/>
  <c r="E3239" i="1"/>
  <c r="E3757" i="1"/>
  <c r="G3748" i="1"/>
  <c r="G3256" i="1" s="1"/>
  <c r="H4043" i="1"/>
  <c r="H4036" i="1" s="1"/>
  <c r="H4037" i="1"/>
  <c r="G5322" i="1"/>
  <c r="G5297" i="1" s="1"/>
  <c r="G5298" i="1"/>
  <c r="F5709" i="1"/>
  <c r="E5709" i="1" s="1"/>
  <c r="F5702" i="1"/>
  <c r="E3107" i="1"/>
  <c r="F3106" i="1"/>
  <c r="E3106" i="1" s="1"/>
  <c r="G3146" i="1"/>
  <c r="G3142" i="1" s="1"/>
  <c r="E3147" i="1"/>
  <c r="E3185" i="1"/>
  <c r="F3184" i="1"/>
  <c r="F3171" i="1"/>
  <c r="E3612" i="1"/>
  <c r="F3611" i="1"/>
  <c r="E3070" i="1"/>
  <c r="G3100" i="1"/>
  <c r="E3101" i="1"/>
  <c r="E3516" i="1"/>
  <c r="H3515" i="1"/>
  <c r="E3896" i="1"/>
  <c r="G3164" i="1"/>
  <c r="F3259" i="1"/>
  <c r="H3254" i="1"/>
  <c r="E3282" i="1"/>
  <c r="F3273" i="1"/>
  <c r="E3273" i="1" s="1"/>
  <c r="E3558" i="1"/>
  <c r="E3845" i="1"/>
  <c r="H3927" i="1"/>
  <c r="H3168" i="1"/>
  <c r="E3221" i="1"/>
  <c r="E3523" i="1"/>
  <c r="E3897" i="1"/>
  <c r="H3253" i="1"/>
  <c r="E3501" i="1"/>
  <c r="E3582" i="1"/>
  <c r="E3636" i="1"/>
  <c r="H3257" i="1"/>
  <c r="H4077" i="1"/>
  <c r="H4068" i="1" s="1"/>
  <c r="G3255" i="1"/>
  <c r="E3330" i="1"/>
  <c r="E3506" i="1"/>
  <c r="E3581" i="1"/>
  <c r="E3635" i="1"/>
  <c r="H4595" i="1"/>
  <c r="H4535" i="1" s="1"/>
  <c r="H4075" i="1"/>
  <c r="E4205" i="1"/>
  <c r="E4214" i="1"/>
  <c r="E4225" i="1"/>
  <c r="E4584" i="1"/>
  <c r="H5104" i="1"/>
  <c r="H5095" i="1" s="1"/>
  <c r="H5096" i="1"/>
  <c r="E4162" i="1"/>
  <c r="E4251" i="1"/>
  <c r="G4784" i="1"/>
  <c r="G4775" i="1" s="1"/>
  <c r="G4766" i="1" s="1"/>
  <c r="G4776" i="1"/>
  <c r="G4767" i="1" s="1"/>
  <c r="E4369" i="1"/>
  <c r="E4347" i="1"/>
  <c r="G4315" i="1"/>
  <c r="G4301" i="1" s="1"/>
  <c r="G4071" i="1" s="1"/>
  <c r="E4597" i="1"/>
  <c r="G4939" i="1"/>
  <c r="E4940" i="1"/>
  <c r="E5004" i="1"/>
  <c r="G5014" i="1"/>
  <c r="G4997" i="1" s="1"/>
  <c r="G4998" i="1"/>
  <c r="E5105" i="1"/>
  <c r="E5137" i="1"/>
  <c r="H5116" i="1"/>
  <c r="H4310" i="1"/>
  <c r="E4346" i="1"/>
  <c r="G4310" i="1"/>
  <c r="G4296" i="1" s="1"/>
  <c r="H4425" i="1"/>
  <c r="F4464" i="1"/>
  <c r="E4493" i="1"/>
  <c r="E4501" i="1"/>
  <c r="H4533" i="1"/>
  <c r="E4626" i="1"/>
  <c r="G4636" i="1"/>
  <c r="G4625" i="1" s="1"/>
  <c r="E4682" i="1"/>
  <c r="E4718" i="1"/>
  <c r="H4737" i="1"/>
  <c r="H4727" i="1" s="1"/>
  <c r="E4953" i="1"/>
  <c r="G4641" i="1"/>
  <c r="G4630" i="1" s="1"/>
  <c r="H4676" i="1"/>
  <c r="E4691" i="1"/>
  <c r="E4829" i="1"/>
  <c r="F4632" i="1"/>
  <c r="E5003" i="1"/>
  <c r="E4707" i="1"/>
  <c r="E4755" i="1"/>
  <c r="E4912" i="1"/>
  <c r="E5065" i="1"/>
  <c r="E5069" i="1"/>
  <c r="E5083" i="1"/>
  <c r="G4907" i="1"/>
  <c r="E5202" i="1"/>
  <c r="H5117" i="1"/>
  <c r="E5117" i="1" s="1"/>
  <c r="E5149" i="1"/>
  <c r="E5195" i="1"/>
  <c r="E5203" i="1"/>
  <c r="E5207" i="1"/>
  <c r="E5225" i="1"/>
  <c r="E5339" i="1"/>
  <c r="E5196" i="1"/>
  <c r="E5257" i="1"/>
  <c r="E5302" i="1"/>
  <c r="E5338" i="1"/>
  <c r="E5630" i="1"/>
  <c r="F5629" i="1"/>
  <c r="E5629" i="1" s="1"/>
  <c r="G5676" i="1"/>
  <c r="E5676" i="1" s="1"/>
  <c r="F5812" i="1"/>
  <c r="F5804" i="1" s="1"/>
  <c r="E5948" i="1"/>
  <c r="E5806" i="1"/>
  <c r="E5810" i="1"/>
  <c r="E5928" i="1"/>
  <c r="E5929" i="1"/>
  <c r="E5960" i="1"/>
  <c r="E707" i="1"/>
  <c r="G673" i="1"/>
  <c r="E758" i="1"/>
  <c r="E802" i="1"/>
  <c r="G710" i="1"/>
  <c r="E471" i="1"/>
  <c r="E58" i="1"/>
  <c r="E60" i="1"/>
  <c r="E79" i="1"/>
  <c r="E82" i="1"/>
  <c r="E102" i="1"/>
  <c r="E103" i="1"/>
  <c r="E105" i="1"/>
  <c r="E130" i="1"/>
  <c r="E316" i="1"/>
  <c r="E441" i="1"/>
  <c r="E462" i="1"/>
  <c r="E463" i="1"/>
  <c r="E496" i="1"/>
  <c r="E520" i="1"/>
  <c r="E541" i="1"/>
  <c r="E546" i="1"/>
  <c r="E547" i="1"/>
  <c r="F567" i="1"/>
  <c r="E569" i="1"/>
  <c r="E570" i="1"/>
  <c r="E575" i="1"/>
  <c r="E576" i="1"/>
  <c r="E589" i="1"/>
  <c r="E590" i="1"/>
  <c r="E595" i="1"/>
  <c r="E641" i="1"/>
  <c r="F652" i="1"/>
  <c r="E654" i="1"/>
  <c r="E680" i="1"/>
  <c r="E683" i="1"/>
  <c r="E684" i="1"/>
  <c r="F709" i="1"/>
  <c r="F710" i="1"/>
  <c r="F677" i="1" s="1"/>
  <c r="F711" i="1"/>
  <c r="E754" i="1"/>
  <c r="E759" i="1"/>
  <c r="E779" i="1"/>
  <c r="E780" i="1"/>
  <c r="E791" i="1"/>
  <c r="E812" i="1"/>
  <c r="E826" i="1"/>
  <c r="E829" i="1"/>
  <c r="E833" i="1"/>
  <c r="F842" i="1"/>
  <c r="E843" i="1"/>
  <c r="E844" i="1"/>
  <c r="E845" i="1"/>
  <c r="E847" i="1"/>
  <c r="E848" i="1"/>
  <c r="E866" i="1"/>
  <c r="F925" i="1"/>
  <c r="E962" i="1"/>
  <c r="G950" i="1"/>
  <c r="G961" i="1"/>
  <c r="G949" i="1" s="1"/>
  <c r="E995" i="1"/>
  <c r="H994" i="1"/>
  <c r="H986" i="1" s="1"/>
  <c r="E1208" i="1"/>
  <c r="F1192" i="1"/>
  <c r="F1183" i="1" s="1"/>
  <c r="F1174" i="1" s="1"/>
  <c r="E1174" i="1" s="1"/>
  <c r="E1256" i="1"/>
  <c r="G1290" i="1"/>
  <c r="E1290" i="1" s="1"/>
  <c r="E1291" i="1"/>
  <c r="G1296" i="1"/>
  <c r="E1296" i="1" s="1"/>
  <c r="E1297" i="1"/>
  <c r="G1302" i="1"/>
  <c r="E1302" i="1" s="1"/>
  <c r="E1303" i="1"/>
  <c r="H1308" i="1"/>
  <c r="E1308" i="1" s="1"/>
  <c r="E1309" i="1"/>
  <c r="G1326" i="1"/>
  <c r="E1326" i="1" s="1"/>
  <c r="E1327" i="1"/>
  <c r="E1366" i="1"/>
  <c r="E1378" i="1"/>
  <c r="F1377" i="1"/>
  <c r="E1377" i="1" s="1"/>
  <c r="E1384" i="1"/>
  <c r="F1383" i="1"/>
  <c r="E1383" i="1" s="1"/>
  <c r="E1405" i="1"/>
  <c r="E1414" i="1"/>
  <c r="F1413" i="1"/>
  <c r="E1413" i="1" s="1"/>
  <c r="E1423" i="1"/>
  <c r="G1454" i="1"/>
  <c r="H1581" i="1"/>
  <c r="H1573" i="1" s="1"/>
  <c r="H1558" i="1" s="1"/>
  <c r="H1574" i="1"/>
  <c r="H1559" i="1" s="1"/>
  <c r="E1450" i="1"/>
  <c r="E1613" i="1"/>
  <c r="F1453" i="1"/>
  <c r="F1686" i="1"/>
  <c r="E1896" i="1"/>
  <c r="E1953" i="1"/>
  <c r="F1952" i="1"/>
  <c r="E1952" i="1" s="1"/>
  <c r="E2031" i="1"/>
  <c r="F2030" i="1"/>
  <c r="E2030" i="1" s="1"/>
  <c r="E2064" i="1"/>
  <c r="F2063" i="1"/>
  <c r="E2063" i="1" s="1"/>
  <c r="E2277" i="1"/>
  <c r="F2213" i="1"/>
  <c r="E2213" i="1" s="1"/>
  <c r="G2313" i="1"/>
  <c r="G2308" i="1" s="1"/>
  <c r="G2309" i="1"/>
  <c r="G2341" i="1"/>
  <c r="E2512" i="1"/>
  <c r="G2511" i="1"/>
  <c r="G2505" i="1" s="1"/>
  <c r="G2506" i="1"/>
  <c r="F2598" i="1"/>
  <c r="F2592" i="1" s="1"/>
  <c r="F2593" i="1"/>
  <c r="F2582" i="1" s="1"/>
  <c r="G2635" i="1"/>
  <c r="G2628" i="1" s="1"/>
  <c r="G2629" i="1"/>
  <c r="E2629" i="1" s="1"/>
  <c r="E3878" i="1"/>
  <c r="F3877" i="1"/>
  <c r="E3877" i="1" s="1"/>
  <c r="H3883" i="1"/>
  <c r="E3884" i="1"/>
  <c r="E3932" i="1"/>
  <c r="F3750" i="1"/>
  <c r="F3258" i="1" s="1"/>
  <c r="E314" i="1"/>
  <c r="E318" i="1"/>
  <c r="E327" i="1"/>
  <c r="E361" i="1"/>
  <c r="E362" i="1"/>
  <c r="E363" i="1"/>
  <c r="E364" i="1"/>
  <c r="E442" i="1"/>
  <c r="E447" i="1"/>
  <c r="E448" i="1"/>
  <c r="E449" i="1"/>
  <c r="F468" i="1"/>
  <c r="F439" i="1" s="1"/>
  <c r="E472" i="1"/>
  <c r="E498" i="1"/>
  <c r="E500" i="1"/>
  <c r="F508" i="1"/>
  <c r="E522" i="1"/>
  <c r="E534" i="1"/>
  <c r="E540" i="1"/>
  <c r="E550" i="1"/>
  <c r="E551" i="1"/>
  <c r="E568" i="1"/>
  <c r="E571" i="1"/>
  <c r="E596" i="1"/>
  <c r="E599" i="1"/>
  <c r="E603" i="1"/>
  <c r="F606" i="1"/>
  <c r="E606" i="1" s="1"/>
  <c r="E616" i="1"/>
  <c r="E640" i="1"/>
  <c r="E655" i="1"/>
  <c r="E656" i="1"/>
  <c r="E672" i="1"/>
  <c r="E686" i="1"/>
  <c r="E703" i="1"/>
  <c r="G711" i="1"/>
  <c r="E713" i="1"/>
  <c r="E715" i="1"/>
  <c r="E716" i="1"/>
  <c r="E730" i="1"/>
  <c r="E748" i="1"/>
  <c r="E753" i="1"/>
  <c r="E763" i="1"/>
  <c r="E772" i="1"/>
  <c r="F783" i="1"/>
  <c r="E783" i="1" s="1"/>
  <c r="E792" i="1"/>
  <c r="E793" i="1"/>
  <c r="E799" i="1"/>
  <c r="H811" i="1"/>
  <c r="F816" i="1"/>
  <c r="F798" i="1" s="1"/>
  <c r="E817" i="1"/>
  <c r="E818" i="1"/>
  <c r="E819" i="1"/>
  <c r="F820" i="1"/>
  <c r="E834" i="1"/>
  <c r="E838" i="1"/>
  <c r="E850" i="1"/>
  <c r="E852" i="1"/>
  <c r="F855" i="1"/>
  <c r="H890" i="1"/>
  <c r="H884" i="1" s="1"/>
  <c r="H885" i="1"/>
  <c r="H842" i="1" s="1"/>
  <c r="E1034" i="1"/>
  <c r="F1033" i="1"/>
  <c r="E1033" i="1" s="1"/>
  <c r="E1050" i="1"/>
  <c r="F1041" i="1"/>
  <c r="F969" i="1" s="1"/>
  <c r="E1194" i="1"/>
  <c r="H1185" i="1"/>
  <c r="H1176" i="1" s="1"/>
  <c r="G1209" i="1"/>
  <c r="E1209" i="1" s="1"/>
  <c r="G1206" i="1"/>
  <c r="G1189" i="1" s="1"/>
  <c r="G1180" i="1" s="1"/>
  <c r="G1171" i="1" s="1"/>
  <c r="G1344" i="1"/>
  <c r="E1344" i="1" s="1"/>
  <c r="E1345" i="1"/>
  <c r="E1417" i="1"/>
  <c r="F1416" i="1"/>
  <c r="E1416" i="1" s="1"/>
  <c r="E1429" i="1"/>
  <c r="H1480" i="1"/>
  <c r="H1459" i="1"/>
  <c r="G1451" i="1"/>
  <c r="G1453" i="1"/>
  <c r="E1578" i="1"/>
  <c r="F1563" i="1"/>
  <c r="F1454" i="1" s="1"/>
  <c r="E1564" i="1"/>
  <c r="F1455" i="1"/>
  <c r="E1580" i="1"/>
  <c r="F1565" i="1"/>
  <c r="H1658" i="1"/>
  <c r="E1709" i="1"/>
  <c r="F1708" i="1"/>
  <c r="G1659" i="1"/>
  <c r="E1716" i="1"/>
  <c r="G1715" i="1"/>
  <c r="E1715" i="1" s="1"/>
  <c r="E1752" i="1"/>
  <c r="F1751" i="1"/>
  <c r="E1751" i="1" s="1"/>
  <c r="G1837" i="1"/>
  <c r="E1843" i="1"/>
  <c r="F1826" i="1"/>
  <c r="E1826" i="1" s="1"/>
  <c r="H1851" i="1"/>
  <c r="H1837" i="1"/>
  <c r="H1819" i="1" s="1"/>
  <c r="H1925" i="1"/>
  <c r="E1926" i="1"/>
  <c r="H1967" i="1"/>
  <c r="E1967" i="1" s="1"/>
  <c r="E1968" i="1"/>
  <c r="E2155" i="1"/>
  <c r="F2154" i="1"/>
  <c r="E2154" i="1" s="1"/>
  <c r="G2258" i="1"/>
  <c r="E2296" i="1"/>
  <c r="F2295" i="1"/>
  <c r="E2295" i="1" s="1"/>
  <c r="E2336" i="1"/>
  <c r="E2348" i="1"/>
  <c r="G2338" i="1"/>
  <c r="E2338" i="1" s="1"/>
  <c r="G2363" i="1"/>
  <c r="G2340" i="1" s="1"/>
  <c r="F2843" i="1"/>
  <c r="F2824" i="1" s="1"/>
  <c r="E2844" i="1"/>
  <c r="F2825" i="1"/>
  <c r="G2916" i="1"/>
  <c r="G2907" i="1" s="1"/>
  <c r="G2908" i="1"/>
  <c r="E3134" i="1"/>
  <c r="F3133" i="1"/>
  <c r="E3133" i="1" s="1"/>
  <c r="F3093" i="1"/>
  <c r="H3864" i="1"/>
  <c r="E3864" i="1" s="1"/>
  <c r="E3865" i="1"/>
  <c r="E182" i="1"/>
  <c r="E247" i="1"/>
  <c r="E352" i="1"/>
  <c r="E353" i="1"/>
  <c r="E354" i="1"/>
  <c r="E402" i="1"/>
  <c r="E409" i="1"/>
  <c r="E417" i="1"/>
  <c r="E420" i="1"/>
  <c r="E444" i="1"/>
  <c r="E801" i="1"/>
  <c r="E861" i="1"/>
  <c r="G935" i="1"/>
  <c r="E935" i="1" s="1"/>
  <c r="G926" i="1"/>
  <c r="E1042" i="1"/>
  <c r="F970" i="1"/>
  <c r="E970" i="1" s="1"/>
  <c r="H1073" i="1"/>
  <c r="E1074" i="1"/>
  <c r="G1130" i="1"/>
  <c r="G1121" i="1" s="1"/>
  <c r="G1111" i="1" s="1"/>
  <c r="G1122" i="1"/>
  <c r="G1112" i="1" s="1"/>
  <c r="G1332" i="1"/>
  <c r="E1332" i="1" s="1"/>
  <c r="E1333" i="1"/>
  <c r="E1375" i="1"/>
  <c r="F1374" i="1"/>
  <c r="E1374" i="1" s="1"/>
  <c r="E1381" i="1"/>
  <c r="F1380" i="1"/>
  <c r="E1380" i="1" s="1"/>
  <c r="H1389" i="1"/>
  <c r="E1389" i="1" s="1"/>
  <c r="E1390" i="1"/>
  <c r="E1485" i="1"/>
  <c r="F1459" i="1"/>
  <c r="G1492" i="1"/>
  <c r="G1458" i="1" s="1"/>
  <c r="G1459" i="1"/>
  <c r="E1459" i="1" s="1"/>
  <c r="H1638" i="1"/>
  <c r="H1631" i="1" s="1"/>
  <c r="H1632" i="1"/>
  <c r="E1639" i="1"/>
  <c r="G1645" i="1"/>
  <c r="G1631" i="1" s="1"/>
  <c r="G1632" i="1"/>
  <c r="E1743" i="1"/>
  <c r="F1742" i="1"/>
  <c r="F1725" i="1"/>
  <c r="F1759" i="1"/>
  <c r="E1760" i="1"/>
  <c r="H1767" i="1"/>
  <c r="E1767" i="1" s="1"/>
  <c r="H1725" i="1"/>
  <c r="E1859" i="1"/>
  <c r="F1837" i="1"/>
  <c r="F1819" i="1" s="1"/>
  <c r="F1858" i="1"/>
  <c r="E1858" i="1" s="1"/>
  <c r="H1912" i="1"/>
  <c r="E1913" i="1"/>
  <c r="E2019" i="1"/>
  <c r="G2018" i="1"/>
  <c r="E2018" i="1" s="1"/>
  <c r="E2100" i="1"/>
  <c r="F2099" i="1"/>
  <c r="E2124" i="1"/>
  <c r="F2123" i="1"/>
  <c r="E2123" i="1" s="1"/>
  <c r="E2231" i="1"/>
  <c r="F2230" i="1"/>
  <c r="F2222" i="1" s="1"/>
  <c r="F2223" i="1"/>
  <c r="E2289" i="1"/>
  <c r="E2324" i="1"/>
  <c r="F2341" i="1"/>
  <c r="E2344" i="1"/>
  <c r="F2334" i="1"/>
  <c r="F2555" i="1"/>
  <c r="G2559" i="1"/>
  <c r="G2567" i="1"/>
  <c r="G2558" i="1" s="1"/>
  <c r="H2887" i="1"/>
  <c r="E2887" i="1" s="1"/>
  <c r="E2888" i="1"/>
  <c r="F3060" i="1"/>
  <c r="F3049" i="1" s="1"/>
  <c r="E3131" i="1"/>
  <c r="H3130" i="1"/>
  <c r="E3130" i="1" s="1"/>
  <c r="E3629" i="1"/>
  <c r="F3628" i="1"/>
  <c r="E76" i="1"/>
  <c r="E100" i="1"/>
  <c r="E101" i="1"/>
  <c r="E199" i="1"/>
  <c r="E207" i="1"/>
  <c r="H351" i="1"/>
  <c r="E410" i="1"/>
  <c r="E432" i="1"/>
  <c r="E436" i="1"/>
  <c r="E445" i="1"/>
  <c r="E487" i="1"/>
  <c r="E516" i="1"/>
  <c r="E518" i="1"/>
  <c r="E530" i="1"/>
  <c r="E574" i="1"/>
  <c r="E598" i="1"/>
  <c r="E658" i="1"/>
  <c r="E671" i="1"/>
  <c r="F679" i="1"/>
  <c r="E706" i="1"/>
  <c r="F708" i="1"/>
  <c r="E721" i="1"/>
  <c r="E775" i="1"/>
  <c r="E862" i="1"/>
  <c r="E865" i="1"/>
  <c r="E869" i="1"/>
  <c r="E1065" i="1"/>
  <c r="F1064" i="1"/>
  <c r="E1064" i="1" s="1"/>
  <c r="E1228" i="1"/>
  <c r="E1240" i="1"/>
  <c r="H1244" i="1"/>
  <c r="H1206" i="1"/>
  <c r="H1189" i="1" s="1"/>
  <c r="H1180" i="1" s="1"/>
  <c r="H1171" i="1" s="1"/>
  <c r="E1312" i="1"/>
  <c r="F1311" i="1"/>
  <c r="E1311" i="1" s="1"/>
  <c r="F1407" i="1"/>
  <c r="E1407" i="1" s="1"/>
  <c r="H1617" i="1"/>
  <c r="H1609" i="1" s="1"/>
  <c r="H1610" i="1"/>
  <c r="H1659" i="1"/>
  <c r="E1708" i="1"/>
  <c r="G1733" i="1"/>
  <c r="G1724" i="1" s="1"/>
  <c r="G1725" i="1"/>
  <c r="E1932" i="1"/>
  <c r="F1931" i="1"/>
  <c r="E1937" i="1"/>
  <c r="F1936" i="1"/>
  <c r="E1936" i="1" s="1"/>
  <c r="E2040" i="1"/>
  <c r="F2039" i="1"/>
  <c r="E2039" i="1" s="1"/>
  <c r="H2140" i="1"/>
  <c r="E2141" i="1"/>
  <c r="E2182" i="1"/>
  <c r="F2181" i="1"/>
  <c r="E2181" i="1" s="1"/>
  <c r="G2589" i="1"/>
  <c r="E2590" i="1"/>
  <c r="E2912" i="1"/>
  <c r="G2902" i="1"/>
  <c r="F3044" i="1"/>
  <c r="E3044" i="1" s="1"/>
  <c r="F3037" i="1"/>
  <c r="E3104" i="1"/>
  <c r="G3103" i="1"/>
  <c r="G3093" i="1"/>
  <c r="E3199" i="1"/>
  <c r="F3169" i="1"/>
  <c r="E3169" i="1" s="1"/>
  <c r="E3235" i="1"/>
  <c r="H3230" i="1"/>
  <c r="H3225" i="1" s="1"/>
  <c r="E3225" i="1" s="1"/>
  <c r="F5077" i="1"/>
  <c r="E5078" i="1"/>
  <c r="F5060" i="1"/>
  <c r="F5243" i="1"/>
  <c r="F5239" i="1" s="1"/>
  <c r="F5240" i="1"/>
  <c r="G5990" i="1"/>
  <c r="G6003" i="1"/>
  <c r="E880" i="1"/>
  <c r="E890" i="1"/>
  <c r="E896" i="1"/>
  <c r="E943" i="1"/>
  <c r="E966" i="1"/>
  <c r="E972" i="1"/>
  <c r="E973" i="1"/>
  <c r="H1040" i="1"/>
  <c r="E1073" i="1"/>
  <c r="E1113" i="1"/>
  <c r="H1121" i="1"/>
  <c r="H1111" i="1" s="1"/>
  <c r="E1271" i="1"/>
  <c r="E1579" i="1"/>
  <c r="E1615" i="1"/>
  <c r="E1638" i="1"/>
  <c r="E1890" i="1"/>
  <c r="E1917" i="1"/>
  <c r="E2069" i="1"/>
  <c r="E2105" i="1"/>
  <c r="G2722" i="1"/>
  <c r="G2713" i="1"/>
  <c r="F2820" i="1"/>
  <c r="E2820" i="1" s="1"/>
  <c r="F2799" i="1"/>
  <c r="G2899" i="1"/>
  <c r="H3005" i="1"/>
  <c r="H2993" i="1" s="1"/>
  <c r="H2994" i="1"/>
  <c r="E3006" i="1"/>
  <c r="H3093" i="1"/>
  <c r="E3119" i="1"/>
  <c r="F3118" i="1"/>
  <c r="E3118" i="1" s="1"/>
  <c r="E3747" i="1"/>
  <c r="F3255" i="1"/>
  <c r="F3927" i="1"/>
  <c r="E3927" i="1" s="1"/>
  <c r="F3934" i="1"/>
  <c r="G4019" i="1"/>
  <c r="E4019" i="1" s="1"/>
  <c r="E4020" i="1"/>
  <c r="E4324" i="1"/>
  <c r="H4323" i="1"/>
  <c r="E4323" i="1" s="1"/>
  <c r="F4414" i="1"/>
  <c r="F4409" i="1"/>
  <c r="E4431" i="1"/>
  <c r="F4430" i="1"/>
  <c r="E4430" i="1" s="1"/>
  <c r="F4610" i="1"/>
  <c r="F4604" i="1" s="1"/>
  <c r="F4605" i="1"/>
  <c r="F4593" i="1" s="1"/>
  <c r="G4683" i="1"/>
  <c r="G4676" i="1" s="1"/>
  <c r="G4677" i="1"/>
  <c r="H5898" i="1"/>
  <c r="H5895" i="1" s="1"/>
  <c r="H5900" i="1"/>
  <c r="H5897" i="1" s="1"/>
  <c r="H5894" i="1" s="1"/>
  <c r="E888" i="1"/>
  <c r="E891" i="1"/>
  <c r="E894" i="1"/>
  <c r="E929" i="1"/>
  <c r="E988" i="1"/>
  <c r="E1046" i="1"/>
  <c r="E1094" i="1"/>
  <c r="E1116" i="1"/>
  <c r="E1117" i="1"/>
  <c r="E1140" i="1"/>
  <c r="E1262" i="1"/>
  <c r="E1317" i="1"/>
  <c r="E1318" i="1"/>
  <c r="E1339" i="1"/>
  <c r="E1342" i="1"/>
  <c r="E1348" i="1"/>
  <c r="E1351" i="1"/>
  <c r="E1354" i="1"/>
  <c r="E1357" i="1"/>
  <c r="E1360" i="1"/>
  <c r="E1363" i="1"/>
  <c r="E1393" i="1"/>
  <c r="E1396" i="1"/>
  <c r="E1399" i="1"/>
  <c r="E1402" i="1"/>
  <c r="E1422" i="1"/>
  <c r="E1426" i="1"/>
  <c r="E1465" i="1"/>
  <c r="E1466" i="1"/>
  <c r="E1597" i="1"/>
  <c r="E1602" i="1"/>
  <c r="E1618" i="1"/>
  <c r="E1635" i="1"/>
  <c r="E1660" i="1"/>
  <c r="E1721" i="1"/>
  <c r="E1824" i="1"/>
  <c r="E1825" i="1"/>
  <c r="G1836" i="1"/>
  <c r="E1880" i="1"/>
  <c r="E1891" i="1"/>
  <c r="E1918" i="1"/>
  <c r="E1947" i="1"/>
  <c r="E1956" i="1"/>
  <c r="E1981" i="1"/>
  <c r="E2014" i="1"/>
  <c r="E2034" i="1"/>
  <c r="E2046" i="1"/>
  <c r="E2051" i="1"/>
  <c r="E2070" i="1"/>
  <c r="E2134" i="1"/>
  <c r="E2186" i="1"/>
  <c r="E2193" i="1"/>
  <c r="E2202" i="1"/>
  <c r="G2217" i="1"/>
  <c r="E2217" i="1" s="1"/>
  <c r="E2238" i="1"/>
  <c r="H2276" i="1"/>
  <c r="E2290" i="1"/>
  <c r="E2292" i="1"/>
  <c r="E2306" i="1"/>
  <c r="E2311" i="1"/>
  <c r="F2318" i="1"/>
  <c r="E2318" i="1" s="1"/>
  <c r="E2466" i="1"/>
  <c r="E2533" i="1"/>
  <c r="F2532" i="1"/>
  <c r="E2536" i="1"/>
  <c r="F2535" i="1"/>
  <c r="E2535" i="1" s="1"/>
  <c r="G2593" i="1"/>
  <c r="G2582" i="1" s="1"/>
  <c r="G2625" i="1"/>
  <c r="F2671" i="1"/>
  <c r="E2835" i="1"/>
  <c r="H2825" i="1"/>
  <c r="H2848" i="1"/>
  <c r="H2824" i="1" s="1"/>
  <c r="E2849" i="1"/>
  <c r="E2943" i="1"/>
  <c r="F2934" i="1"/>
  <c r="F2900" i="1" s="1"/>
  <c r="F3063" i="1"/>
  <c r="F3059" i="1" s="1"/>
  <c r="F3048" i="1" s="1"/>
  <c r="E3064" i="1"/>
  <c r="E3103" i="1"/>
  <c r="E3110" i="1"/>
  <c r="G3109" i="1"/>
  <c r="E3109" i="1" s="1"/>
  <c r="E3115" i="1"/>
  <c r="E3139" i="1"/>
  <c r="E3144" i="1"/>
  <c r="F3038" i="1"/>
  <c r="E3565" i="1"/>
  <c r="G3848" i="1"/>
  <c r="E3848" i="1" s="1"/>
  <c r="E3849" i="1"/>
  <c r="E4198" i="1"/>
  <c r="F4197" i="1"/>
  <c r="E4197" i="1" s="1"/>
  <c r="E4351" i="1"/>
  <c r="F4350" i="1"/>
  <c r="H4393" i="1"/>
  <c r="H4389" i="1" s="1"/>
  <c r="H4390" i="1"/>
  <c r="G4595" i="1"/>
  <c r="G4535" i="1" s="1"/>
  <c r="E870" i="1"/>
  <c r="E906" i="1"/>
  <c r="E907" i="1"/>
  <c r="E920" i="1"/>
  <c r="E928" i="1"/>
  <c r="E930" i="1"/>
  <c r="E936" i="1"/>
  <c r="E947" i="1"/>
  <c r="E990" i="1"/>
  <c r="E991" i="1"/>
  <c r="E992" i="1"/>
  <c r="E1010" i="1"/>
  <c r="E1044" i="1"/>
  <c r="E1093" i="1"/>
  <c r="E1102" i="1"/>
  <c r="E1103" i="1"/>
  <c r="E1124" i="1"/>
  <c r="E1125" i="1"/>
  <c r="E1128" i="1"/>
  <c r="E1178" i="1"/>
  <c r="E1198" i="1"/>
  <c r="E1220" i="1"/>
  <c r="E1223" i="1"/>
  <c r="E1226" i="1"/>
  <c r="E1229" i="1"/>
  <c r="E1232" i="1"/>
  <c r="E1235" i="1"/>
  <c r="E1238" i="1"/>
  <c r="E1241" i="1"/>
  <c r="E1247" i="1"/>
  <c r="E1265" i="1"/>
  <c r="E1274" i="1"/>
  <c r="E1320" i="1"/>
  <c r="E1321" i="1"/>
  <c r="E1341" i="1"/>
  <c r="E1347" i="1"/>
  <c r="E1350" i="1"/>
  <c r="E1353" i="1"/>
  <c r="E1356" i="1"/>
  <c r="E1359" i="1"/>
  <c r="E1362" i="1"/>
  <c r="E1365" i="1"/>
  <c r="E1369" i="1"/>
  <c r="E1392" i="1"/>
  <c r="E1395" i="1"/>
  <c r="E1398" i="1"/>
  <c r="E1401" i="1"/>
  <c r="E1404" i="1"/>
  <c r="E1425" i="1"/>
  <c r="E1428" i="1"/>
  <c r="E1432" i="1"/>
  <c r="E1461" i="1"/>
  <c r="H1458" i="1"/>
  <c r="E1493" i="1"/>
  <c r="E1541" i="1"/>
  <c r="E1560" i="1"/>
  <c r="E1561" i="1"/>
  <c r="E1575" i="1"/>
  <c r="E1576" i="1"/>
  <c r="E1637" i="1"/>
  <c r="E1646" i="1"/>
  <c r="E1663" i="1"/>
  <c r="E1664" i="1"/>
  <c r="E1667" i="1"/>
  <c r="E1722" i="1"/>
  <c r="E1802" i="1"/>
  <c r="E1842" i="1"/>
  <c r="F1844" i="1"/>
  <c r="E1964" i="1"/>
  <c r="E2088" i="1"/>
  <c r="E2106" i="1"/>
  <c r="E2135" i="1"/>
  <c r="F2161" i="1"/>
  <c r="E2161" i="1" s="1"/>
  <c r="E2167" i="1"/>
  <c r="E2214" i="1"/>
  <c r="E2220" i="1"/>
  <c r="G2212" i="1"/>
  <c r="E2260" i="1"/>
  <c r="E2261" i="1"/>
  <c r="E2314" i="1"/>
  <c r="E2328" i="1"/>
  <c r="E2456" i="1"/>
  <c r="H2506" i="1"/>
  <c r="E2506" i="1" s="1"/>
  <c r="H2508" i="1"/>
  <c r="E2515" i="1"/>
  <c r="F2514" i="1"/>
  <c r="E2518" i="1"/>
  <c r="F2517" i="1"/>
  <c r="E2517" i="1" s="1"/>
  <c r="F2680" i="1"/>
  <c r="F3000" i="1"/>
  <c r="F2993" i="1" s="1"/>
  <c r="E3001" i="1"/>
  <c r="F2994" i="1"/>
  <c r="H3096" i="1"/>
  <c r="E3128" i="1"/>
  <c r="F3127" i="1"/>
  <c r="E3127" i="1" s="1"/>
  <c r="E3586" i="1"/>
  <c r="H3585" i="1"/>
  <c r="E3585" i="1" s="1"/>
  <c r="E3670" i="1"/>
  <c r="F3669" i="1"/>
  <c r="E3669" i="1" s="1"/>
  <c r="G3723" i="1"/>
  <c r="G3632" i="1" s="1"/>
  <c r="G3633" i="1"/>
  <c r="E4219" i="1"/>
  <c r="F4218" i="1"/>
  <c r="G4433" i="1"/>
  <c r="E4433" i="1" s="1"/>
  <c r="E4434" i="1"/>
  <c r="G4445" i="1"/>
  <c r="G4440" i="1" s="1"/>
  <c r="G4441" i="1"/>
  <c r="G4558" i="1"/>
  <c r="G4548" i="1" s="1"/>
  <c r="G4549" i="1"/>
  <c r="E2561" i="1"/>
  <c r="E2674" i="1"/>
  <c r="E2678" i="1"/>
  <c r="E2821" i="1"/>
  <c r="E2827" i="1"/>
  <c r="E2831" i="1"/>
  <c r="G2934" i="1"/>
  <c r="G2900" i="1" s="1"/>
  <c r="E2961" i="1"/>
  <c r="E3011" i="1"/>
  <c r="E3025" i="1"/>
  <c r="E3137" i="1"/>
  <c r="E3178" i="1"/>
  <c r="E3201" i="1"/>
  <c r="E3377" i="1"/>
  <c r="E3423" i="1"/>
  <c r="E3437" i="1"/>
  <c r="E3442" i="1"/>
  <c r="E3447" i="1"/>
  <c r="E3461" i="1"/>
  <c r="G3746" i="1"/>
  <c r="H3950" i="1"/>
  <c r="E3951" i="1"/>
  <c r="G3962" i="1"/>
  <c r="G3953" i="1" s="1"/>
  <c r="H4007" i="1"/>
  <c r="G4313" i="1"/>
  <c r="H4636" i="1"/>
  <c r="H4625" i="1" s="1"/>
  <c r="H4862" i="1"/>
  <c r="G5060" i="1"/>
  <c r="G5085" i="1"/>
  <c r="G5059" i="1" s="1"/>
  <c r="E5542" i="1"/>
  <c r="H5541" i="1"/>
  <c r="E5541" i="1" s="1"/>
  <c r="F5549" i="1"/>
  <c r="E5550" i="1"/>
  <c r="F5932" i="1"/>
  <c r="F5938" i="1"/>
  <c r="F5975" i="1"/>
  <c r="E5975" i="1" s="1"/>
  <c r="E5976" i="1"/>
  <c r="G5989" i="1"/>
  <c r="E2509" i="1"/>
  <c r="G2592" i="1"/>
  <c r="E2877" i="1"/>
  <c r="E2878" i="1"/>
  <c r="E2997" i="1"/>
  <c r="E3042" i="1"/>
  <c r="E3052" i="1"/>
  <c r="E3062" i="1"/>
  <c r="E3095" i="1"/>
  <c r="E3116" i="1"/>
  <c r="E3125" i="1"/>
  <c r="E3140" i="1"/>
  <c r="E3154" i="1"/>
  <c r="E3218" i="1"/>
  <c r="E3230" i="1"/>
  <c r="E3261" i="1"/>
  <c r="H3256" i="1"/>
  <c r="E3279" i="1"/>
  <c r="E3345" i="1"/>
  <c r="E3353" i="1"/>
  <c r="E3452" i="1"/>
  <c r="E3537" i="1"/>
  <c r="E3551" i="1"/>
  <c r="E3574" i="1"/>
  <c r="E3639" i="1"/>
  <c r="E3698" i="1"/>
  <c r="E3827" i="1"/>
  <c r="E3883" i="1"/>
  <c r="H3926" i="1"/>
  <c r="H3963" i="1"/>
  <c r="H3954" i="1" s="1"/>
  <c r="E4008" i="1"/>
  <c r="H4011" i="1"/>
  <c r="H4006" i="1" s="1"/>
  <c r="E4038" i="1"/>
  <c r="E4039" i="1"/>
  <c r="E4127" i="1"/>
  <c r="E4227" i="1"/>
  <c r="E4243" i="1"/>
  <c r="F4312" i="1"/>
  <c r="H4313" i="1"/>
  <c r="H4299" i="1" s="1"/>
  <c r="E4349" i="1"/>
  <c r="E4356" i="1"/>
  <c r="G4309" i="1"/>
  <c r="G4295" i="1" s="1"/>
  <c r="G4064" i="1" s="1"/>
  <c r="E4372" i="1"/>
  <c r="G4389" i="1"/>
  <c r="F4425" i="1"/>
  <c r="G4426" i="1"/>
  <c r="H4549" i="1"/>
  <c r="H4538" i="1" s="1"/>
  <c r="G4596" i="1"/>
  <c r="E4760" i="1"/>
  <c r="G4759" i="1"/>
  <c r="E4781" i="1"/>
  <c r="H4871" i="1"/>
  <c r="E5144" i="1"/>
  <c r="F5123" i="1"/>
  <c r="E5123" i="1" s="1"/>
  <c r="F5135" i="1"/>
  <c r="H5206" i="1"/>
  <c r="E5206" i="1" s="1"/>
  <c r="H5224" i="1"/>
  <c r="E5241" i="1"/>
  <c r="F5119" i="1"/>
  <c r="H5369" i="1"/>
  <c r="H5359" i="1" s="1"/>
  <c r="H5349" i="1" s="1"/>
  <c r="H5360" i="1"/>
  <c r="H5350" i="1" s="1"/>
  <c r="F5487" i="1"/>
  <c r="E5487" i="1" s="1"/>
  <c r="E5488" i="1"/>
  <c r="F5779" i="1"/>
  <c r="F5770" i="1" s="1"/>
  <c r="H5845" i="1"/>
  <c r="E2563" i="1"/>
  <c r="E2584" i="1"/>
  <c r="E2596" i="1"/>
  <c r="E2802" i="1"/>
  <c r="E2962" i="1"/>
  <c r="G2957" i="1"/>
  <c r="H3038" i="1"/>
  <c r="E3163" i="1"/>
  <c r="E3172" i="1"/>
  <c r="E3194" i="1"/>
  <c r="E3287" i="1"/>
  <c r="E3481" i="1"/>
  <c r="E3530" i="1"/>
  <c r="F3955" i="1"/>
  <c r="H3952" i="1"/>
  <c r="E4026" i="1"/>
  <c r="E4040" i="1"/>
  <c r="E4041" i="1"/>
  <c r="E4050" i="1"/>
  <c r="H4069" i="1"/>
  <c r="E4106" i="1"/>
  <c r="E4155" i="1"/>
  <c r="G4314" i="1"/>
  <c r="G4300" i="1" s="1"/>
  <c r="E4391" i="1"/>
  <c r="E4412" i="1"/>
  <c r="E4469" i="1"/>
  <c r="F4492" i="1"/>
  <c r="E4492" i="1" s="1"/>
  <c r="F4500" i="1"/>
  <c r="E4500" i="1" s="1"/>
  <c r="E4620" i="1"/>
  <c r="H4642" i="1"/>
  <c r="H4631" i="1" s="1"/>
  <c r="H4677" i="1"/>
  <c r="G4910" i="1"/>
  <c r="G5148" i="1"/>
  <c r="F5218" i="1"/>
  <c r="E5218" i="1" s="1"/>
  <c r="E5219" i="1"/>
  <c r="F5230" i="1"/>
  <c r="E5230" i="1" s="1"/>
  <c r="E5231" i="1"/>
  <c r="H5625" i="1"/>
  <c r="E5625" i="1" s="1"/>
  <c r="E5626" i="1"/>
  <c r="F5741" i="1"/>
  <c r="F5734" i="1"/>
  <c r="E5882" i="1"/>
  <c r="E4749" i="1"/>
  <c r="E4830" i="1"/>
  <c r="E4864" i="1"/>
  <c r="H4902" i="1"/>
  <c r="G4905" i="1"/>
  <c r="E4916" i="1"/>
  <c r="F4910" i="1"/>
  <c r="H4908" i="1"/>
  <c r="E5032" i="1"/>
  <c r="E5033" i="1"/>
  <c r="E5037" i="1"/>
  <c r="G4902" i="1"/>
  <c r="H5121" i="1"/>
  <c r="E5162" i="1"/>
  <c r="H5239" i="1"/>
  <c r="E5260" i="1"/>
  <c r="E5335" i="1"/>
  <c r="E5353" i="1"/>
  <c r="E5358" i="1"/>
  <c r="E5370" i="1"/>
  <c r="E5401" i="1"/>
  <c r="E5453" i="1"/>
  <c r="E5609" i="1"/>
  <c r="E5616" i="1"/>
  <c r="E5710" i="1"/>
  <c r="E5738" i="1"/>
  <c r="E5739" i="1"/>
  <c r="E5847" i="1"/>
  <c r="F5881" i="1"/>
  <c r="E5881" i="1" s="1"/>
  <c r="E5899" i="1"/>
  <c r="E5980" i="1"/>
  <c r="E5994" i="1"/>
  <c r="E4863" i="1"/>
  <c r="E4867" i="1"/>
  <c r="E4868" i="1"/>
  <c r="H4907" i="1"/>
  <c r="E4926" i="1"/>
  <c r="E4962" i="1"/>
  <c r="E5036" i="1"/>
  <c r="H5031" i="1"/>
  <c r="H5119" i="1"/>
  <c r="E5164" i="1"/>
  <c r="E5301" i="1"/>
  <c r="E5365" i="1"/>
  <c r="E5405" i="1"/>
  <c r="E5549" i="1"/>
  <c r="E5565" i="1"/>
  <c r="E5646" i="1"/>
  <c r="G5702" i="1"/>
  <c r="E5774" i="1"/>
  <c r="E4730" i="1"/>
  <c r="G4628" i="1"/>
  <c r="H4632" i="1"/>
  <c r="E4815" i="1"/>
  <c r="E4831" i="1"/>
  <c r="F4906" i="1"/>
  <c r="G4908" i="1"/>
  <c r="H4904" i="1"/>
  <c r="F5068" i="1"/>
  <c r="E5213" i="1"/>
  <c r="E5439" i="1"/>
  <c r="E5558" i="1"/>
  <c r="E5572" i="1"/>
  <c r="E5735" i="1"/>
  <c r="E5777" i="1"/>
  <c r="E5936" i="1"/>
  <c r="E5998" i="1"/>
  <c r="E91" i="1"/>
  <c r="E145" i="1"/>
  <c r="E147" i="1"/>
  <c r="H143" i="1"/>
  <c r="E201" i="1"/>
  <c r="E205" i="1"/>
  <c r="E209" i="1"/>
  <c r="E212" i="1"/>
  <c r="E315" i="1"/>
  <c r="E319" i="1"/>
  <c r="E22" i="1"/>
  <c r="E24" i="1"/>
  <c r="E27" i="1"/>
  <c r="E45" i="1"/>
  <c r="E108" i="1"/>
  <c r="E131" i="1"/>
  <c r="E163" i="1"/>
  <c r="E166" i="1"/>
  <c r="E174" i="1"/>
  <c r="E223" i="1"/>
  <c r="E238" i="1"/>
  <c r="E268" i="1"/>
  <c r="E282" i="1"/>
  <c r="E367" i="1"/>
  <c r="E37" i="1"/>
  <c r="E59" i="1"/>
  <c r="E62" i="1"/>
  <c r="E80" i="1"/>
  <c r="E81" i="1"/>
  <c r="E118" i="1"/>
  <c r="E128" i="1"/>
  <c r="E156" i="1"/>
  <c r="E162" i="1"/>
  <c r="E165" i="1"/>
  <c r="E211" i="1"/>
  <c r="E222" i="1"/>
  <c r="E276" i="1"/>
  <c r="E320" i="1"/>
  <c r="E366" i="1"/>
  <c r="E370" i="1"/>
  <c r="E10" i="1"/>
  <c r="E20" i="1"/>
  <c r="E23" i="1"/>
  <c r="E51" i="1"/>
  <c r="E66" i="1"/>
  <c r="E107" i="1"/>
  <c r="E117" i="1"/>
  <c r="E132" i="1"/>
  <c r="E135" i="1"/>
  <c r="G143" i="1"/>
  <c r="E181" i="1"/>
  <c r="E189" i="1"/>
  <c r="E208" i="1"/>
  <c r="H206" i="1"/>
  <c r="H197" i="1" s="1"/>
  <c r="E231" i="1"/>
  <c r="E254" i="1"/>
  <c r="E275" i="1"/>
  <c r="E328" i="1"/>
  <c r="E369" i="1"/>
  <c r="E446" i="1"/>
  <c r="E459" i="1"/>
  <c r="E519" i="1"/>
  <c r="E615" i="1"/>
  <c r="E632" i="1"/>
  <c r="E714" i="1"/>
  <c r="E738" i="1"/>
  <c r="E751" i="1"/>
  <c r="E766" i="1"/>
  <c r="E789" i="1"/>
  <c r="E816" i="1"/>
  <c r="E837" i="1"/>
  <c r="E849" i="1"/>
  <c r="E927" i="1"/>
  <c r="H949" i="1"/>
  <c r="E1025" i="1"/>
  <c r="E1118" i="1"/>
  <c r="E1119" i="1"/>
  <c r="E1161" i="1"/>
  <c r="E1207" i="1"/>
  <c r="E1253" i="1"/>
  <c r="E1277" i="1"/>
  <c r="E1283" i="1"/>
  <c r="E1456" i="1"/>
  <c r="E1463" i="1"/>
  <c r="E1464" i="1"/>
  <c r="E1468" i="1"/>
  <c r="E1520" i="1"/>
  <c r="E1528" i="1"/>
  <c r="E1590" i="1"/>
  <c r="E1665" i="1"/>
  <c r="E1666" i="1"/>
  <c r="E1694" i="1"/>
  <c r="E1730" i="1"/>
  <c r="E1732" i="1"/>
  <c r="E1768" i="1"/>
  <c r="E1840" i="1"/>
  <c r="E1912" i="1"/>
  <c r="E1985" i="1"/>
  <c r="E1996" i="1"/>
  <c r="E2050" i="1"/>
  <c r="E2074" i="1"/>
  <c r="E2175" i="1"/>
  <c r="H2219" i="1"/>
  <c r="E2219" i="1" s="1"/>
  <c r="E2225" i="1"/>
  <c r="H2216" i="1"/>
  <c r="E2337" i="1"/>
  <c r="E2351" i="1"/>
  <c r="E2457" i="1"/>
  <c r="E2514" i="1"/>
  <c r="E2526" i="1"/>
  <c r="E2538" i="1"/>
  <c r="E2564" i="1"/>
  <c r="E2589" i="1"/>
  <c r="E2715" i="1"/>
  <c r="E2801" i="1"/>
  <c r="E2935" i="1"/>
  <c r="E3034" i="1"/>
  <c r="E3045" i="1"/>
  <c r="G3080" i="1"/>
  <c r="E3080" i="1" s="1"/>
  <c r="E3084" i="1"/>
  <c r="E382" i="1"/>
  <c r="E421" i="1"/>
  <c r="E553" i="1"/>
  <c r="E705" i="1"/>
  <c r="E736" i="1"/>
  <c r="E746" i="1"/>
  <c r="E794" i="1"/>
  <c r="E873" i="1"/>
  <c r="E923" i="1"/>
  <c r="E1018" i="1"/>
  <c r="E1123" i="1"/>
  <c r="E1131" i="1"/>
  <c r="E1147" i="1"/>
  <c r="E1462" i="1"/>
  <c r="E1480" i="1"/>
  <c r="E1488" i="1"/>
  <c r="E1496" i="1"/>
  <c r="E1504" i="1"/>
  <c r="E1512" i="1"/>
  <c r="E1636" i="1"/>
  <c r="E1650" i="1"/>
  <c r="E1669" i="1"/>
  <c r="E1687" i="1"/>
  <c r="E1729" i="1"/>
  <c r="E1841" i="1"/>
  <c r="E1879" i="1"/>
  <c r="E1885" i="1"/>
  <c r="E2001" i="1"/>
  <c r="E2226" i="1"/>
  <c r="E2310" i="1"/>
  <c r="E2507" i="1"/>
  <c r="E2529" i="1"/>
  <c r="E2541" i="1"/>
  <c r="E2719" i="1"/>
  <c r="E2721" i="1"/>
  <c r="E2800" i="1"/>
  <c r="G2824" i="1"/>
  <c r="E2910" i="1"/>
  <c r="E2996" i="1"/>
  <c r="E3033" i="1"/>
  <c r="E3040" i="1"/>
  <c r="E3053" i="1"/>
  <c r="E3055" i="1"/>
  <c r="E3061" i="1"/>
  <c r="G3069" i="1"/>
  <c r="E3069" i="1" s="1"/>
  <c r="E3074" i="1"/>
  <c r="E3078" i="1"/>
  <c r="E3085" i="1"/>
  <c r="E3089" i="1"/>
  <c r="E387" i="1"/>
  <c r="E458" i="1"/>
  <c r="E479" i="1"/>
  <c r="E531" i="1"/>
  <c r="E545" i="1"/>
  <c r="E548" i="1"/>
  <c r="E561" i="1"/>
  <c r="E573" i="1"/>
  <c r="E631" i="1"/>
  <c r="E681" i="1"/>
  <c r="E687" i="1"/>
  <c r="E737" i="1"/>
  <c r="E800" i="1"/>
  <c r="E807" i="1"/>
  <c r="E846" i="1"/>
  <c r="E887" i="1"/>
  <c r="E900" i="1"/>
  <c r="E926" i="1"/>
  <c r="E939" i="1"/>
  <c r="E978" i="1"/>
  <c r="E989" i="1"/>
  <c r="E1057" i="1"/>
  <c r="E1126" i="1"/>
  <c r="E1127" i="1"/>
  <c r="E1193" i="1"/>
  <c r="E1250" i="1"/>
  <c r="E1268" i="1"/>
  <c r="E1280" i="1"/>
  <c r="E1315" i="1"/>
  <c r="E1338" i="1"/>
  <c r="E1411" i="1"/>
  <c r="E1440" i="1"/>
  <c r="E1549" i="1"/>
  <c r="E1784" i="1"/>
  <c r="E1922" i="1"/>
  <c r="E1931" i="1"/>
  <c r="E1980" i="1"/>
  <c r="E2144" i="1"/>
  <c r="E2229" i="1"/>
  <c r="E2262" i="1"/>
  <c r="E2346" i="1"/>
  <c r="E2532" i="1"/>
  <c r="E2631" i="1"/>
  <c r="E2714" i="1"/>
  <c r="G2669" i="1"/>
  <c r="G2557" i="1" s="1"/>
  <c r="G1817" i="1" s="1"/>
  <c r="E2869" i="1"/>
  <c r="E2960" i="1"/>
  <c r="G2905" i="1"/>
  <c r="E3020" i="1"/>
  <c r="E3067" i="1"/>
  <c r="G3060" i="1"/>
  <c r="E3077" i="1"/>
  <c r="E3088" i="1"/>
  <c r="E3093" i="1"/>
  <c r="E379" i="1"/>
  <c r="G381" i="1"/>
  <c r="G360" i="1" s="1"/>
  <c r="G351" i="1" s="1"/>
  <c r="E386" i="1"/>
  <c r="E396" i="1"/>
  <c r="E401" i="1"/>
  <c r="E416" i="1"/>
  <c r="E437" i="1"/>
  <c r="E497" i="1"/>
  <c r="E515" i="1"/>
  <c r="E535" i="1"/>
  <c r="E552" i="1"/>
  <c r="E682" i="1"/>
  <c r="E739" i="1"/>
  <c r="E740" i="1"/>
  <c r="E776" i="1"/>
  <c r="E808" i="1"/>
  <c r="E855" i="1"/>
  <c r="E917" i="1"/>
  <c r="E952" i="1"/>
  <c r="E974" i="1"/>
  <c r="E993" i="1"/>
  <c r="E1002" i="1"/>
  <c r="G986" i="1"/>
  <c r="E986" i="1" s="1"/>
  <c r="E1115" i="1"/>
  <c r="E1152" i="1"/>
  <c r="E1460" i="1"/>
  <c r="E1536" i="1"/>
  <c r="E1544" i="1"/>
  <c r="E1562" i="1"/>
  <c r="E1611" i="1"/>
  <c r="E1612" i="1"/>
  <c r="E1633" i="1"/>
  <c r="E1634" i="1"/>
  <c r="E1653" i="1"/>
  <c r="E1662" i="1"/>
  <c r="E1703" i="1"/>
  <c r="E1726" i="1"/>
  <c r="E1728" i="1"/>
  <c r="E1734" i="1"/>
  <c r="E1759" i="1"/>
  <c r="E1775" i="1"/>
  <c r="E1991" i="1"/>
  <c r="E2045" i="1"/>
  <c r="E2087" i="1"/>
  <c r="H2212" i="1"/>
  <c r="E2312" i="1"/>
  <c r="E2347" i="1"/>
  <c r="E2523" i="1"/>
  <c r="E2718" i="1"/>
  <c r="E2843" i="1"/>
  <c r="E2959" i="1"/>
  <c r="E2995" i="1"/>
  <c r="E3066" i="1"/>
  <c r="E3112" i="1"/>
  <c r="E3136" i="1"/>
  <c r="H3166" i="1"/>
  <c r="G3277" i="1"/>
  <c r="G3268" i="1" s="1"/>
  <c r="E3386" i="1"/>
  <c r="E3407" i="1"/>
  <c r="E3531" i="1"/>
  <c r="E3605" i="1"/>
  <c r="E3616" i="1"/>
  <c r="E3665" i="1"/>
  <c r="E3145" i="1"/>
  <c r="E3151" i="1"/>
  <c r="E3176" i="1"/>
  <c r="E3184" i="1"/>
  <c r="E3198" i="1"/>
  <c r="G3234" i="1"/>
  <c r="E3234" i="1" s="1"/>
  <c r="E3284" i="1"/>
  <c r="E3462" i="1"/>
  <c r="E3469" i="1"/>
  <c r="E3724" i="1"/>
  <c r="E3759" i="1"/>
  <c r="G3826" i="1"/>
  <c r="E3826" i="1" s="1"/>
  <c r="F4079" i="1"/>
  <c r="H4081" i="1"/>
  <c r="E4081" i="1" s="1"/>
  <c r="E4082" i="1"/>
  <c r="E4095" i="1"/>
  <c r="G4078" i="1"/>
  <c r="G4144" i="1"/>
  <c r="E4144" i="1" s="1"/>
  <c r="E4145" i="1"/>
  <c r="E4167" i="1"/>
  <c r="E4234" i="1"/>
  <c r="H4233" i="1"/>
  <c r="E4233" i="1" s="1"/>
  <c r="E4254" i="1"/>
  <c r="F4240" i="1"/>
  <c r="F4223" i="1" s="1"/>
  <c r="F4822" i="1"/>
  <c r="E4822" i="1" s="1"/>
  <c r="E4823" i="1"/>
  <c r="E3094" i="1"/>
  <c r="E3097" i="1"/>
  <c r="E3173" i="1"/>
  <c r="E3175" i="1"/>
  <c r="E3165" i="1"/>
  <c r="E3207" i="1"/>
  <c r="E3214" i="1"/>
  <c r="E3237" i="1"/>
  <c r="E3281" i="1"/>
  <c r="E3283" i="1"/>
  <c r="E3430" i="1"/>
  <c r="E3638" i="1"/>
  <c r="E3640" i="1"/>
  <c r="F3723" i="1"/>
  <c r="E3723" i="1" s="1"/>
  <c r="E3760" i="1"/>
  <c r="E3786" i="1"/>
  <c r="E3837" i="1"/>
  <c r="E3838" i="1"/>
  <c r="E3904" i="1"/>
  <c r="E3909" i="1"/>
  <c r="E3910" i="1"/>
  <c r="E3928" i="1"/>
  <c r="E3933" i="1"/>
  <c r="F3942" i="1"/>
  <c r="H4123" i="1"/>
  <c r="H4185" i="1"/>
  <c r="H4122" i="1" s="1"/>
  <c r="E4186" i="1"/>
  <c r="F4665" i="1"/>
  <c r="F4660" i="1"/>
  <c r="E3153" i="1"/>
  <c r="E3189" i="1"/>
  <c r="E3236" i="1"/>
  <c r="E3271" i="1"/>
  <c r="E3280" i="1"/>
  <c r="E3285" i="1"/>
  <c r="E3296" i="1"/>
  <c r="E3305" i="1"/>
  <c r="E3314" i="1"/>
  <c r="E3321" i="1"/>
  <c r="H3278" i="1"/>
  <c r="H3269" i="1" s="1"/>
  <c r="E3361" i="1"/>
  <c r="E3395" i="1"/>
  <c r="E3416" i="1"/>
  <c r="E3475" i="1"/>
  <c r="H3536" i="1"/>
  <c r="E3536" i="1" s="1"/>
  <c r="E3642" i="1"/>
  <c r="E3719" i="1"/>
  <c r="E3739" i="1"/>
  <c r="E3808" i="1"/>
  <c r="E3929" i="1"/>
  <c r="E3930" i="1"/>
  <c r="G3974" i="1"/>
  <c r="H4113" i="1"/>
  <c r="E4114" i="1"/>
  <c r="E4131" i="1"/>
  <c r="F4123" i="1"/>
  <c r="F4073" i="1" s="1"/>
  <c r="E4138" i="1"/>
  <c r="F4161" i="1"/>
  <c r="E4161" i="1" s="1"/>
  <c r="G4173" i="1"/>
  <c r="E4174" i="1"/>
  <c r="F4213" i="1"/>
  <c r="E4213" i="1" s="1"/>
  <c r="E4229" i="1"/>
  <c r="F4228" i="1"/>
  <c r="E4228" i="1" s="1"/>
  <c r="G4240" i="1"/>
  <c r="G4223" i="1" s="1"/>
  <c r="G4578" i="1"/>
  <c r="E4578" i="1" s="1"/>
  <c r="E4614" i="1"/>
  <c r="H4604" i="1"/>
  <c r="H3962" i="1"/>
  <c r="H3953" i="1" s="1"/>
  <c r="E4191" i="1"/>
  <c r="E4224" i="1"/>
  <c r="E4282" i="1"/>
  <c r="G4281" i="1"/>
  <c r="G4239" i="1" s="1"/>
  <c r="G4222" i="1" s="1"/>
  <c r="E4288" i="1"/>
  <c r="G4287" i="1"/>
  <c r="F4311" i="1"/>
  <c r="E4345" i="1"/>
  <c r="E4348" i="1"/>
  <c r="F4314" i="1"/>
  <c r="F4300" i="1" s="1"/>
  <c r="E4354" i="1"/>
  <c r="F4353" i="1"/>
  <c r="F4341" i="1" s="1"/>
  <c r="F4342" i="1"/>
  <c r="E4643" i="1"/>
  <c r="G4632" i="1"/>
  <c r="E4785" i="1"/>
  <c r="H4784" i="1"/>
  <c r="H4775" i="1" s="1"/>
  <c r="H4776" i="1"/>
  <c r="H4767" i="1" s="1"/>
  <c r="E3978" i="1"/>
  <c r="G3963" i="1"/>
  <c r="G3954" i="1" s="1"/>
  <c r="E4025" i="1"/>
  <c r="H4091" i="1"/>
  <c r="E4097" i="1"/>
  <c r="G4090" i="1"/>
  <c r="E4109" i="1"/>
  <c r="G4079" i="1"/>
  <c r="E4150" i="1"/>
  <c r="E4179" i="1"/>
  <c r="E4241" i="1"/>
  <c r="E4242" i="1"/>
  <c r="E4303" i="1"/>
  <c r="G4335" i="1"/>
  <c r="G4332" i="1" s="1"/>
  <c r="G4333" i="1"/>
  <c r="H4350" i="1"/>
  <c r="H4341" i="1" s="1"/>
  <c r="H4342" i="1"/>
  <c r="G4380" i="1"/>
  <c r="G4365" i="1" s="1"/>
  <c r="G4366" i="1"/>
  <c r="E3979" i="1"/>
  <c r="E3980" i="1"/>
  <c r="E4125" i="1"/>
  <c r="E4126" i="1"/>
  <c r="F4078" i="1"/>
  <c r="E4226" i="1"/>
  <c r="E4330" i="1"/>
  <c r="F4329" i="1"/>
  <c r="E4329" i="1" s="1"/>
  <c r="F4310" i="1"/>
  <c r="F4296" i="1" s="1"/>
  <c r="E4370" i="1"/>
  <c r="E4371" i="1"/>
  <c r="F4313" i="1"/>
  <c r="G4414" i="1"/>
  <c r="G4408" i="1" s="1"/>
  <c r="G4409" i="1"/>
  <c r="H4473" i="1"/>
  <c r="H4463" i="1" s="1"/>
  <c r="H4464" i="1"/>
  <c r="E4490" i="1"/>
  <c r="H4239" i="1"/>
  <c r="E4279" i="1"/>
  <c r="E4285" i="1"/>
  <c r="E4327" i="1"/>
  <c r="E4368" i="1"/>
  <c r="E4392" i="1"/>
  <c r="G4390" i="1"/>
  <c r="E4413" i="1"/>
  <c r="E4428" i="1"/>
  <c r="G4506" i="1"/>
  <c r="E4508" i="1"/>
  <c r="E4575" i="1"/>
  <c r="H4589" i="1"/>
  <c r="E4590" i="1"/>
  <c r="E4678" i="1"/>
  <c r="E4731" i="1"/>
  <c r="G4744" i="1"/>
  <c r="G4737" i="1"/>
  <c r="G4727" i="1" s="1"/>
  <c r="H4974" i="1"/>
  <c r="H4952" i="1"/>
  <c r="E4248" i="1"/>
  <c r="E4260" i="1"/>
  <c r="E4287" i="1"/>
  <c r="E4291" i="1"/>
  <c r="E4317" i="1"/>
  <c r="E4343" i="1"/>
  <c r="E4344" i="1"/>
  <c r="G4312" i="1"/>
  <c r="F4315" i="1"/>
  <c r="H4429" i="1"/>
  <c r="H4301" i="1" s="1"/>
  <c r="H4071" i="1" s="1"/>
  <c r="E4468" i="1"/>
  <c r="E4507" i="1"/>
  <c r="E4664" i="1"/>
  <c r="E4704" i="1"/>
  <c r="F4703" i="1"/>
  <c r="E4703" i="1" s="1"/>
  <c r="E4770" i="1"/>
  <c r="F4627" i="1"/>
  <c r="F4768" i="1"/>
  <c r="E4768" i="1" s="1"/>
  <c r="E4777" i="1"/>
  <c r="F4803" i="1"/>
  <c r="E4803" i="1" s="1"/>
  <c r="E4804" i="1"/>
  <c r="E5000" i="1"/>
  <c r="F4902" i="1"/>
  <c r="E4245" i="1"/>
  <c r="E4257" i="1"/>
  <c r="E4263" i="1"/>
  <c r="E4266" i="1"/>
  <c r="E4269" i="1"/>
  <c r="E4272" i="1"/>
  <c r="E4275" i="1"/>
  <c r="E4319" i="1"/>
  <c r="E4367" i="1"/>
  <c r="E4410" i="1"/>
  <c r="E4411" i="1"/>
  <c r="E4653" i="1"/>
  <c r="G4652" i="1"/>
  <c r="G4640" i="1"/>
  <c r="G4629" i="1" s="1"/>
  <c r="G4624" i="1"/>
  <c r="F4793" i="1"/>
  <c r="E4793" i="1" s="1"/>
  <c r="E4794" i="1"/>
  <c r="E4799" i="1"/>
  <c r="H4798" i="1"/>
  <c r="E4798" i="1" s="1"/>
  <c r="E5056" i="1"/>
  <c r="G5031" i="1"/>
  <c r="G5055" i="1"/>
  <c r="G5030" i="1" s="1"/>
  <c r="G4533" i="1"/>
  <c r="E4567" i="1"/>
  <c r="E4568" i="1"/>
  <c r="E4579" i="1"/>
  <c r="E4594" i="1"/>
  <c r="G4659" i="1"/>
  <c r="E4732" i="1"/>
  <c r="E4739" i="1"/>
  <c r="H4628" i="1"/>
  <c r="E4779" i="1"/>
  <c r="E4809" i="1"/>
  <c r="E4827" i="1"/>
  <c r="E4602" i="1"/>
  <c r="G4660" i="1"/>
  <c r="G4634" i="1" s="1"/>
  <c r="E4683" i="1"/>
  <c r="E4694" i="1"/>
  <c r="E4695" i="1"/>
  <c r="E4728" i="1"/>
  <c r="H4726" i="1"/>
  <c r="E4833" i="1"/>
  <c r="E4866" i="1"/>
  <c r="E5089" i="1"/>
  <c r="F5088" i="1"/>
  <c r="E5088" i="1" s="1"/>
  <c r="E5158" i="1"/>
  <c r="H5157" i="1"/>
  <c r="E5157" i="1" s="1"/>
  <c r="E4583" i="1"/>
  <c r="E4606" i="1"/>
  <c r="E4607" i="1"/>
  <c r="E4618" i="1"/>
  <c r="E4662" i="1"/>
  <c r="G4642" i="1"/>
  <c r="G4631" i="1" s="1"/>
  <c r="E4752" i="1"/>
  <c r="F4769" i="1"/>
  <c r="E4769" i="1" s="1"/>
  <c r="E4780" i="1"/>
  <c r="E4783" i="1"/>
  <c r="E4870" i="1"/>
  <c r="G4862" i="1"/>
  <c r="H5046" i="1"/>
  <c r="H5030" i="1" s="1"/>
  <c r="E5152" i="1"/>
  <c r="G5135" i="1"/>
  <c r="G5151" i="1"/>
  <c r="E5151" i="1" s="1"/>
  <c r="E4915" i="1"/>
  <c r="E4970" i="1"/>
  <c r="E5001" i="1"/>
  <c r="E5039" i="1"/>
  <c r="E5064" i="1"/>
  <c r="E5210" i="1"/>
  <c r="G5209" i="1"/>
  <c r="E5209" i="1" s="1"/>
  <c r="E5216" i="1"/>
  <c r="G5215" i="1"/>
  <c r="E5215" i="1" s="1"/>
  <c r="E5228" i="1"/>
  <c r="G5227" i="1"/>
  <c r="E5227" i="1" s="1"/>
  <c r="G5446" i="1"/>
  <c r="G5436" i="1"/>
  <c r="G5430" i="1" s="1"/>
  <c r="H4906" i="1"/>
  <c r="G4904" i="1"/>
  <c r="E5007" i="1"/>
  <c r="E5034" i="1"/>
  <c r="F5038" i="1"/>
  <c r="E5038" i="1" s="1"/>
  <c r="E5061" i="1"/>
  <c r="E5100" i="1"/>
  <c r="H5120" i="1"/>
  <c r="E5141" i="1"/>
  <c r="E5180" i="1"/>
  <c r="G5179" i="1"/>
  <c r="E5179" i="1" s="1"/>
  <c r="E5315" i="1"/>
  <c r="F5314" i="1"/>
  <c r="H4905" i="1"/>
  <c r="H4951" i="1"/>
  <c r="G4952" i="1"/>
  <c r="E5002" i="1"/>
  <c r="E5035" i="1"/>
  <c r="E5062" i="1"/>
  <c r="E5066" i="1"/>
  <c r="E5097" i="1"/>
  <c r="E5099" i="1"/>
  <c r="E5101" i="1"/>
  <c r="E5125" i="1"/>
  <c r="G5124" i="1"/>
  <c r="E5124" i="1" s="1"/>
  <c r="F5145" i="1"/>
  <c r="E5146" i="1"/>
  <c r="E5222" i="1"/>
  <c r="G5221" i="1"/>
  <c r="E5221" i="1" s="1"/>
  <c r="E5234" i="1"/>
  <c r="G5233" i="1"/>
  <c r="E5233" i="1" s="1"/>
  <c r="G5240" i="1"/>
  <c r="G5243" i="1"/>
  <c r="G5239" i="1" s="1"/>
  <c r="E5361" i="1"/>
  <c r="F5351" i="1"/>
  <c r="E5351" i="1" s="1"/>
  <c r="E5103" i="1"/>
  <c r="F5161" i="1"/>
  <c r="E5189" i="1"/>
  <c r="E5291" i="1"/>
  <c r="E5136" i="1"/>
  <c r="E5148" i="1"/>
  <c r="E5212" i="1"/>
  <c r="E5224" i="1"/>
  <c r="E5269" i="1"/>
  <c r="F5268" i="1"/>
  <c r="F5253" i="1" s="1"/>
  <c r="F5254" i="1"/>
  <c r="H5254" i="1"/>
  <c r="H5290" i="1"/>
  <c r="E5290" i="1" s="1"/>
  <c r="G5369" i="1"/>
  <c r="G5359" i="1" s="1"/>
  <c r="G5349" i="1" s="1"/>
  <c r="G5360" i="1"/>
  <c r="G5350" i="1" s="1"/>
  <c r="H5416" i="1"/>
  <c r="H5396" i="1" s="1"/>
  <c r="H5397" i="1"/>
  <c r="E5140" i="1"/>
  <c r="E5154" i="1"/>
  <c r="E5165" i="1"/>
  <c r="E5185" i="1"/>
  <c r="E5242" i="1"/>
  <c r="E5261" i="1"/>
  <c r="E5341" i="1"/>
  <c r="F5340" i="1"/>
  <c r="F5332" i="1"/>
  <c r="E5256" i="1"/>
  <c r="E5274" i="1"/>
  <c r="E5299" i="1"/>
  <c r="E5303" i="1"/>
  <c r="E5364" i="1"/>
  <c r="F5369" i="1"/>
  <c r="E5402" i="1"/>
  <c r="E5404" i="1"/>
  <c r="G5397" i="1"/>
  <c r="E5425" i="1"/>
  <c r="H5449" i="1"/>
  <c r="H5436" i="1"/>
  <c r="H5430" i="1" s="1"/>
  <c r="F5479" i="1"/>
  <c r="E5479" i="1" s="1"/>
  <c r="E5480" i="1"/>
  <c r="E5528" i="1"/>
  <c r="G5527" i="1"/>
  <c r="E5527" i="1" s="1"/>
  <c r="F5679" i="1"/>
  <c r="E5679" i="1" s="1"/>
  <c r="E5680" i="1"/>
  <c r="E5258" i="1"/>
  <c r="E5281" i="1"/>
  <c r="E5336" i="1"/>
  <c r="G5407" i="1"/>
  <c r="G5396" i="1" s="1"/>
  <c r="H5511" i="1"/>
  <c r="E5511" i="1" s="1"/>
  <c r="E5512" i="1"/>
  <c r="H5519" i="1"/>
  <c r="E5519" i="1" s="1"/>
  <c r="E5520" i="1"/>
  <c r="E5623" i="1"/>
  <c r="E5275" i="1"/>
  <c r="E5300" i="1"/>
  <c r="E5337" i="1"/>
  <c r="E5354" i="1"/>
  <c r="E5363" i="1"/>
  <c r="E5398" i="1"/>
  <c r="E5400" i="1"/>
  <c r="E5406" i="1"/>
  <c r="E5437" i="1"/>
  <c r="E5557" i="1"/>
  <c r="E5654" i="1"/>
  <c r="F5653" i="1"/>
  <c r="E5653" i="1" s="1"/>
  <c r="E5462" i="1"/>
  <c r="E5484" i="1"/>
  <c r="E5496" i="1"/>
  <c r="E5508" i="1"/>
  <c r="E5581" i="1"/>
  <c r="H5734" i="1"/>
  <c r="H5749" i="1"/>
  <c r="E5465" i="1"/>
  <c r="E5492" i="1"/>
  <c r="E5516" i="1"/>
  <c r="E5608" i="1"/>
  <c r="E5612" i="1"/>
  <c r="F5615" i="1"/>
  <c r="E5615" i="1" s="1"/>
  <c r="E5619" i="1"/>
  <c r="F5622" i="1"/>
  <c r="E5622" i="1" s="1"/>
  <c r="E5588" i="1"/>
  <c r="H5733" i="1"/>
  <c r="E5662" i="1"/>
  <c r="G5717" i="1"/>
  <c r="G5701" i="1" s="1"/>
  <c r="E5755" i="1"/>
  <c r="F5754" i="1"/>
  <c r="E5754" i="1" s="1"/>
  <c r="E5763" i="1"/>
  <c r="E5916" i="1"/>
  <c r="F5880" i="1"/>
  <c r="E5880" i="1" s="1"/>
  <c r="E5683" i="1"/>
  <c r="E5693" i="1"/>
  <c r="E5705" i="1"/>
  <c r="E5742" i="1"/>
  <c r="G5741" i="1"/>
  <c r="G5812" i="1"/>
  <c r="G5804" i="1" s="1"/>
  <c r="G5805" i="1"/>
  <c r="E5682" i="1"/>
  <c r="E5692" i="1"/>
  <c r="F5721" i="1"/>
  <c r="F5701" i="1" s="1"/>
  <c r="E5722" i="1"/>
  <c r="E5823" i="1"/>
  <c r="F5822" i="1"/>
  <c r="E5822" i="1" s="1"/>
  <c r="E5838" i="1"/>
  <c r="E5904" i="1"/>
  <c r="F5903" i="1"/>
  <c r="E5903" i="1" s="1"/>
  <c r="F5898" i="1"/>
  <c r="F5895" i="1" s="1"/>
  <c r="E5764" i="1"/>
  <c r="E5870" i="1"/>
  <c r="F5869" i="1"/>
  <c r="E5886" i="1"/>
  <c r="F5885" i="1"/>
  <c r="E5910" i="1"/>
  <c r="F5909" i="1"/>
  <c r="E5909" i="1" s="1"/>
  <c r="E5913" i="1"/>
  <c r="F5912" i="1"/>
  <c r="E5912" i="1" s="1"/>
  <c r="E5926" i="1"/>
  <c r="F5925" i="1"/>
  <c r="E5925" i="1" s="1"/>
  <c r="E5935" i="1"/>
  <c r="H5878" i="1"/>
  <c r="E5878" i="1" s="1"/>
  <c r="G5898" i="1"/>
  <c r="G5900" i="1"/>
  <c r="G5897" i="1" s="1"/>
  <c r="G5894" i="1" s="1"/>
  <c r="E5750" i="1"/>
  <c r="E5775" i="1"/>
  <c r="E5778" i="1"/>
  <c r="E5807" i="1"/>
  <c r="E5811" i="1"/>
  <c r="E5851" i="1"/>
  <c r="E5874" i="1"/>
  <c r="F5919" i="1"/>
  <c r="E5919" i="1" s="1"/>
  <c r="E5920" i="1"/>
  <c r="E5876" i="1"/>
  <c r="F5896" i="1"/>
  <c r="F5877" i="1" s="1"/>
  <c r="E5877" i="1" s="1"/>
  <c r="E5859" i="1"/>
  <c r="F5966" i="1"/>
  <c r="E5966" i="1" s="1"/>
  <c r="E5967" i="1"/>
  <c r="E5848" i="1"/>
  <c r="E5875" i="1"/>
  <c r="E5879" i="1"/>
  <c r="E5933" i="1"/>
  <c r="E5945" i="1"/>
  <c r="E5957" i="1"/>
  <c r="H5932" i="1"/>
  <c r="E5981" i="1"/>
  <c r="F5990" i="1"/>
  <c r="E5993" i="1"/>
  <c r="E5997" i="1"/>
  <c r="E155" i="1"/>
  <c r="F143" i="1"/>
  <c r="E159" i="1"/>
  <c r="E932" i="1"/>
  <c r="E1009" i="1"/>
  <c r="G134" i="1"/>
  <c r="E1019" i="1"/>
  <c r="E1026" i="1"/>
  <c r="E1058" i="1"/>
  <c r="E1086" i="1"/>
  <c r="E1197" i="1"/>
  <c r="E1552" i="1"/>
  <c r="E1566" i="1"/>
  <c r="E1625" i="1"/>
  <c r="H19" i="1"/>
  <c r="H36" i="1"/>
  <c r="E36" i="1" s="1"/>
  <c r="F214" i="1"/>
  <c r="F230" i="1"/>
  <c r="E230" i="1" s="1"/>
  <c r="F246" i="1"/>
  <c r="E246" i="1" s="1"/>
  <c r="F253" i="1"/>
  <c r="E253" i="1" s="1"/>
  <c r="F260" i="1"/>
  <c r="E260" i="1" s="1"/>
  <c r="F267" i="1"/>
  <c r="E267" i="1" s="1"/>
  <c r="F290" i="1"/>
  <c r="E290" i="1" s="1"/>
  <c r="F297" i="1"/>
  <c r="E297" i="1" s="1"/>
  <c r="F304" i="1"/>
  <c r="E304" i="1" s="1"/>
  <c r="G919" i="1"/>
  <c r="G922" i="1"/>
  <c r="E922" i="1" s="1"/>
  <c r="F955" i="1"/>
  <c r="F965" i="1"/>
  <c r="G977" i="1"/>
  <c r="E1186" i="1"/>
  <c r="F1177" i="1"/>
  <c r="E1581" i="1"/>
  <c r="F1040" i="1"/>
  <c r="E1077" i="1"/>
  <c r="E1517" i="1"/>
  <c r="E1533" i="1"/>
  <c r="E1555" i="1"/>
  <c r="E1043" i="1"/>
  <c r="E1045" i="1"/>
  <c r="E1047" i="1"/>
  <c r="G1049" i="1"/>
  <c r="G1040" i="1" s="1"/>
  <c r="G1041" i="1"/>
  <c r="E1120" i="1"/>
  <c r="E1182" i="1"/>
  <c r="F1173" i="1"/>
  <c r="E1431" i="1"/>
  <c r="E1434" i="1"/>
  <c r="E1196" i="1"/>
  <c r="E1210" i="1"/>
  <c r="E1213" i="1"/>
  <c r="E1216" i="1"/>
  <c r="E1245" i="1"/>
  <c r="E1248" i="1"/>
  <c r="E1251" i="1"/>
  <c r="E1254" i="1"/>
  <c r="E1257" i="1"/>
  <c r="E1260" i="1"/>
  <c r="E1263" i="1"/>
  <c r="E1266" i="1"/>
  <c r="E1269" i="1"/>
  <c r="E1272" i="1"/>
  <c r="E1275" i="1"/>
  <c r="E1278" i="1"/>
  <c r="E1281" i="1"/>
  <c r="E1284" i="1"/>
  <c r="E1441" i="1"/>
  <c r="E1895" i="1"/>
  <c r="E1907" i="1"/>
  <c r="E1921" i="1"/>
  <c r="E1942" i="1"/>
  <c r="E1946" i="1"/>
  <c r="E1974" i="1"/>
  <c r="E2008" i="1"/>
  <c r="E2055" i="1"/>
  <c r="E2059" i="1"/>
  <c r="E2082" i="1"/>
  <c r="E2093" i="1"/>
  <c r="E2118" i="1"/>
  <c r="E2129" i="1"/>
  <c r="E2140" i="1"/>
  <c r="E2150" i="1"/>
  <c r="E2172" i="1"/>
  <c r="E2230" i="1"/>
  <c r="E2237" i="1"/>
  <c r="E2244" i="1"/>
  <c r="F2266" i="1"/>
  <c r="E2266" i="1" s="1"/>
  <c r="E2267" i="1"/>
  <c r="E2285" i="1"/>
  <c r="E2301" i="1"/>
  <c r="E2325" i="1"/>
  <c r="E2327" i="1"/>
  <c r="E2343" i="1"/>
  <c r="F2335" i="1"/>
  <c r="E2345" i="1"/>
  <c r="H2341" i="1"/>
  <c r="H2350" i="1"/>
  <c r="H2340" i="1" s="1"/>
  <c r="F2356" i="1"/>
  <c r="E2357" i="1"/>
  <c r="F2388" i="1"/>
  <c r="E2388" i="1" s="1"/>
  <c r="E2389" i="1"/>
  <c r="E2403" i="1"/>
  <c r="F2470" i="1"/>
  <c r="E2470" i="1" s="1"/>
  <c r="E2471" i="1"/>
  <c r="E2479" i="1"/>
  <c r="E2485" i="1"/>
  <c r="E2560" i="1"/>
  <c r="E2562" i="1"/>
  <c r="H2567" i="1"/>
  <c r="H2558" i="1" s="1"/>
  <c r="H2559" i="1"/>
  <c r="E2608" i="1"/>
  <c r="H2607" i="1"/>
  <c r="E2607" i="1" s="1"/>
  <c r="E2620" i="1"/>
  <c r="H2619" i="1"/>
  <c r="E2619" i="1" s="1"/>
  <c r="F1122" i="1"/>
  <c r="E1129" i="1"/>
  <c r="F1130" i="1"/>
  <c r="F1139" i="1"/>
  <c r="E1139" i="1" s="1"/>
  <c r="E1148" i="1"/>
  <c r="F1151" i="1"/>
  <c r="E1151" i="1" s="1"/>
  <c r="E1162" i="1"/>
  <c r="F1172" i="1"/>
  <c r="F1176" i="1"/>
  <c r="F1184" i="1"/>
  <c r="E1187" i="1"/>
  <c r="E1191" i="1"/>
  <c r="E1195" i="1"/>
  <c r="F1467" i="1"/>
  <c r="F1476" i="1"/>
  <c r="E1476" i="1" s="1"/>
  <c r="E1481" i="1"/>
  <c r="F1484" i="1"/>
  <c r="E1484" i="1" s="1"/>
  <c r="E1489" i="1"/>
  <c r="F1492" i="1"/>
  <c r="E1497" i="1"/>
  <c r="F1500" i="1"/>
  <c r="E1500" i="1" s="1"/>
  <c r="E1505" i="1"/>
  <c r="F1508" i="1"/>
  <c r="E1508" i="1" s="1"/>
  <c r="E1513" i="1"/>
  <c r="E1518" i="1"/>
  <c r="E1521" i="1"/>
  <c r="F1524" i="1"/>
  <c r="E1524" i="1" s="1"/>
  <c r="E1529" i="1"/>
  <c r="E1534" i="1"/>
  <c r="E1537" i="1"/>
  <c r="F1540" i="1"/>
  <c r="E1540" i="1" s="1"/>
  <c r="E1545" i="1"/>
  <c r="F1548" i="1"/>
  <c r="E1548" i="1" s="1"/>
  <c r="E1553" i="1"/>
  <c r="E1556" i="1"/>
  <c r="E1567" i="1"/>
  <c r="E1582" i="1"/>
  <c r="F1589" i="1"/>
  <c r="E1589" i="1" s="1"/>
  <c r="F1596" i="1"/>
  <c r="E1596" i="1" s="1"/>
  <c r="F1601" i="1"/>
  <c r="E1601" i="1" s="1"/>
  <c r="F1606" i="1"/>
  <c r="E1606" i="1" s="1"/>
  <c r="F1617" i="1"/>
  <c r="E1626" i="1"/>
  <c r="G1649" i="1"/>
  <c r="E1649" i="1" s="1"/>
  <c r="G1668" i="1"/>
  <c r="E1668" i="1" s="1"/>
  <c r="G1686" i="1"/>
  <c r="G1693" i="1"/>
  <c r="E1693" i="1" s="1"/>
  <c r="G1702" i="1"/>
  <c r="E1702" i="1" s="1"/>
  <c r="H1733" i="1"/>
  <c r="E1742" i="1"/>
  <c r="E1774" i="1"/>
  <c r="E1783" i="1"/>
  <c r="E1792" i="1"/>
  <c r="E1801" i="1"/>
  <c r="E1828" i="1"/>
  <c r="E1838" i="1"/>
  <c r="E1852" i="1"/>
  <c r="E2130" i="1"/>
  <c r="E2218" i="1"/>
  <c r="F2211" i="1"/>
  <c r="E2211" i="1" s="1"/>
  <c r="E2224" i="1"/>
  <c r="F2271" i="1"/>
  <c r="E2271" i="1" s="1"/>
  <c r="E2272" i="1"/>
  <c r="F2275" i="1"/>
  <c r="E2350" i="1"/>
  <c r="F2363" i="1"/>
  <c r="E2364" i="1"/>
  <c r="F2395" i="1"/>
  <c r="E2395" i="1" s="1"/>
  <c r="E2396" i="1"/>
  <c r="E2404" i="1"/>
  <c r="F2427" i="1"/>
  <c r="E2427" i="1" s="1"/>
  <c r="E2428" i="1"/>
  <c r="E2567" i="1"/>
  <c r="E1823" i="1"/>
  <c r="G1827" i="1"/>
  <c r="E1865" i="1"/>
  <c r="E1957" i="1"/>
  <c r="E1963" i="1"/>
  <c r="E1986" i="1"/>
  <c r="E1990" i="1"/>
  <c r="E2013" i="1"/>
  <c r="E2035" i="1"/>
  <c r="E2279" i="1"/>
  <c r="E2293" i="1"/>
  <c r="E2321" i="1"/>
  <c r="E2342" i="1"/>
  <c r="G2332" i="1"/>
  <c r="E2332" i="1" s="1"/>
  <c r="F2339" i="1"/>
  <c r="E2349" i="1"/>
  <c r="F2372" i="1"/>
  <c r="E2372" i="1" s="1"/>
  <c r="E2373" i="1"/>
  <c r="E2419" i="1"/>
  <c r="F2434" i="1"/>
  <c r="E2434" i="1" s="1"/>
  <c r="E2435" i="1"/>
  <c r="E2441" i="1"/>
  <c r="E2449" i="1"/>
  <c r="F2462" i="1"/>
  <c r="E2462" i="1" s="1"/>
  <c r="E2463" i="1"/>
  <c r="E2467" i="1"/>
  <c r="E2486" i="1"/>
  <c r="F2500" i="1"/>
  <c r="E2500" i="1" s="1"/>
  <c r="E2501" i="1"/>
  <c r="E2566" i="1"/>
  <c r="E2568" i="1"/>
  <c r="E2576" i="1"/>
  <c r="E2602" i="1"/>
  <c r="H2601" i="1"/>
  <c r="E2601" i="1" s="1"/>
  <c r="E2614" i="1"/>
  <c r="H2613" i="1"/>
  <c r="E2613" i="1" s="1"/>
  <c r="E2626" i="1"/>
  <c r="H2625" i="1"/>
  <c r="E2625" i="1" s="1"/>
  <c r="H1122" i="1"/>
  <c r="H1112" i="1" s="1"/>
  <c r="E1866" i="1"/>
  <c r="E1902" i="1"/>
  <c r="E1906" i="1"/>
  <c r="E1925" i="1"/>
  <c r="E1941" i="1"/>
  <c r="E1973" i="1"/>
  <c r="E2007" i="1"/>
  <c r="E2054" i="1"/>
  <c r="E2075" i="1"/>
  <c r="E2081" i="1"/>
  <c r="E2099" i="1"/>
  <c r="E2113" i="1"/>
  <c r="E2117" i="1"/>
  <c r="E2145" i="1"/>
  <c r="E2149" i="1"/>
  <c r="E2171" i="1"/>
  <c r="E2185" i="1"/>
  <c r="E2192" i="1"/>
  <c r="E2201" i="1"/>
  <c r="F2216" i="1"/>
  <c r="E2228" i="1"/>
  <c r="E2251" i="1"/>
  <c r="F2263" i="1"/>
  <c r="F2259" i="1"/>
  <c r="E2264" i="1"/>
  <c r="G2278" i="1"/>
  <c r="G2275" i="1" s="1"/>
  <c r="G2276" i="1"/>
  <c r="E2282" i="1"/>
  <c r="E2284" i="1"/>
  <c r="E2300" i="1"/>
  <c r="H2313" i="1"/>
  <c r="H2308" i="1" s="1"/>
  <c r="H2309" i="1"/>
  <c r="E2309" i="1" s="1"/>
  <c r="E2322" i="1"/>
  <c r="F2381" i="1"/>
  <c r="E2381" i="1" s="1"/>
  <c r="E2382" i="1"/>
  <c r="F2411" i="1"/>
  <c r="E2411" i="1" s="1"/>
  <c r="E2412" i="1"/>
  <c r="E2420" i="1"/>
  <c r="E2450" i="1"/>
  <c r="E2577" i="1"/>
  <c r="E2594" i="1"/>
  <c r="H2593" i="1"/>
  <c r="E2633" i="1"/>
  <c r="H2632" i="1"/>
  <c r="E2640" i="1"/>
  <c r="F2639" i="1"/>
  <c r="E2652" i="1"/>
  <c r="F2651" i="1"/>
  <c r="E2651" i="1" s="1"/>
  <c r="E2675" i="1"/>
  <c r="F2665" i="1"/>
  <c r="H2667" i="1"/>
  <c r="H2555" i="1" s="1"/>
  <c r="E2677" i="1"/>
  <c r="E2700" i="1"/>
  <c r="H2699" i="1"/>
  <c r="E2741" i="1"/>
  <c r="H2740" i="1"/>
  <c r="E2740" i="1" s="1"/>
  <c r="E2779" i="1"/>
  <c r="F2778" i="1"/>
  <c r="E2778" i="1" s="1"/>
  <c r="E2803" i="1"/>
  <c r="F2666" i="1"/>
  <c r="E2804" i="1"/>
  <c r="G2667" i="1"/>
  <c r="E2805" i="1"/>
  <c r="H2668" i="1"/>
  <c r="H2556" i="1" s="1"/>
  <c r="E2817" i="1"/>
  <c r="H2662" i="1"/>
  <c r="H2550" i="1" s="1"/>
  <c r="H1810" i="1" s="1"/>
  <c r="E2826" i="1"/>
  <c r="E2832" i="1"/>
  <c r="F2668" i="1"/>
  <c r="E2857" i="1"/>
  <c r="E2862" i="1"/>
  <c r="G2861" i="1"/>
  <c r="E2861" i="1" s="1"/>
  <c r="E2942" i="1"/>
  <c r="F2933" i="1"/>
  <c r="E2933" i="1" s="1"/>
  <c r="H2937" i="1"/>
  <c r="E2944" i="1"/>
  <c r="H2958" i="1"/>
  <c r="E2965" i="1"/>
  <c r="H2964" i="1"/>
  <c r="E2964" i="1" s="1"/>
  <c r="E2977" i="1"/>
  <c r="H2976" i="1"/>
  <c r="E3005" i="1"/>
  <c r="E3015" i="1"/>
  <c r="E2649" i="1"/>
  <c r="F2648" i="1"/>
  <c r="E2648" i="1" s="1"/>
  <c r="H2671" i="1"/>
  <c r="E2681" i="1"/>
  <c r="H2680" i="1"/>
  <c r="E2733" i="1"/>
  <c r="F2732" i="1"/>
  <c r="E2757" i="1"/>
  <c r="H2756" i="1"/>
  <c r="E2756" i="1" s="1"/>
  <c r="E2913" i="1"/>
  <c r="F2903" i="1"/>
  <c r="E2903" i="1" s="1"/>
  <c r="E2914" i="1"/>
  <c r="H2905" i="1"/>
  <c r="E2915" i="1"/>
  <c r="E2952" i="1"/>
  <c r="E2963" i="1"/>
  <c r="F2939" i="1"/>
  <c r="E3060" i="1"/>
  <c r="G3049" i="1"/>
  <c r="F2212" i="1"/>
  <c r="H2595" i="1"/>
  <c r="E2595" i="1" s="1"/>
  <c r="E2636" i="1"/>
  <c r="H2635" i="1"/>
  <c r="E2635" i="1" s="1"/>
  <c r="E2646" i="1"/>
  <c r="F2645" i="1"/>
  <c r="E2645" i="1" s="1"/>
  <c r="E2672" i="1"/>
  <c r="G2662" i="1"/>
  <c r="H2663" i="1"/>
  <c r="H2551" i="1" s="1"/>
  <c r="E2673" i="1"/>
  <c r="E2679" i="1"/>
  <c r="F2669" i="1"/>
  <c r="E2695" i="1"/>
  <c r="H2694" i="1"/>
  <c r="E2703" i="1"/>
  <c r="H2702" i="1"/>
  <c r="E2702" i="1" s="1"/>
  <c r="F2713" i="1"/>
  <c r="E2749" i="1"/>
  <c r="F2748" i="1"/>
  <c r="E2748" i="1" s="1"/>
  <c r="E2771" i="1"/>
  <c r="H2770" i="1"/>
  <c r="E2770" i="1" s="1"/>
  <c r="G2807" i="1"/>
  <c r="G2798" i="1" s="1"/>
  <c r="G2799" i="1"/>
  <c r="G2825" i="1"/>
  <c r="E2828" i="1"/>
  <c r="F2664" i="1"/>
  <c r="G2665" i="1"/>
  <c r="G2553" i="1" s="1"/>
  <c r="G1813" i="1" s="1"/>
  <c r="E2829" i="1"/>
  <c r="H2666" i="1"/>
  <c r="H2554" i="1" s="1"/>
  <c r="E2830" i="1"/>
  <c r="E2924" i="1"/>
  <c r="F2923" i="1"/>
  <c r="E2923" i="1" s="1"/>
  <c r="E2947" i="1"/>
  <c r="G2941" i="1"/>
  <c r="G2946" i="1"/>
  <c r="G2940" i="1" s="1"/>
  <c r="E2972" i="1"/>
  <c r="H2971" i="1"/>
  <c r="E2971" i="1" s="1"/>
  <c r="E2986" i="1"/>
  <c r="H2985" i="1"/>
  <c r="E2985" i="1" s="1"/>
  <c r="E2999" i="1"/>
  <c r="E3010" i="1"/>
  <c r="G3019" i="1"/>
  <c r="G2993" i="1" s="1"/>
  <c r="G2994" i="1"/>
  <c r="F2276" i="1"/>
  <c r="E2599" i="1"/>
  <c r="H2598" i="1"/>
  <c r="E2598" i="1" s="1"/>
  <c r="E2605" i="1"/>
  <c r="H2604" i="1"/>
  <c r="E2604" i="1" s="1"/>
  <c r="E2611" i="1"/>
  <c r="H2610" i="1"/>
  <c r="E2610" i="1" s="1"/>
  <c r="E2617" i="1"/>
  <c r="H2616" i="1"/>
  <c r="E2616" i="1" s="1"/>
  <c r="E2623" i="1"/>
  <c r="H2622" i="1"/>
  <c r="E2622" i="1" s="1"/>
  <c r="E2643" i="1"/>
  <c r="F2642" i="1"/>
  <c r="E2642" i="1" s="1"/>
  <c r="E2658" i="1"/>
  <c r="H2657" i="1"/>
  <c r="E2657" i="1" s="1"/>
  <c r="E2676" i="1"/>
  <c r="E2691" i="1"/>
  <c r="F2690" i="1"/>
  <c r="E2699" i="1"/>
  <c r="G2712" i="1"/>
  <c r="H2713" i="1"/>
  <c r="E2723" i="1"/>
  <c r="H2722" i="1"/>
  <c r="E2763" i="1"/>
  <c r="F2762" i="1"/>
  <c r="E2762" i="1" s="1"/>
  <c r="E2789" i="1"/>
  <c r="H2788" i="1"/>
  <c r="E2788" i="1" s="1"/>
  <c r="E2833" i="1"/>
  <c r="E2834" i="1"/>
  <c r="E2909" i="1"/>
  <c r="H2901" i="1"/>
  <c r="E2911" i="1"/>
  <c r="E2917" i="1"/>
  <c r="F2916" i="1"/>
  <c r="F2908" i="1"/>
  <c r="E2976" i="1"/>
  <c r="E2998" i="1"/>
  <c r="F2904" i="1"/>
  <c r="E3030" i="1"/>
  <c r="E3367" i="1"/>
  <c r="E3399" i="1"/>
  <c r="E3495" i="1"/>
  <c r="E3543" i="1"/>
  <c r="E3621" i="1"/>
  <c r="F3656" i="1"/>
  <c r="E3657" i="1"/>
  <c r="F3745" i="1"/>
  <c r="E3745" i="1" s="1"/>
  <c r="E3754" i="1"/>
  <c r="H3767" i="1"/>
  <c r="H3752" i="1" s="1"/>
  <c r="H3743" i="1" s="1"/>
  <c r="H3753" i="1"/>
  <c r="H3744" i="1" s="1"/>
  <c r="F3803" i="1"/>
  <c r="E3803" i="1" s="1"/>
  <c r="E3804" i="1"/>
  <c r="G3832" i="1"/>
  <c r="E3833" i="1"/>
  <c r="G3854" i="1"/>
  <c r="E3854" i="1" s="1"/>
  <c r="E3855" i="1"/>
  <c r="G3889" i="1"/>
  <c r="E3890" i="1"/>
  <c r="G3915" i="1"/>
  <c r="E3916" i="1"/>
  <c r="E4027" i="1"/>
  <c r="F3963" i="1"/>
  <c r="F4055" i="1"/>
  <c r="E4055" i="1" s="1"/>
  <c r="E4056" i="1"/>
  <c r="F3041" i="1"/>
  <c r="E3041" i="1" s="1"/>
  <c r="E3050" i="1"/>
  <c r="F3051" i="1"/>
  <c r="G3073" i="1"/>
  <c r="G3096" i="1"/>
  <c r="E3100" i="1"/>
  <c r="G3150" i="1"/>
  <c r="E3150" i="1" s="1"/>
  <c r="H3164" i="1"/>
  <c r="F3170" i="1"/>
  <c r="G3171" i="1"/>
  <c r="G3188" i="1"/>
  <c r="G3170" i="1" s="1"/>
  <c r="F3193" i="1"/>
  <c r="E3196" i="1"/>
  <c r="G3213" i="1"/>
  <c r="G3192" i="1" s="1"/>
  <c r="F3220" i="1"/>
  <c r="E3220" i="1" s="1"/>
  <c r="F3227" i="1"/>
  <c r="F3231" i="1"/>
  <c r="G3232" i="1"/>
  <c r="G3227" i="1" s="1"/>
  <c r="G3242" i="1"/>
  <c r="G3233" i="1" s="1"/>
  <c r="G3228" i="1" s="1"/>
  <c r="G3223" i="1" s="1"/>
  <c r="G3247" i="1"/>
  <c r="E3247" i="1" s="1"/>
  <c r="F3260" i="1"/>
  <c r="F3270" i="1"/>
  <c r="H3272" i="1"/>
  <c r="H3255" i="1" s="1"/>
  <c r="F3274" i="1"/>
  <c r="G3275" i="1"/>
  <c r="H3276" i="1"/>
  <c r="H3259" i="1" s="1"/>
  <c r="F3278" i="1"/>
  <c r="F3286" i="1"/>
  <c r="F3295" i="1"/>
  <c r="E3295" i="1" s="1"/>
  <c r="F3304" i="1"/>
  <c r="E3304" i="1" s="1"/>
  <c r="F3313" i="1"/>
  <c r="E3313" i="1" s="1"/>
  <c r="F3320" i="1"/>
  <c r="E3320" i="1" s="1"/>
  <c r="F3329" i="1"/>
  <c r="E3329" i="1" s="1"/>
  <c r="H3337" i="1"/>
  <c r="E3338" i="1"/>
  <c r="H3344" i="1"/>
  <c r="E3344" i="1" s="1"/>
  <c r="F3352" i="1"/>
  <c r="E3352" i="1" s="1"/>
  <c r="E3368" i="1"/>
  <c r="E3394" i="1"/>
  <c r="E3400" i="1"/>
  <c r="E3488" i="1"/>
  <c r="E3496" i="1"/>
  <c r="E3544" i="1"/>
  <c r="E3592" i="1"/>
  <c r="E3597" i="1"/>
  <c r="E3606" i="1"/>
  <c r="E3611" i="1"/>
  <c r="E3622" i="1"/>
  <c r="E3634" i="1"/>
  <c r="E3648" i="1"/>
  <c r="E3676" i="1"/>
  <c r="F3691" i="1"/>
  <c r="E3691" i="1" s="1"/>
  <c r="E3692" i="1"/>
  <c r="E3706" i="1"/>
  <c r="G3751" i="1"/>
  <c r="G3259" i="1" s="1"/>
  <c r="E3797" i="1"/>
  <c r="G3955" i="1"/>
  <c r="E3964" i="1"/>
  <c r="G3193" i="1"/>
  <c r="E3195" i="1"/>
  <c r="E3243" i="1"/>
  <c r="G3278" i="1"/>
  <c r="G3269" i="1" s="1"/>
  <c r="E3385" i="1"/>
  <c r="E3424" i="1"/>
  <c r="E3431" i="1"/>
  <c r="E3438" i="1"/>
  <c r="E3443" i="1"/>
  <c r="E3448" i="1"/>
  <c r="E3453" i="1"/>
  <c r="E3474" i="1"/>
  <c r="E3489" i="1"/>
  <c r="E3522" i="1"/>
  <c r="F3615" i="1"/>
  <c r="E3615" i="1" s="1"/>
  <c r="E3649" i="1"/>
  <c r="E3677" i="1"/>
  <c r="E3683" i="1"/>
  <c r="E3707" i="1"/>
  <c r="E3711" i="1"/>
  <c r="E3731" i="1"/>
  <c r="F3749" i="1"/>
  <c r="E3758" i="1"/>
  <c r="F3761" i="1"/>
  <c r="F3753" i="1"/>
  <c r="E3762" i="1"/>
  <c r="E3768" i="1"/>
  <c r="E3776" i="1"/>
  <c r="F3791" i="1"/>
  <c r="E3791" i="1" s="1"/>
  <c r="E3792" i="1"/>
  <c r="F3813" i="1"/>
  <c r="E3813" i="1" s="1"/>
  <c r="E3814" i="1"/>
  <c r="G3959" i="1"/>
  <c r="G3950" i="1" s="1"/>
  <c r="E3977" i="1"/>
  <c r="F3164" i="1"/>
  <c r="F3168" i="1"/>
  <c r="E3376" i="1"/>
  <c r="E3408" i="1"/>
  <c r="E3415" i="1"/>
  <c r="F3480" i="1"/>
  <c r="E3480" i="1" s="1"/>
  <c r="E3502" i="1"/>
  <c r="E3507" i="1"/>
  <c r="E3512" i="1"/>
  <c r="E3515" i="1"/>
  <c r="E3552" i="1"/>
  <c r="E3559" i="1"/>
  <c r="E3566" i="1"/>
  <c r="E3573" i="1"/>
  <c r="E3628" i="1"/>
  <c r="F3633" i="1"/>
  <c r="E3637" i="1"/>
  <c r="H3641" i="1"/>
  <c r="H3632" i="1" s="1"/>
  <c r="H3633" i="1"/>
  <c r="H3252" i="1" s="1"/>
  <c r="E3664" i="1"/>
  <c r="E3684" i="1"/>
  <c r="E3712" i="1"/>
  <c r="E3718" i="1"/>
  <c r="F3727" i="1"/>
  <c r="E3727" i="1" s="1"/>
  <c r="E3728" i="1"/>
  <c r="E3732" i="1"/>
  <c r="E3738" i="1"/>
  <c r="E3755" i="1"/>
  <c r="E3756" i="1"/>
  <c r="G3753" i="1"/>
  <c r="G3744" i="1" s="1"/>
  <c r="E3777" i="1"/>
  <c r="E3785" i="1"/>
  <c r="E3798" i="1"/>
  <c r="E3807" i="1"/>
  <c r="F3820" i="1"/>
  <c r="E3820" i="1" s="1"/>
  <c r="E3821" i="1"/>
  <c r="E3931" i="1"/>
  <c r="G3749" i="1"/>
  <c r="G3257" i="1" s="1"/>
  <c r="F3950" i="1"/>
  <c r="F3952" i="1"/>
  <c r="E3961" i="1"/>
  <c r="E4009" i="1"/>
  <c r="F3962" i="1"/>
  <c r="G4011" i="1"/>
  <c r="G4006" i="1" s="1"/>
  <c r="G4007" i="1"/>
  <c r="E4012" i="1"/>
  <c r="H4028" i="1"/>
  <c r="H4023" i="1" s="1"/>
  <c r="H4024" i="1"/>
  <c r="E3832" i="1"/>
  <c r="E3889" i="1"/>
  <c r="E3915" i="1"/>
  <c r="G3965" i="1"/>
  <c r="E3976" i="1"/>
  <c r="F3958" i="1"/>
  <c r="F3981" i="1"/>
  <c r="E3982" i="1"/>
  <c r="F3975" i="1"/>
  <c r="E3988" i="1"/>
  <c r="F3987" i="1"/>
  <c r="E3987" i="1" s="1"/>
  <c r="F3993" i="1"/>
  <c r="E3993" i="1" s="1"/>
  <c r="E3994" i="1"/>
  <c r="F4006" i="1"/>
  <c r="G4043" i="1"/>
  <c r="G4036" i="1" s="1"/>
  <c r="G4037" i="1"/>
  <c r="E4044" i="1"/>
  <c r="G4067" i="1"/>
  <c r="E4067" i="1" s="1"/>
  <c r="E4076" i="1"/>
  <c r="F4074" i="1"/>
  <c r="E4092" i="1"/>
  <c r="G4075" i="1"/>
  <c r="E4093" i="1"/>
  <c r="E4080" i="1"/>
  <c r="E3844" i="1"/>
  <c r="E3859" i="1"/>
  <c r="E3872" i="1"/>
  <c r="E3903" i="1"/>
  <c r="E3922" i="1"/>
  <c r="E3935" i="1"/>
  <c r="E3942" i="1"/>
  <c r="E3966" i="1"/>
  <c r="H3975" i="1"/>
  <c r="H3981" i="1"/>
  <c r="H3974" i="1" s="1"/>
  <c r="F4000" i="1"/>
  <c r="E4000" i="1" s="1"/>
  <c r="E4001" i="1"/>
  <c r="E4016" i="1"/>
  <c r="F4052" i="1"/>
  <c r="E4052" i="1" s="1"/>
  <c r="E4053" i="1"/>
  <c r="F4037" i="1"/>
  <c r="E4094" i="1"/>
  <c r="E4098" i="1"/>
  <c r="E4113" i="1"/>
  <c r="E4130" i="1"/>
  <c r="E4218" i="1"/>
  <c r="E4259" i="1"/>
  <c r="F3748" i="1"/>
  <c r="E3858" i="1"/>
  <c r="E3871" i="1"/>
  <c r="E3921" i="1"/>
  <c r="E4015" i="1"/>
  <c r="E4029" i="1"/>
  <c r="F4032" i="1"/>
  <c r="E4032" i="1" s="1"/>
  <c r="E4033" i="1"/>
  <c r="F4090" i="1"/>
  <c r="G4091" i="1"/>
  <c r="E4107" i="1"/>
  <c r="E4110" i="1"/>
  <c r="G4123" i="1"/>
  <c r="E4129" i="1"/>
  <c r="E4139" i="1"/>
  <c r="E4151" i="1"/>
  <c r="E4156" i="1"/>
  <c r="E4168" i="1"/>
  <c r="E4180" i="1"/>
  <c r="E4192" i="1"/>
  <c r="E4206" i="1"/>
  <c r="E4278" i="1"/>
  <c r="E4284" i="1"/>
  <c r="E4290" i="1"/>
  <c r="G4316" i="1"/>
  <c r="E4373" i="1"/>
  <c r="F4374" i="1"/>
  <c r="F4366" i="1"/>
  <c r="E4375" i="1"/>
  <c r="F4380" i="1"/>
  <c r="E4381" i="1"/>
  <c r="E4474" i="1"/>
  <c r="G4473" i="1"/>
  <c r="E4486" i="1"/>
  <c r="G4485" i="1"/>
  <c r="E4485" i="1" s="1"/>
  <c r="G4545" i="1"/>
  <c r="G4534" i="1" s="1"/>
  <c r="E4556" i="1"/>
  <c r="F4024" i="1"/>
  <c r="F4028" i="1"/>
  <c r="E4128" i="1"/>
  <c r="F4244" i="1"/>
  <c r="F4247" i="1"/>
  <c r="E4247" i="1" s="1"/>
  <c r="F4250" i="1"/>
  <c r="E4250" i="1" s="1"/>
  <c r="F4253" i="1"/>
  <c r="E4253" i="1" s="1"/>
  <c r="F4256" i="1"/>
  <c r="E4256" i="1" s="1"/>
  <c r="E4264" i="1"/>
  <c r="E4267" i="1"/>
  <c r="E4270" i="1"/>
  <c r="E4273" i="1"/>
  <c r="E4276" i="1"/>
  <c r="E4320" i="1"/>
  <c r="E4326" i="1"/>
  <c r="H4335" i="1"/>
  <c r="H4332" i="1" s="1"/>
  <c r="H4333" i="1"/>
  <c r="E4339" i="1"/>
  <c r="F4338" i="1"/>
  <c r="E4338" i="1" s="1"/>
  <c r="E4401" i="1"/>
  <c r="E4406" i="1"/>
  <c r="F4405" i="1"/>
  <c r="E4405" i="1" s="1"/>
  <c r="E4421" i="1"/>
  <c r="F4420" i="1"/>
  <c r="E4420" i="1" s="1"/>
  <c r="E4438" i="1"/>
  <c r="G4437" i="1"/>
  <c r="E4437" i="1" s="1"/>
  <c r="E4450" i="1"/>
  <c r="F4449" i="1"/>
  <c r="E4466" i="1"/>
  <c r="F4426" i="1"/>
  <c r="E4467" i="1"/>
  <c r="G4427" i="1"/>
  <c r="E4427" i="1" s="1"/>
  <c r="E4489" i="1"/>
  <c r="E4509" i="1"/>
  <c r="E4511" i="1"/>
  <c r="F4510" i="1"/>
  <c r="F4506" i="1"/>
  <c r="E4522" i="1"/>
  <c r="F4538" i="1"/>
  <c r="G4543" i="1"/>
  <c r="G4532" i="1" s="1"/>
  <c r="E4554" i="1"/>
  <c r="G4350" i="1"/>
  <c r="G4341" i="1" s="1"/>
  <c r="G4342" i="1"/>
  <c r="E4357" i="1"/>
  <c r="H4374" i="1"/>
  <c r="H4365" i="1" s="1"/>
  <c r="H4366" i="1"/>
  <c r="F4377" i="1"/>
  <c r="E4377" i="1" s="1"/>
  <c r="E4378" i="1"/>
  <c r="F4463" i="1"/>
  <c r="G4464" i="1"/>
  <c r="E4471" i="1"/>
  <c r="G4470" i="1"/>
  <c r="E4481" i="1"/>
  <c r="G4480" i="1"/>
  <c r="E4480" i="1" s="1"/>
  <c r="E4497" i="1"/>
  <c r="G4496" i="1"/>
  <c r="E4496" i="1" s="1"/>
  <c r="F4534" i="1"/>
  <c r="E4547" i="1"/>
  <c r="F4536" i="1"/>
  <c r="E4536" i="1" s="1"/>
  <c r="G4541" i="1"/>
  <c r="G4530" i="1" s="1"/>
  <c r="E4552" i="1"/>
  <c r="H4240" i="1"/>
  <c r="H4223" i="1" s="1"/>
  <c r="F4302" i="1"/>
  <c r="E4334" i="1"/>
  <c r="E4336" i="1"/>
  <c r="F4333" i="1"/>
  <c r="F4335" i="1"/>
  <c r="E4398" i="1"/>
  <c r="F4390" i="1"/>
  <c r="F4397" i="1"/>
  <c r="E4397" i="1" s="1"/>
  <c r="H4409" i="1"/>
  <c r="H4414" i="1"/>
  <c r="H4408" i="1" s="1"/>
  <c r="E4444" i="1"/>
  <c r="F4429" i="1"/>
  <c r="H4445" i="1"/>
  <c r="H4440" i="1" s="1"/>
  <c r="H4441" i="1"/>
  <c r="E4453" i="1"/>
  <c r="E4460" i="1"/>
  <c r="F4459" i="1"/>
  <c r="E4459" i="1" s="1"/>
  <c r="G4505" i="1"/>
  <c r="E4514" i="1"/>
  <c r="E4519" i="1"/>
  <c r="F4518" i="1"/>
  <c r="E4518" i="1" s="1"/>
  <c r="G4539" i="1"/>
  <c r="G4528" i="1" s="1"/>
  <c r="E4528" i="1" s="1"/>
  <c r="E4550" i="1"/>
  <c r="H4585" i="1"/>
  <c r="E4585" i="1" s="1"/>
  <c r="H4582" i="1"/>
  <c r="H4527" i="1" s="1"/>
  <c r="E4680" i="1"/>
  <c r="F4639" i="1"/>
  <c r="F4709" i="1"/>
  <c r="E4709" i="1" s="1"/>
  <c r="E4710" i="1"/>
  <c r="F4714" i="1"/>
  <c r="E4714" i="1" s="1"/>
  <c r="E4715" i="1"/>
  <c r="E4394" i="1"/>
  <c r="E4402" i="1"/>
  <c r="E4415" i="1"/>
  <c r="E4442" i="1"/>
  <c r="E4446" i="1"/>
  <c r="E4454" i="1"/>
  <c r="E4515" i="1"/>
  <c r="E4523" i="1"/>
  <c r="F4532" i="1"/>
  <c r="H4548" i="1"/>
  <c r="H4537" i="1" s="1"/>
  <c r="H4596" i="1"/>
  <c r="H4592" i="1" s="1"/>
  <c r="G4605" i="1"/>
  <c r="G4610" i="1"/>
  <c r="H4644" i="1"/>
  <c r="E4644" i="1" s="1"/>
  <c r="E4663" i="1"/>
  <c r="H4641" i="1"/>
  <c r="H4630" i="1" s="1"/>
  <c r="H4660" i="1"/>
  <c r="H4665" i="1"/>
  <c r="H4659" i="1" s="1"/>
  <c r="E4684" i="1"/>
  <c r="F4677" i="1"/>
  <c r="F4641" i="1"/>
  <c r="E4729" i="1"/>
  <c r="E4541" i="1"/>
  <c r="F4530" i="1"/>
  <c r="E4586" i="1"/>
  <c r="E4635" i="1"/>
  <c r="F4624" i="1"/>
  <c r="E4679" i="1"/>
  <c r="F4636" i="1"/>
  <c r="F4441" i="1"/>
  <c r="H4506" i="1"/>
  <c r="E4546" i="1"/>
  <c r="E4551" i="1"/>
  <c r="F4540" i="1"/>
  <c r="E4553" i="1"/>
  <c r="F4542" i="1"/>
  <c r="E4555" i="1"/>
  <c r="F4544" i="1"/>
  <c r="E4557" i="1"/>
  <c r="E4559" i="1"/>
  <c r="F4558" i="1"/>
  <c r="E4637" i="1"/>
  <c r="H4627" i="1"/>
  <c r="E4638" i="1"/>
  <c r="F4629" i="1"/>
  <c r="E4645" i="1"/>
  <c r="E4666" i="1"/>
  <c r="F4690" i="1"/>
  <c r="E4690" i="1" s="1"/>
  <c r="F4722" i="1"/>
  <c r="E4722" i="1" s="1"/>
  <c r="E4723" i="1"/>
  <c r="F4741" i="1"/>
  <c r="F4737" i="1"/>
  <c r="E4751" i="1"/>
  <c r="E4771" i="1"/>
  <c r="E4835" i="1"/>
  <c r="F4834" i="1"/>
  <c r="F4826" i="1"/>
  <c r="E4914" i="1"/>
  <c r="F4905" i="1"/>
  <c r="E4917" i="1"/>
  <c r="F4595" i="1"/>
  <c r="E4598" i="1"/>
  <c r="F4596" i="1"/>
  <c r="E4608" i="1"/>
  <c r="E4611" i="1"/>
  <c r="E4661" i="1"/>
  <c r="F4642" i="1"/>
  <c r="E4670" i="1"/>
  <c r="E4671" i="1"/>
  <c r="E4673" i="1"/>
  <c r="E4674" i="1"/>
  <c r="E4681" i="1"/>
  <c r="E4719" i="1"/>
  <c r="E4738" i="1"/>
  <c r="E4772" i="1"/>
  <c r="E4810" i="1"/>
  <c r="E4814" i="1"/>
  <c r="E4832" i="1"/>
  <c r="G4825" i="1"/>
  <c r="E4846" i="1"/>
  <c r="H4845" i="1"/>
  <c r="E4845" i="1" s="1"/>
  <c r="E4859" i="1"/>
  <c r="H4858" i="1"/>
  <c r="E4858" i="1" s="1"/>
  <c r="E4865" i="1"/>
  <c r="E4882" i="1"/>
  <c r="H4881" i="1"/>
  <c r="E4881" i="1" s="1"/>
  <c r="H4894" i="1"/>
  <c r="E4894" i="1" s="1"/>
  <c r="E4895" i="1"/>
  <c r="F4904" i="1"/>
  <c r="E4913" i="1"/>
  <c r="H4936" i="1"/>
  <c r="H4909" i="1" s="1"/>
  <c r="E4937" i="1"/>
  <c r="E4944" i="1"/>
  <c r="F4775" i="1"/>
  <c r="E4853" i="1"/>
  <c r="F4852" i="1"/>
  <c r="E4852" i="1" s="1"/>
  <c r="E4872" i="1"/>
  <c r="F4862" i="1"/>
  <c r="F4871" i="1"/>
  <c r="E4891" i="1"/>
  <c r="F4890" i="1"/>
  <c r="E4890" i="1" s="1"/>
  <c r="F4582" i="1"/>
  <c r="E4582" i="1" s="1"/>
  <c r="F4589" i="1"/>
  <c r="E4616" i="1"/>
  <c r="F4652" i="1"/>
  <c r="H4624" i="1"/>
  <c r="H4640" i="1"/>
  <c r="H4629" i="1" s="1"/>
  <c r="E4740" i="1"/>
  <c r="E4742" i="1"/>
  <c r="E4745" i="1"/>
  <c r="E4756" i="1"/>
  <c r="E4759" i="1"/>
  <c r="E4764" i="1"/>
  <c r="G4627" i="1"/>
  <c r="E4774" i="1"/>
  <c r="E4782" i="1"/>
  <c r="F4773" i="1"/>
  <c r="E4773" i="1" s="1"/>
  <c r="E4828" i="1"/>
  <c r="H4826" i="1"/>
  <c r="E4843" i="1"/>
  <c r="H4842" i="1"/>
  <c r="E4850" i="1"/>
  <c r="F4849" i="1"/>
  <c r="E4849" i="1" s="1"/>
  <c r="E4869" i="1"/>
  <c r="E4887" i="1"/>
  <c r="H4886" i="1"/>
  <c r="E4886" i="1" s="1"/>
  <c r="E4933" i="1"/>
  <c r="F4932" i="1"/>
  <c r="E4932" i="1" s="1"/>
  <c r="E4928" i="1"/>
  <c r="G4974" i="1"/>
  <c r="G4951" i="1" s="1"/>
  <c r="E4979" i="1"/>
  <c r="F4978" i="1"/>
  <c r="E4978" i="1" s="1"/>
  <c r="E5005" i="1"/>
  <c r="F4908" i="1"/>
  <c r="E5027" i="1"/>
  <c r="F5026" i="1"/>
  <c r="E5026" i="1" s="1"/>
  <c r="F4776" i="1"/>
  <c r="G4826" i="1"/>
  <c r="G4871" i="1"/>
  <c r="G4861" i="1" s="1"/>
  <c r="E4911" i="1"/>
  <c r="G4901" i="1"/>
  <c r="E4918" i="1"/>
  <c r="E4925" i="1"/>
  <c r="H4910" i="1"/>
  <c r="E4929" i="1"/>
  <c r="E4955" i="1"/>
  <c r="F4903" i="1"/>
  <c r="E4903" i="1" s="1"/>
  <c r="E4957" i="1"/>
  <c r="E4959" i="1"/>
  <c r="F4907" i="1"/>
  <c r="E4984" i="1"/>
  <c r="F4983" i="1"/>
  <c r="E4983" i="1" s="1"/>
  <c r="E5020" i="1"/>
  <c r="H4901" i="1"/>
  <c r="G4909" i="1"/>
  <c r="E4939" i="1"/>
  <c r="E4942" i="1"/>
  <c r="E4945" i="1"/>
  <c r="E4956" i="1"/>
  <c r="E4960" i="1"/>
  <c r="E4971" i="1"/>
  <c r="E4975" i="1"/>
  <c r="E4989" i="1"/>
  <c r="F4988" i="1"/>
  <c r="E4988" i="1" s="1"/>
  <c r="E4995" i="1"/>
  <c r="E4999" i="1"/>
  <c r="H5006" i="1"/>
  <c r="H4997" i="1" s="1"/>
  <c r="H4998" i="1"/>
  <c r="E5015" i="1"/>
  <c r="F4998" i="1"/>
  <c r="F5014" i="1"/>
  <c r="E5021" i="1"/>
  <c r="E5047" i="1"/>
  <c r="F5031" i="1"/>
  <c r="F5046" i="1"/>
  <c r="H5060" i="1"/>
  <c r="F4952" i="1"/>
  <c r="F4961" i="1"/>
  <c r="E4992" i="1"/>
  <c r="F4991" i="1"/>
  <c r="E4991" i="1" s="1"/>
  <c r="E5052" i="1"/>
  <c r="F5051" i="1"/>
  <c r="E5051" i="1" s="1"/>
  <c r="H5085" i="1"/>
  <c r="E5086" i="1"/>
  <c r="H5068" i="1"/>
  <c r="E5082" i="1"/>
  <c r="F5104" i="1"/>
  <c r="F5096" i="1"/>
  <c r="E5096" i="1" s="1"/>
  <c r="E5116" i="1"/>
  <c r="E5077" i="1"/>
  <c r="E5138" i="1"/>
  <c r="E5142" i="1"/>
  <c r="H5161" i="1"/>
  <c r="H5135" i="1"/>
  <c r="E5135" i="1" s="1"/>
  <c r="E5063" i="1"/>
  <c r="E5067" i="1"/>
  <c r="E5098" i="1"/>
  <c r="E5102" i="1"/>
  <c r="E5115" i="1"/>
  <c r="E5139" i="1"/>
  <c r="E5143" i="1"/>
  <c r="E5186" i="1"/>
  <c r="E5188" i="1"/>
  <c r="E5243" i="1"/>
  <c r="E5246" i="1"/>
  <c r="E5249" i="1"/>
  <c r="E5255" i="1"/>
  <c r="E5259" i="1"/>
  <c r="E5263" i="1"/>
  <c r="E5304" i="1"/>
  <c r="F5331" i="1"/>
  <c r="E5389" i="1"/>
  <c r="F5388" i="1"/>
  <c r="E5388" i="1" s="1"/>
  <c r="G5262" i="1"/>
  <c r="G5253" i="1" s="1"/>
  <c r="G5254" i="1"/>
  <c r="E5307" i="1"/>
  <c r="F5306" i="1"/>
  <c r="F5298" i="1"/>
  <c r="E5367" i="1"/>
  <c r="F5357" i="1"/>
  <c r="E5357" i="1" s="1"/>
  <c r="E5282" i="1"/>
  <c r="E5286" i="1"/>
  <c r="E5334" i="1"/>
  <c r="G5340" i="1"/>
  <c r="G5331" i="1" s="1"/>
  <c r="G5332" i="1"/>
  <c r="F5356" i="1"/>
  <c r="E5356" i="1" s="1"/>
  <c r="E5366" i="1"/>
  <c r="F5120" i="1"/>
  <c r="H5240" i="1"/>
  <c r="E5244" i="1"/>
  <c r="E5247" i="1"/>
  <c r="E5250" i="1"/>
  <c r="E5287" i="1"/>
  <c r="E5305" i="1"/>
  <c r="H5298" i="1"/>
  <c r="H5314" i="1"/>
  <c r="H5297" i="1" s="1"/>
  <c r="E5323" i="1"/>
  <c r="F5322" i="1"/>
  <c r="E5333" i="1"/>
  <c r="E5362" i="1"/>
  <c r="F5352" i="1"/>
  <c r="E5352" i="1" s="1"/>
  <c r="E5355" i="1"/>
  <c r="E5380" i="1"/>
  <c r="F5379" i="1"/>
  <c r="F5360" i="1"/>
  <c r="F5446" i="1"/>
  <c r="E5447" i="1"/>
  <c r="E5368" i="1"/>
  <c r="E5431" i="1"/>
  <c r="E5432" i="1"/>
  <c r="F5433" i="1"/>
  <c r="E5433" i="1" s="1"/>
  <c r="E5438" i="1"/>
  <c r="F5449" i="1"/>
  <c r="E5450" i="1"/>
  <c r="E5454" i="1"/>
  <c r="E5472" i="1"/>
  <c r="E5408" i="1"/>
  <c r="E5417" i="1"/>
  <c r="E5440" i="1"/>
  <c r="E5461" i="1"/>
  <c r="F5468" i="1"/>
  <c r="E5468" i="1" s="1"/>
  <c r="E5469" i="1"/>
  <c r="F5476" i="1"/>
  <c r="E5476" i="1" s="1"/>
  <c r="E5477" i="1"/>
  <c r="E5495" i="1"/>
  <c r="E5503" i="1"/>
  <c r="E5399" i="1"/>
  <c r="E5403" i="1"/>
  <c r="E5407" i="1"/>
  <c r="F5424" i="1"/>
  <c r="E5424" i="1" s="1"/>
  <c r="F5397" i="1"/>
  <c r="F5436" i="1"/>
  <c r="F5443" i="1"/>
  <c r="E5444" i="1"/>
  <c r="F5457" i="1"/>
  <c r="E5457" i="1" s="1"/>
  <c r="E5458" i="1"/>
  <c r="E5464" i="1"/>
  <c r="E5473" i="1"/>
  <c r="E5504" i="1"/>
  <c r="F5576" i="1"/>
  <c r="E5576" i="1" s="1"/>
  <c r="E5577" i="1"/>
  <c r="F5592" i="1"/>
  <c r="E5592" i="1" s="1"/>
  <c r="E5593" i="1"/>
  <c r="G5483" i="1"/>
  <c r="G5491" i="1"/>
  <c r="E5491" i="1" s="1"/>
  <c r="G5499" i="1"/>
  <c r="E5499" i="1" s="1"/>
  <c r="F5595" i="1"/>
  <c r="E5595" i="1" s="1"/>
  <c r="E5596" i="1"/>
  <c r="H5507" i="1"/>
  <c r="E5524" i="1"/>
  <c r="E5532" i="1"/>
  <c r="E5535" i="1"/>
  <c r="E5538" i="1"/>
  <c r="E5546" i="1"/>
  <c r="E5554" i="1"/>
  <c r="E5562" i="1"/>
  <c r="E5566" i="1"/>
  <c r="F5568" i="1"/>
  <c r="E5568" i="1" s="1"/>
  <c r="E5569" i="1"/>
  <c r="E5573" i="1"/>
  <c r="F5584" i="1"/>
  <c r="E5584" i="1" s="1"/>
  <c r="E5585" i="1"/>
  <c r="E5589" i="1"/>
  <c r="G5598" i="1"/>
  <c r="E5598" i="1" s="1"/>
  <c r="E5599" i="1"/>
  <c r="G5605" i="1"/>
  <c r="E5605" i="1" s="1"/>
  <c r="E5606" i="1"/>
  <c r="E5515" i="1"/>
  <c r="E5523" i="1"/>
  <c r="E5531" i="1"/>
  <c r="E5534" i="1"/>
  <c r="E5537" i="1"/>
  <c r="E5545" i="1"/>
  <c r="E5553" i="1"/>
  <c r="E5561" i="1"/>
  <c r="E5580" i="1"/>
  <c r="E5636" i="1"/>
  <c r="G5635" i="1"/>
  <c r="E5635" i="1" s="1"/>
  <c r="E5642" i="1"/>
  <c r="G5641" i="1"/>
  <c r="E5641" i="1" s="1"/>
  <c r="E5650" i="1"/>
  <c r="G5649" i="1"/>
  <c r="E5649" i="1" s="1"/>
  <c r="E5658" i="1"/>
  <c r="G5657" i="1"/>
  <c r="E5657" i="1" s="1"/>
  <c r="E5645" i="1"/>
  <c r="E5661" i="1"/>
  <c r="E5603" i="1"/>
  <c r="E5633" i="1"/>
  <c r="G5632" i="1"/>
  <c r="E5632" i="1" s="1"/>
  <c r="E5639" i="1"/>
  <c r="G5638" i="1"/>
  <c r="E5638" i="1" s="1"/>
  <c r="E5602" i="1"/>
  <c r="E5613" i="1"/>
  <c r="E5620" i="1"/>
  <c r="E5669" i="1"/>
  <c r="E5672" i="1"/>
  <c r="E5688" i="1"/>
  <c r="E5725" i="1"/>
  <c r="E5740" i="1"/>
  <c r="G5734" i="1"/>
  <c r="G5749" i="1"/>
  <c r="E5749" i="1" s="1"/>
  <c r="H5717" i="1"/>
  <c r="H5701" i="1" s="1"/>
  <c r="H5702" i="1"/>
  <c r="E5703" i="1"/>
  <c r="E5707" i="1"/>
  <c r="E5736" i="1"/>
  <c r="E5737" i="1"/>
  <c r="E5670" i="1"/>
  <c r="E5673" i="1"/>
  <c r="E5689" i="1"/>
  <c r="E5704" i="1"/>
  <c r="E5708" i="1"/>
  <c r="E5718" i="1"/>
  <c r="E5726" i="1"/>
  <c r="G5771" i="1"/>
  <c r="E5780" i="1"/>
  <c r="E5789" i="1"/>
  <c r="F5796" i="1"/>
  <c r="E5796" i="1" s="1"/>
  <c r="E5797" i="1"/>
  <c r="H5804" i="1"/>
  <c r="E5831" i="1"/>
  <c r="G5852" i="1"/>
  <c r="G5845" i="1" s="1"/>
  <c r="G5846" i="1"/>
  <c r="F5861" i="1"/>
  <c r="E5861" i="1" s="1"/>
  <c r="E5862" i="1"/>
  <c r="E5788" i="1"/>
  <c r="E5772" i="1"/>
  <c r="E5776" i="1"/>
  <c r="H5779" i="1"/>
  <c r="H5770" i="1" s="1"/>
  <c r="H5771" i="1"/>
  <c r="H5805" i="1"/>
  <c r="E5809" i="1"/>
  <c r="E5819" i="1"/>
  <c r="E5832" i="1"/>
  <c r="E5850" i="1"/>
  <c r="F5845" i="1"/>
  <c r="G5885" i="1"/>
  <c r="E5808" i="1"/>
  <c r="E5813" i="1"/>
  <c r="E5820" i="1"/>
  <c r="E5839" i="1"/>
  <c r="E5849" i="1"/>
  <c r="E5853" i="1"/>
  <c r="E5869" i="1"/>
  <c r="E5890" i="1"/>
  <c r="E5907" i="1"/>
  <c r="F5915" i="1"/>
  <c r="E5915" i="1" s="1"/>
  <c r="E5917" i="1"/>
  <c r="F5922" i="1"/>
  <c r="E5922" i="1" s="1"/>
  <c r="E5923" i="1"/>
  <c r="F5846" i="1"/>
  <c r="F5889" i="1"/>
  <c r="E5889" i="1" s="1"/>
  <c r="E5901" i="1"/>
  <c r="E5906" i="1"/>
  <c r="E5943" i="1"/>
  <c r="F5942" i="1"/>
  <c r="E5954" i="1"/>
  <c r="G5953" i="1"/>
  <c r="E5953" i="1" s="1"/>
  <c r="G5942" i="1"/>
  <c r="G5932" i="1"/>
  <c r="E5934" i="1"/>
  <c r="E5939" i="1"/>
  <c r="H5938" i="1"/>
  <c r="H5931" i="1" s="1"/>
  <c r="E5947" i="1"/>
  <c r="G5956" i="1"/>
  <c r="E5956" i="1" s="1"/>
  <c r="E5962" i="1"/>
  <c r="E5964" i="1"/>
  <c r="E5991" i="1"/>
  <c r="E5995" i="1"/>
  <c r="E6000" i="1"/>
  <c r="E5992" i="1"/>
  <c r="E5996" i="1"/>
  <c r="H5990" i="1"/>
  <c r="H5999" i="1"/>
  <c r="H5989" i="1" s="1"/>
  <c r="E6004" i="1"/>
  <c r="F6003" i="1"/>
  <c r="T15" i="2" l="1"/>
  <c r="Q21" i="2"/>
  <c r="S14" i="2"/>
  <c r="X14" i="2" s="1"/>
  <c r="X21" i="2"/>
  <c r="S113" i="2"/>
  <c r="X113" i="2" s="1"/>
  <c r="U92" i="2"/>
  <c r="P28" i="2"/>
  <c r="O92" i="2"/>
  <c r="J92" i="2"/>
  <c r="J28" i="2" s="1"/>
  <c r="J113" i="2" s="1"/>
  <c r="V25" i="2"/>
  <c r="O25" i="2"/>
  <c r="E5932" i="1"/>
  <c r="E3272" i="1"/>
  <c r="E1454" i="1"/>
  <c r="F5897" i="1"/>
  <c r="E5897" i="1" s="1"/>
  <c r="E5397" i="1"/>
  <c r="E5268" i="1"/>
  <c r="E5085" i="1"/>
  <c r="E4530" i="1"/>
  <c r="E4223" i="1"/>
  <c r="F3233" i="1"/>
  <c r="F3228" i="1" s="1"/>
  <c r="F2899" i="1"/>
  <c r="E3000" i="1"/>
  <c r="H1814" i="1"/>
  <c r="E2551" i="1"/>
  <c r="E1492" i="1"/>
  <c r="E1192" i="1"/>
  <c r="E5369" i="1"/>
  <c r="E4281" i="1"/>
  <c r="H4073" i="1"/>
  <c r="E3750" i="1"/>
  <c r="H1205" i="1"/>
  <c r="H1188" i="1" s="1"/>
  <c r="H1179" i="1" s="1"/>
  <c r="H1170" i="1" s="1"/>
  <c r="H652" i="1"/>
  <c r="E652" i="1" s="1"/>
  <c r="E669" i="1"/>
  <c r="E712" i="1"/>
  <c r="E431" i="1"/>
  <c r="E312" i="1"/>
  <c r="H702" i="1"/>
  <c r="G172" i="1"/>
  <c r="G125" i="1" s="1"/>
  <c r="G5733" i="1"/>
  <c r="E3177" i="1"/>
  <c r="E5332" i="1"/>
  <c r="H4423" i="1"/>
  <c r="E4353" i="1"/>
  <c r="E4473" i="1"/>
  <c r="E4075" i="1"/>
  <c r="E3955" i="1"/>
  <c r="G3258" i="1"/>
  <c r="G2555" i="1"/>
  <c r="G1815" i="1" s="1"/>
  <c r="G1818" i="1"/>
  <c r="E1183" i="1"/>
  <c r="E4632" i="1"/>
  <c r="G4122" i="1"/>
  <c r="E582" i="1"/>
  <c r="E3746" i="1"/>
  <c r="E704" i="1"/>
  <c r="E2583" i="1"/>
  <c r="H4070" i="1"/>
  <c r="F126" i="1"/>
  <c r="E126" i="1" s="1"/>
  <c r="E433" i="1"/>
  <c r="G4073" i="1"/>
  <c r="E1837" i="1"/>
  <c r="E74" i="1"/>
  <c r="E1645" i="1"/>
  <c r="E75" i="1"/>
  <c r="E3258" i="1"/>
  <c r="E798" i="1"/>
  <c r="F2331" i="1"/>
  <c r="E4037" i="1"/>
  <c r="E4079" i="1"/>
  <c r="G4072" i="1"/>
  <c r="E5068" i="1"/>
  <c r="E5239" i="1"/>
  <c r="E994" i="1"/>
  <c r="E543" i="1"/>
  <c r="E513" i="1"/>
  <c r="E5990" i="1"/>
  <c r="E5900" i="1"/>
  <c r="E5416" i="1"/>
  <c r="E5055" i="1"/>
  <c r="E4393" i="1"/>
  <c r="E4545" i="1"/>
  <c r="F4122" i="1"/>
  <c r="F4072" i="1" s="1"/>
  <c r="E4077" i="1"/>
  <c r="E3952" i="1"/>
  <c r="E2632" i="1"/>
  <c r="G3037" i="1"/>
  <c r="G1819" i="1"/>
  <c r="E1819" i="1" s="1"/>
  <c r="E2363" i="1"/>
  <c r="E19" i="1"/>
  <c r="E4315" i="1"/>
  <c r="E694" i="1"/>
  <c r="E1610" i="1"/>
  <c r="E560" i="1"/>
  <c r="E1453" i="1"/>
  <c r="G1814" i="1"/>
  <c r="G13" i="1" s="1"/>
  <c r="E975" i="1"/>
  <c r="E144" i="1"/>
  <c r="E1452" i="1"/>
  <c r="E653" i="1"/>
  <c r="E495" i="1"/>
  <c r="H172" i="1"/>
  <c r="E172" i="1" s="1"/>
  <c r="E175" i="1"/>
  <c r="H2505" i="1"/>
  <c r="H2330" i="1" s="1"/>
  <c r="E2508" i="1"/>
  <c r="E5885" i="1"/>
  <c r="E3959" i="1"/>
  <c r="E2934" i="1"/>
  <c r="E2671" i="1"/>
  <c r="F5114" i="1"/>
  <c r="E4906" i="1"/>
  <c r="E5121" i="1"/>
  <c r="H3192" i="1"/>
  <c r="H3161" i="1" s="1"/>
  <c r="E2559" i="1"/>
  <c r="E1451" i="1"/>
  <c r="H3048" i="1"/>
  <c r="E3048" i="1" s="1"/>
  <c r="F2905" i="1"/>
  <c r="E2938" i="1"/>
  <c r="H815" i="1"/>
  <c r="E825" i="1"/>
  <c r="E5322" i="1"/>
  <c r="E5161" i="1"/>
  <c r="E5060" i="1"/>
  <c r="E4534" i="1"/>
  <c r="E3164" i="1"/>
  <c r="F3192" i="1"/>
  <c r="E2848" i="1"/>
  <c r="E1686" i="1"/>
  <c r="F5873" i="1"/>
  <c r="E4309" i="1"/>
  <c r="E4665" i="1"/>
  <c r="H3092" i="1"/>
  <c r="H3036" i="1" s="1"/>
  <c r="E4425" i="1"/>
  <c r="E1631" i="1"/>
  <c r="E3146" i="1"/>
  <c r="E465" i="1"/>
  <c r="E2334" i="1"/>
  <c r="E2223" i="1"/>
  <c r="F1449" i="1"/>
  <c r="E1455" i="1"/>
  <c r="E1559" i="1"/>
  <c r="F1189" i="1"/>
  <c r="F1180" i="1" s="1"/>
  <c r="F1171" i="1" s="1"/>
  <c r="E1171" i="1" s="1"/>
  <c r="E1206" i="1"/>
  <c r="G512" i="1"/>
  <c r="G428" i="1" s="1"/>
  <c r="E521" i="1"/>
  <c r="E670" i="1"/>
  <c r="E351" i="1"/>
  <c r="H16" i="1"/>
  <c r="E3934" i="1"/>
  <c r="F2798" i="1"/>
  <c r="E1659" i="1"/>
  <c r="H797" i="1"/>
  <c r="H701" i="1" s="1"/>
  <c r="F734" i="1"/>
  <c r="G1812" i="1"/>
  <c r="G11" i="1" s="1"/>
  <c r="E950" i="1"/>
  <c r="E673" i="1"/>
  <c r="G702" i="1"/>
  <c r="G668" i="1" s="1"/>
  <c r="E5771" i="1"/>
  <c r="E5262" i="1"/>
  <c r="H5059" i="1"/>
  <c r="H4899" i="1" s="1"/>
  <c r="F4659" i="1"/>
  <c r="E4659" i="1" s="1"/>
  <c r="G4299" i="1"/>
  <c r="G4424" i="1"/>
  <c r="E4173" i="1"/>
  <c r="G3752" i="1"/>
  <c r="G3743" i="1" s="1"/>
  <c r="E2899" i="1"/>
  <c r="G16" i="1"/>
  <c r="H4222" i="1"/>
  <c r="E1563" i="1"/>
  <c r="E4549" i="1"/>
  <c r="E885" i="1"/>
  <c r="E811" i="1"/>
  <c r="G701" i="1"/>
  <c r="F735" i="1"/>
  <c r="F702" i="1" s="1"/>
  <c r="E2905" i="1"/>
  <c r="E745" i="1"/>
  <c r="E501" i="1"/>
  <c r="G429" i="1"/>
  <c r="H429" i="1"/>
  <c r="H5873" i="1"/>
  <c r="E4409" i="1"/>
  <c r="E4380" i="1"/>
  <c r="E3276" i="1"/>
  <c r="G3229" i="1"/>
  <c r="G3224" i="1" s="1"/>
  <c r="E3224" i="1" s="1"/>
  <c r="H1724" i="1"/>
  <c r="E961" i="1"/>
  <c r="G4900" i="1"/>
  <c r="E5741" i="1"/>
  <c r="E566" i="1"/>
  <c r="E440" i="1"/>
  <c r="H1836" i="1"/>
  <c r="H1818" i="1" s="1"/>
  <c r="E971" i="1"/>
  <c r="E5702" i="1"/>
  <c r="E5449" i="1"/>
  <c r="E5846" i="1"/>
  <c r="H5435" i="1"/>
  <c r="H5429" i="1" s="1"/>
  <c r="E4007" i="1"/>
  <c r="E3767" i="1"/>
  <c r="G969" i="1"/>
  <c r="E965" i="1"/>
  <c r="E4300" i="1"/>
  <c r="E3166" i="1"/>
  <c r="E468" i="1"/>
  <c r="H968" i="1"/>
  <c r="F841" i="1"/>
  <c r="F429" i="1"/>
  <c r="H4296" i="1"/>
  <c r="H4065" i="1" s="1"/>
  <c r="E2902" i="1"/>
  <c r="G2209" i="1"/>
  <c r="E2222" i="1"/>
  <c r="E5896" i="1"/>
  <c r="F5733" i="1"/>
  <c r="E5733" i="1" s="1"/>
  <c r="E5006" i="1"/>
  <c r="E4677" i="1"/>
  <c r="E4543" i="1"/>
  <c r="E4426" i="1"/>
  <c r="H3957" i="1"/>
  <c r="H3948" i="1" s="1"/>
  <c r="E3168" i="1"/>
  <c r="G3059" i="1"/>
  <c r="G3048" i="1" s="1"/>
  <c r="H1812" i="1"/>
  <c r="H11" i="1" s="1"/>
  <c r="E2994" i="1"/>
  <c r="G2210" i="1"/>
  <c r="G4298" i="1"/>
  <c r="G4068" i="1" s="1"/>
  <c r="E4295" i="1"/>
  <c r="E1574" i="1"/>
  <c r="G3254" i="1"/>
  <c r="E2824" i="1"/>
  <c r="H3037" i="1"/>
  <c r="E3037" i="1" s="1"/>
  <c r="E1851" i="1"/>
  <c r="H668" i="1"/>
  <c r="E734" i="1"/>
  <c r="E567" i="1"/>
  <c r="E720" i="1"/>
  <c r="G2660" i="1"/>
  <c r="E5804" i="1"/>
  <c r="F5396" i="1"/>
  <c r="E5446" i="1"/>
  <c r="E5120" i="1"/>
  <c r="E4862" i="1"/>
  <c r="E4904" i="1"/>
  <c r="E4310" i="1"/>
  <c r="E4123" i="1"/>
  <c r="E4090" i="1"/>
  <c r="G3956" i="1"/>
  <c r="E3950" i="1"/>
  <c r="G1816" i="1"/>
  <c r="H2712" i="1"/>
  <c r="G2931" i="1"/>
  <c r="E2825" i="1"/>
  <c r="E2694" i="1"/>
  <c r="H2209" i="1"/>
  <c r="H4766" i="1"/>
  <c r="H4072" i="1"/>
  <c r="E4072" i="1" s="1"/>
  <c r="E2511" i="1"/>
  <c r="E1244" i="1"/>
  <c r="E1185" i="1"/>
  <c r="F4298" i="1"/>
  <c r="E4298" i="1" s="1"/>
  <c r="G4537" i="1"/>
  <c r="E1632" i="1"/>
  <c r="H3162" i="1"/>
  <c r="E5240" i="1"/>
  <c r="E4974" i="1"/>
  <c r="E4627" i="1"/>
  <c r="E4539" i="1"/>
  <c r="E4660" i="1"/>
  <c r="E4532" i="1"/>
  <c r="E4024" i="1"/>
  <c r="E4011" i="1"/>
  <c r="E3254" i="1"/>
  <c r="E2669" i="1"/>
  <c r="E4902" i="1"/>
  <c r="G925" i="1"/>
  <c r="E925" i="1" s="1"/>
  <c r="F5059" i="1"/>
  <c r="E3038" i="1"/>
  <c r="E842" i="1"/>
  <c r="H2798" i="1"/>
  <c r="E2900" i="1"/>
  <c r="G1811" i="1"/>
  <c r="H841" i="1"/>
  <c r="E884" i="1"/>
  <c r="E1725" i="1"/>
  <c r="E508" i="1"/>
  <c r="F494" i="1"/>
  <c r="E494" i="1" s="1"/>
  <c r="E711" i="1"/>
  <c r="E710" i="1"/>
  <c r="E5734" i="1"/>
  <c r="E5396" i="1"/>
  <c r="E5254" i="1"/>
  <c r="H4825" i="1"/>
  <c r="E4784" i="1"/>
  <c r="E4390" i="1"/>
  <c r="G4463" i="1"/>
  <c r="G4423" i="1" s="1"/>
  <c r="F4070" i="1"/>
  <c r="E3965" i="1"/>
  <c r="H13" i="1"/>
  <c r="F2505" i="1"/>
  <c r="F1205" i="1"/>
  <c r="F1724" i="1"/>
  <c r="G1449" i="1"/>
  <c r="E1565" i="1"/>
  <c r="F1457" i="1"/>
  <c r="E1457" i="1" s="1"/>
  <c r="G2331" i="1"/>
  <c r="G677" i="1"/>
  <c r="E677" i="1" s="1"/>
  <c r="G5134" i="1"/>
  <c r="E5031" i="1"/>
  <c r="E4907" i="1"/>
  <c r="E4652" i="1"/>
  <c r="E4905" i="1"/>
  <c r="H4581" i="1"/>
  <c r="H4526" i="1" s="1"/>
  <c r="G4308" i="1"/>
  <c r="E4314" i="1"/>
  <c r="E4185" i="1"/>
  <c r="H3956" i="1"/>
  <c r="H3947" i="1" s="1"/>
  <c r="G3092" i="1"/>
  <c r="E3063" i="1"/>
  <c r="E1041" i="1"/>
  <c r="E5721" i="1"/>
  <c r="G4538" i="1"/>
  <c r="F3926" i="1"/>
  <c r="E3926" i="1" s="1"/>
  <c r="F3092" i="1"/>
  <c r="F3036" i="1" s="1"/>
  <c r="G2581" i="1"/>
  <c r="E708" i="1"/>
  <c r="F674" i="1"/>
  <c r="E674" i="1" s="1"/>
  <c r="E679" i="1"/>
  <c r="F1658" i="1"/>
  <c r="E709" i="1"/>
  <c r="F675" i="1"/>
  <c r="E675" i="1" s="1"/>
  <c r="G5931" i="1"/>
  <c r="G5872" i="1" s="1"/>
  <c r="E5805" i="1"/>
  <c r="E4952" i="1"/>
  <c r="G4899" i="1"/>
  <c r="E4908" i="1"/>
  <c r="E4610" i="1"/>
  <c r="H4424" i="1"/>
  <c r="E4464" i="1"/>
  <c r="E4091" i="1"/>
  <c r="F4065" i="1"/>
  <c r="G4065" i="1"/>
  <c r="E4006" i="1"/>
  <c r="G3957" i="1"/>
  <c r="G3948" i="1" s="1"/>
  <c r="E2276" i="1"/>
  <c r="H2331" i="1"/>
  <c r="G4070" i="1"/>
  <c r="E4070" i="1" s="1"/>
  <c r="E5119" i="1"/>
  <c r="E1844" i="1"/>
  <c r="F1836" i="1"/>
  <c r="H1448" i="1"/>
  <c r="G2330" i="1"/>
  <c r="F2308" i="1"/>
  <c r="E2308" i="1" s="1"/>
  <c r="H1449" i="1"/>
  <c r="G1205" i="1"/>
  <c r="G1188" i="1" s="1"/>
  <c r="G1179" i="1" s="1"/>
  <c r="G1170" i="1" s="1"/>
  <c r="E820" i="1"/>
  <c r="F815" i="1"/>
  <c r="E439" i="1"/>
  <c r="E735" i="1"/>
  <c r="E5701" i="1"/>
  <c r="E4998" i="1"/>
  <c r="G4294" i="1"/>
  <c r="G12" i="1"/>
  <c r="H5253" i="1"/>
  <c r="E5253" i="1" s="1"/>
  <c r="E5145" i="1"/>
  <c r="F5134" i="1"/>
  <c r="F5113" i="1" s="1"/>
  <c r="E360" i="1"/>
  <c r="E5770" i="1"/>
  <c r="E4122" i="1"/>
  <c r="G3251" i="1"/>
  <c r="G2897" i="1"/>
  <c r="E5812" i="1"/>
  <c r="E4312" i="1"/>
  <c r="E5845" i="1"/>
  <c r="E5852" i="1"/>
  <c r="F4408" i="1"/>
  <c r="E4408" i="1" s="1"/>
  <c r="E4073" i="1"/>
  <c r="H17" i="1"/>
  <c r="E5898" i="1"/>
  <c r="G5895" i="1"/>
  <c r="G4736" i="1"/>
  <c r="G4726" i="1" s="1"/>
  <c r="G4633" i="1" s="1"/>
  <c r="G4622" i="1" s="1"/>
  <c r="E4744" i="1"/>
  <c r="F4297" i="1"/>
  <c r="E4311" i="1"/>
  <c r="H5872" i="1"/>
  <c r="H8" i="1"/>
  <c r="H1816" i="1"/>
  <c r="E4313" i="1"/>
  <c r="F4299" i="1"/>
  <c r="F4069" i="1" s="1"/>
  <c r="E4078" i="1"/>
  <c r="E381" i="1"/>
  <c r="E3259" i="1"/>
  <c r="G5873" i="1"/>
  <c r="E5873" i="1" s="1"/>
  <c r="E5507" i="1"/>
  <c r="H5134" i="1"/>
  <c r="F4767" i="1"/>
  <c r="E4767" i="1" s="1"/>
  <c r="E4776" i="1"/>
  <c r="E4775" i="1"/>
  <c r="F4766" i="1"/>
  <c r="E4642" i="1"/>
  <c r="F4631" i="1"/>
  <c r="E4631" i="1" s="1"/>
  <c r="E4936" i="1"/>
  <c r="F4909" i="1"/>
  <c r="F4825" i="1"/>
  <c r="E4834" i="1"/>
  <c r="F4676" i="1"/>
  <c r="E4676" i="1" s="1"/>
  <c r="E4624" i="1"/>
  <c r="F4628" i="1"/>
  <c r="E4628" i="1" s="1"/>
  <c r="E4639" i="1"/>
  <c r="E4429" i="1"/>
  <c r="F4301" i="1"/>
  <c r="E4302" i="1"/>
  <c r="E4445" i="1"/>
  <c r="E4341" i="1"/>
  <c r="H4308" i="1"/>
  <c r="F4239" i="1"/>
  <c r="E4244" i="1"/>
  <c r="G4307" i="1"/>
  <c r="E3748" i="1"/>
  <c r="F3256" i="1"/>
  <c r="E3256" i="1" s="1"/>
  <c r="F4064" i="1"/>
  <c r="E4064" i="1" s="1"/>
  <c r="E4074" i="1"/>
  <c r="E3981" i="1"/>
  <c r="F3974" i="1"/>
  <c r="E3749" i="1"/>
  <c r="F3277" i="1"/>
  <c r="E3286" i="1"/>
  <c r="F3269" i="1"/>
  <c r="E3278" i="1"/>
  <c r="H12" i="1"/>
  <c r="E3270" i="1"/>
  <c r="F3253" i="1"/>
  <c r="E3253" i="1" s="1"/>
  <c r="E3260" i="1"/>
  <c r="E3227" i="1"/>
  <c r="G3161" i="1"/>
  <c r="F3161" i="1"/>
  <c r="E3170" i="1"/>
  <c r="F3039" i="1"/>
  <c r="E3039" i="1" s="1"/>
  <c r="E3051" i="1"/>
  <c r="E3751" i="1"/>
  <c r="E3656" i="1"/>
  <c r="F3632" i="1"/>
  <c r="E3632" i="1" s="1"/>
  <c r="E3242" i="1"/>
  <c r="F2931" i="1"/>
  <c r="E2940" i="1"/>
  <c r="E2901" i="1"/>
  <c r="E2713" i="1"/>
  <c r="F1811" i="1"/>
  <c r="E2212" i="1"/>
  <c r="F1810" i="1"/>
  <c r="F2906" i="1"/>
  <c r="E2906" i="1" s="1"/>
  <c r="E2939" i="1"/>
  <c r="H2670" i="1"/>
  <c r="E2663" i="1"/>
  <c r="E3232" i="1"/>
  <c r="E3049" i="1"/>
  <c r="E2958" i="1"/>
  <c r="H2932" i="1"/>
  <c r="H2898" i="1" s="1"/>
  <c r="E2666" i="1"/>
  <c r="F2554" i="1"/>
  <c r="F2661" i="1"/>
  <c r="F2549" i="1" s="1"/>
  <c r="F2581" i="1"/>
  <c r="E2639" i="1"/>
  <c r="F2557" i="1"/>
  <c r="E2557" i="1" s="1"/>
  <c r="E2275" i="1"/>
  <c r="H2210" i="1"/>
  <c r="F1609" i="1"/>
  <c r="E1609" i="1" s="1"/>
  <c r="E1617" i="1"/>
  <c r="E1180" i="1"/>
  <c r="E1176" i="1"/>
  <c r="F2340" i="1"/>
  <c r="E2356" i="1"/>
  <c r="E1177" i="1"/>
  <c r="G968" i="1"/>
  <c r="G841" i="1"/>
  <c r="E977" i="1"/>
  <c r="E919" i="1"/>
  <c r="E134" i="1"/>
  <c r="E143" i="1"/>
  <c r="F125" i="1"/>
  <c r="F5989" i="1"/>
  <c r="E5989" i="1" s="1"/>
  <c r="E6003" i="1"/>
  <c r="E5779" i="1"/>
  <c r="E5331" i="1"/>
  <c r="H5114" i="1"/>
  <c r="F4951" i="1"/>
  <c r="E4951" i="1" s="1"/>
  <c r="E4961" i="1"/>
  <c r="H4900" i="1"/>
  <c r="G5113" i="1"/>
  <c r="G4623" i="1"/>
  <c r="F4592" i="1"/>
  <c r="E4596" i="1"/>
  <c r="E4595" i="1"/>
  <c r="F4535" i="1"/>
  <c r="E4629" i="1"/>
  <c r="E4441" i="1"/>
  <c r="F4424" i="1"/>
  <c r="G4593" i="1"/>
  <c r="E4605" i="1"/>
  <c r="E4335" i="1"/>
  <c r="F4332" i="1"/>
  <c r="E4470" i="1"/>
  <c r="E4342" i="1"/>
  <c r="E4538" i="1"/>
  <c r="F4527" i="1"/>
  <c r="E4350" i="1"/>
  <c r="H4307" i="1"/>
  <c r="H4293" i="1" s="1"/>
  <c r="H4062" i="1" s="1"/>
  <c r="E4366" i="1"/>
  <c r="G4069" i="1"/>
  <c r="F4036" i="1"/>
  <c r="E4036" i="1" s="1"/>
  <c r="E3962" i="1"/>
  <c r="F3953" i="1"/>
  <c r="E3953" i="1" s="1"/>
  <c r="E3633" i="1"/>
  <c r="G3036" i="1"/>
  <c r="E3963" i="1"/>
  <c r="F3954" i="1"/>
  <c r="E3954" i="1" s="1"/>
  <c r="E3255" i="1"/>
  <c r="F2898" i="1"/>
  <c r="E2908" i="1"/>
  <c r="E3019" i="1"/>
  <c r="G2932" i="1"/>
  <c r="E2941" i="1"/>
  <c r="E2946" i="1"/>
  <c r="G2661" i="1"/>
  <c r="G2549" i="1" s="1"/>
  <c r="E2807" i="1"/>
  <c r="E2799" i="1"/>
  <c r="E2722" i="1"/>
  <c r="H2904" i="1"/>
  <c r="E2904" i="1" s="1"/>
  <c r="E2937" i="1"/>
  <c r="E2668" i="1"/>
  <c r="F2556" i="1"/>
  <c r="E2593" i="1"/>
  <c r="H2582" i="1"/>
  <c r="E2582" i="1" s="1"/>
  <c r="E2339" i="1"/>
  <c r="E2278" i="1"/>
  <c r="G1658" i="1"/>
  <c r="E1658" i="1" s="1"/>
  <c r="F1175" i="1"/>
  <c r="E1184" i="1"/>
  <c r="F1121" i="1"/>
  <c r="E1130" i="1"/>
  <c r="F1112" i="1"/>
  <c r="E1122" i="1"/>
  <c r="E2335" i="1"/>
  <c r="E2341" i="1"/>
  <c r="E1040" i="1"/>
  <c r="F968" i="1"/>
  <c r="F949" i="1"/>
  <c r="E955" i="1"/>
  <c r="H18" i="1"/>
  <c r="E5999" i="1"/>
  <c r="E5938" i="1"/>
  <c r="F5931" i="1"/>
  <c r="E5931" i="1" s="1"/>
  <c r="E5942" i="1"/>
  <c r="F5894" i="1"/>
  <c r="E5894" i="1" s="1"/>
  <c r="E5717" i="1"/>
  <c r="G5435" i="1"/>
  <c r="G5429" i="1" s="1"/>
  <c r="F5435" i="1"/>
  <c r="E5443" i="1"/>
  <c r="E5483" i="1"/>
  <c r="E5360" i="1"/>
  <c r="F5350" i="1"/>
  <c r="E5350" i="1" s="1"/>
  <c r="E5298" i="1"/>
  <c r="E5340" i="1"/>
  <c r="E5314" i="1"/>
  <c r="F5095" i="1"/>
  <c r="E5095" i="1" s="1"/>
  <c r="E5104" i="1"/>
  <c r="F5030" i="1"/>
  <c r="E5030" i="1" s="1"/>
  <c r="E5046" i="1"/>
  <c r="E4842" i="1"/>
  <c r="F4900" i="1"/>
  <c r="F4727" i="1"/>
  <c r="E4737" i="1"/>
  <c r="E4640" i="1"/>
  <c r="F4533" i="1"/>
  <c r="E4533" i="1" s="1"/>
  <c r="E4544" i="1"/>
  <c r="F4531" i="1"/>
  <c r="E4531" i="1" s="1"/>
  <c r="E4542" i="1"/>
  <c r="E4540" i="1"/>
  <c r="F4529" i="1"/>
  <c r="E4529" i="1" s="1"/>
  <c r="E4636" i="1"/>
  <c r="F4625" i="1"/>
  <c r="E4625" i="1" s="1"/>
  <c r="H4634" i="1"/>
  <c r="H4623" i="1" s="1"/>
  <c r="E4333" i="1"/>
  <c r="F4308" i="1"/>
  <c r="E4506" i="1"/>
  <c r="F4440" i="1"/>
  <c r="E4449" i="1"/>
  <c r="E4414" i="1"/>
  <c r="G4604" i="1"/>
  <c r="G4592" i="1" s="1"/>
  <c r="G4526" i="1" s="1"/>
  <c r="E4374" i="1"/>
  <c r="F4365" i="1"/>
  <c r="E4365" i="1" s="1"/>
  <c r="E4240" i="1"/>
  <c r="E4043" i="1"/>
  <c r="E3975" i="1"/>
  <c r="F3957" i="1"/>
  <c r="G3947" i="1"/>
  <c r="E3233" i="1"/>
  <c r="F3744" i="1"/>
  <c r="E3744" i="1" s="1"/>
  <c r="E3753" i="1"/>
  <c r="F3226" i="1"/>
  <c r="E3226" i="1" s="1"/>
  <c r="E3231" i="1"/>
  <c r="E3193" i="1"/>
  <c r="E3275" i="1"/>
  <c r="F2907" i="1"/>
  <c r="E2916" i="1"/>
  <c r="E3213" i="1"/>
  <c r="E3188" i="1"/>
  <c r="E3096" i="1"/>
  <c r="E3059" i="1"/>
  <c r="F2712" i="1"/>
  <c r="E2712" i="1" s="1"/>
  <c r="E2732" i="1"/>
  <c r="H2661" i="1"/>
  <c r="H2549" i="1" s="1"/>
  <c r="H2957" i="1"/>
  <c r="E2665" i="1"/>
  <c r="E2667" i="1"/>
  <c r="H2628" i="1"/>
  <c r="E2628" i="1" s="1"/>
  <c r="F2210" i="1"/>
  <c r="E2259" i="1"/>
  <c r="E2216" i="1"/>
  <c r="H1811" i="1"/>
  <c r="F1458" i="1"/>
  <c r="E1467" i="1"/>
  <c r="E1172" i="1"/>
  <c r="E2558" i="1"/>
  <c r="E1827" i="1"/>
  <c r="E1173" i="1"/>
  <c r="E1049" i="1"/>
  <c r="F1573" i="1"/>
  <c r="F206" i="1"/>
  <c r="E214" i="1"/>
  <c r="E5895" i="1"/>
  <c r="E5436" i="1"/>
  <c r="F5430" i="1"/>
  <c r="E5430" i="1" s="1"/>
  <c r="E5379" i="1"/>
  <c r="F5359" i="1"/>
  <c r="F5297" i="1"/>
  <c r="E5297" i="1" s="1"/>
  <c r="E5306" i="1"/>
  <c r="G5114" i="1"/>
  <c r="E5014" i="1"/>
  <c r="F4997" i="1"/>
  <c r="E4997" i="1" s="1"/>
  <c r="E4901" i="1"/>
  <c r="E4589" i="1"/>
  <c r="F4581" i="1"/>
  <c r="E4910" i="1"/>
  <c r="F4861" i="1"/>
  <c r="E4871" i="1"/>
  <c r="H4861" i="1"/>
  <c r="E4826" i="1"/>
  <c r="F4736" i="1"/>
  <c r="E4741" i="1"/>
  <c r="F4548" i="1"/>
  <c r="E4558" i="1"/>
  <c r="E4641" i="1"/>
  <c r="F4630" i="1"/>
  <c r="E4630" i="1" s="1"/>
  <c r="H4633" i="1"/>
  <c r="H4622" i="1" s="1"/>
  <c r="F4389" i="1"/>
  <c r="E4389" i="1" s="1"/>
  <c r="F4505" i="1"/>
  <c r="E4505" i="1" s="1"/>
  <c r="E4510" i="1"/>
  <c r="G4063" i="1"/>
  <c r="E4028" i="1"/>
  <c r="F4023" i="1"/>
  <c r="E4023" i="1" s="1"/>
  <c r="E4316" i="1"/>
  <c r="F3949" i="1"/>
  <c r="E3949" i="1" s="1"/>
  <c r="E3958" i="1"/>
  <c r="F3752" i="1"/>
  <c r="E3761" i="1"/>
  <c r="G3252" i="1"/>
  <c r="H3277" i="1"/>
  <c r="H3268" i="1" s="1"/>
  <c r="H3251" i="1" s="1"/>
  <c r="E3274" i="1"/>
  <c r="F3257" i="1"/>
  <c r="E3257" i="1" s="1"/>
  <c r="G3162" i="1"/>
  <c r="F3162" i="1"/>
  <c r="E3641" i="1"/>
  <c r="E3337" i="1"/>
  <c r="F2670" i="1"/>
  <c r="E2690" i="1"/>
  <c r="E3171" i="1"/>
  <c r="E3073" i="1"/>
  <c r="E2993" i="1"/>
  <c r="E2664" i="1"/>
  <c r="F2552" i="1"/>
  <c r="E2662" i="1"/>
  <c r="G2550" i="1"/>
  <c r="E2550" i="1" s="1"/>
  <c r="H2592" i="1"/>
  <c r="E2680" i="1"/>
  <c r="F2258" i="1"/>
  <c r="E2263" i="1"/>
  <c r="F2553" i="1"/>
  <c r="E2553" i="1" s="1"/>
  <c r="E2313" i="1"/>
  <c r="E1733" i="1"/>
  <c r="E969" i="1"/>
  <c r="V21" i="2" l="1"/>
  <c r="Q113" i="2"/>
  <c r="V113" i="2" s="1"/>
  <c r="Q14" i="2"/>
  <c r="V14" i="2" s="1"/>
  <c r="T92" i="2"/>
  <c r="O28" i="2"/>
  <c r="T28" i="2" s="1"/>
  <c r="T25" i="2"/>
  <c r="O21" i="2"/>
  <c r="U28" i="2"/>
  <c r="P113" i="2"/>
  <c r="U113" i="2" s="1"/>
  <c r="E1724" i="1"/>
  <c r="H428" i="1"/>
  <c r="E2555" i="1"/>
  <c r="E1189" i="1"/>
  <c r="E3229" i="1"/>
  <c r="H2660" i="1"/>
  <c r="H15" i="1"/>
  <c r="E5114" i="1"/>
  <c r="E4825" i="1"/>
  <c r="E2505" i="1"/>
  <c r="F1817" i="1"/>
  <c r="E3161" i="1"/>
  <c r="E4766" i="1"/>
  <c r="G2548" i="1"/>
  <c r="G1808" i="1" s="1"/>
  <c r="E5059" i="1"/>
  <c r="E2798" i="1"/>
  <c r="H667" i="1"/>
  <c r="E512" i="1"/>
  <c r="E429" i="1"/>
  <c r="H125" i="1"/>
  <c r="E3192" i="1"/>
  <c r="E4424" i="1"/>
  <c r="E702" i="1"/>
  <c r="G15" i="1"/>
  <c r="H4294" i="1"/>
  <c r="H4063" i="1" s="1"/>
  <c r="H5113" i="1"/>
  <c r="E4296" i="1"/>
  <c r="H9" i="1"/>
  <c r="F4068" i="1"/>
  <c r="E4068" i="1" s="1"/>
  <c r="E4900" i="1"/>
  <c r="E968" i="1"/>
  <c r="G17" i="1"/>
  <c r="G14" i="1"/>
  <c r="G9" i="1"/>
  <c r="E1449" i="1"/>
  <c r="E2331" i="1"/>
  <c r="E815" i="1"/>
  <c r="F797" i="1"/>
  <c r="E1836" i="1"/>
  <c r="F1818" i="1"/>
  <c r="E1818" i="1" s="1"/>
  <c r="E4581" i="1"/>
  <c r="G4293" i="1"/>
  <c r="G4062" i="1" s="1"/>
  <c r="F428" i="1"/>
  <c r="E428" i="1" s="1"/>
  <c r="E4065" i="1"/>
  <c r="F668" i="1"/>
  <c r="E668" i="1" s="1"/>
  <c r="F1188" i="1"/>
  <c r="E1205" i="1"/>
  <c r="F9" i="1"/>
  <c r="E4463" i="1"/>
  <c r="F5872" i="1"/>
  <c r="E5872" i="1" s="1"/>
  <c r="F1815" i="1"/>
  <c r="F14" i="1" s="1"/>
  <c r="E3092" i="1"/>
  <c r="E4299" i="1"/>
  <c r="E4069" i="1"/>
  <c r="E4297" i="1"/>
  <c r="F4066" i="1"/>
  <c r="E4066" i="1" s="1"/>
  <c r="E4861" i="1"/>
  <c r="E2549" i="1"/>
  <c r="E2258" i="1"/>
  <c r="F2209" i="1"/>
  <c r="E4736" i="1"/>
  <c r="F4726" i="1"/>
  <c r="E5359" i="1"/>
  <c r="F5349" i="1"/>
  <c r="E5349" i="1" s="1"/>
  <c r="E1573" i="1"/>
  <c r="F1558" i="1"/>
  <c r="E1558" i="1" s="1"/>
  <c r="F8" i="1"/>
  <c r="F3948" i="1"/>
  <c r="E3948" i="1" s="1"/>
  <c r="E3957" i="1"/>
  <c r="E4604" i="1"/>
  <c r="E5435" i="1"/>
  <c r="F5429" i="1"/>
  <c r="E5429" i="1" s="1"/>
  <c r="E949" i="1"/>
  <c r="E1817" i="1"/>
  <c r="E4332" i="1"/>
  <c r="F4307" i="1"/>
  <c r="E125" i="1"/>
  <c r="H1809" i="1"/>
  <c r="H7" i="1" s="1"/>
  <c r="E3974" i="1"/>
  <c r="F3956" i="1"/>
  <c r="H1815" i="1"/>
  <c r="H14" i="1" s="1"/>
  <c r="F2660" i="1"/>
  <c r="E2670" i="1"/>
  <c r="E3162" i="1"/>
  <c r="F197" i="1"/>
  <c r="E197" i="1" s="1"/>
  <c r="E206" i="1"/>
  <c r="E1458" i="1"/>
  <c r="E4308" i="1"/>
  <c r="F4294" i="1"/>
  <c r="E1112" i="1"/>
  <c r="E1175" i="1"/>
  <c r="G1810" i="1"/>
  <c r="G8" i="1" s="1"/>
  <c r="E2556" i="1"/>
  <c r="F1816" i="1"/>
  <c r="E4593" i="1"/>
  <c r="G4527" i="1"/>
  <c r="E4527" i="1" s="1"/>
  <c r="E4592" i="1"/>
  <c r="F2330" i="1"/>
  <c r="E2330" i="1" s="1"/>
  <c r="E2340" i="1"/>
  <c r="E2554" i="1"/>
  <c r="F1814" i="1"/>
  <c r="E1814" i="1" s="1"/>
  <c r="E1811" i="1"/>
  <c r="E3269" i="1"/>
  <c r="F3252" i="1"/>
  <c r="E3252" i="1" s="1"/>
  <c r="E4301" i="1"/>
  <c r="F4071" i="1"/>
  <c r="E4071" i="1" s="1"/>
  <c r="E4548" i="1"/>
  <c r="F4537" i="1"/>
  <c r="E2210" i="1"/>
  <c r="F1809" i="1"/>
  <c r="H2931" i="1"/>
  <c r="H2897" i="1" s="1"/>
  <c r="E2957" i="1"/>
  <c r="E2907" i="1"/>
  <c r="F2897" i="1"/>
  <c r="E4727" i="1"/>
  <c r="F4634" i="1"/>
  <c r="E18" i="1"/>
  <c r="E4535" i="1"/>
  <c r="F16" i="1"/>
  <c r="E16" i="1" s="1"/>
  <c r="G1448" i="1"/>
  <c r="F4222" i="1"/>
  <c r="E4239" i="1"/>
  <c r="E5113" i="1"/>
  <c r="E5134" i="1"/>
  <c r="E3036" i="1"/>
  <c r="H2581" i="1"/>
  <c r="E2592" i="1"/>
  <c r="E2552" i="1"/>
  <c r="F1812" i="1"/>
  <c r="E3752" i="1"/>
  <c r="F3743" i="1"/>
  <c r="E3743" i="1" s="1"/>
  <c r="E3228" i="1"/>
  <c r="F3223" i="1"/>
  <c r="E3223" i="1" s="1"/>
  <c r="E4440" i="1"/>
  <c r="F4423" i="1"/>
  <c r="E4423" i="1" s="1"/>
  <c r="F1813" i="1"/>
  <c r="E1121" i="1"/>
  <c r="F1111" i="1"/>
  <c r="E1111" i="1" s="1"/>
  <c r="E2932" i="1"/>
  <c r="G2898" i="1"/>
  <c r="E2898" i="1" s="1"/>
  <c r="G667" i="1"/>
  <c r="E841" i="1"/>
  <c r="E2661" i="1"/>
  <c r="E1810" i="1"/>
  <c r="F3268" i="1"/>
  <c r="E3277" i="1"/>
  <c r="F4899" i="1"/>
  <c r="E4899" i="1" s="1"/>
  <c r="E4909" i="1"/>
  <c r="O11" i="2" l="1"/>
  <c r="T21" i="2"/>
  <c r="O113" i="2"/>
  <c r="T113" i="2" s="1"/>
  <c r="O14" i="2"/>
  <c r="T14" i="2" s="1"/>
  <c r="H2548" i="1"/>
  <c r="E2660" i="1"/>
  <c r="F2548" i="1"/>
  <c r="E2548" i="1" s="1"/>
  <c r="F1448" i="1"/>
  <c r="E9" i="1"/>
  <c r="E2931" i="1"/>
  <c r="E14" i="1"/>
  <c r="G6" i="1"/>
  <c r="H1808" i="1"/>
  <c r="H6" i="1" s="1"/>
  <c r="E797" i="1"/>
  <c r="F701" i="1"/>
  <c r="F1179" i="1"/>
  <c r="E1188" i="1"/>
  <c r="E2897" i="1"/>
  <c r="E1448" i="1"/>
  <c r="E1815" i="1"/>
  <c r="E8" i="1"/>
  <c r="E1813" i="1"/>
  <c r="F12" i="1"/>
  <c r="E12" i="1" s="1"/>
  <c r="E3268" i="1"/>
  <c r="F3251" i="1"/>
  <c r="E3251" i="1" s="1"/>
  <c r="E2581" i="1"/>
  <c r="F4623" i="1"/>
  <c r="E4623" i="1" s="1"/>
  <c r="E4634" i="1"/>
  <c r="F13" i="1"/>
  <c r="E13" i="1" s="1"/>
  <c r="E4307" i="1"/>
  <c r="F4293" i="1"/>
  <c r="E4293" i="1" s="1"/>
  <c r="F17" i="1"/>
  <c r="E17" i="1" s="1"/>
  <c r="E2209" i="1"/>
  <c r="F1808" i="1"/>
  <c r="E1808" i="1" s="1"/>
  <c r="G1809" i="1"/>
  <c r="G7" i="1" s="1"/>
  <c r="E1812" i="1"/>
  <c r="F11" i="1"/>
  <c r="E11" i="1" s="1"/>
  <c r="E4537" i="1"/>
  <c r="F4526" i="1"/>
  <c r="E4526" i="1" s="1"/>
  <c r="F3947" i="1"/>
  <c r="E3947" i="1" s="1"/>
  <c r="E3956" i="1"/>
  <c r="E4222" i="1"/>
  <c r="E1816" i="1"/>
  <c r="F15" i="1"/>
  <c r="E15" i="1" s="1"/>
  <c r="E4294" i="1"/>
  <c r="F4063" i="1"/>
  <c r="E4063" i="1" s="1"/>
  <c r="E4726" i="1"/>
  <c r="F4633" i="1"/>
  <c r="O12" i="2" l="1"/>
  <c r="T12" i="2" s="1"/>
  <c r="T11" i="2"/>
  <c r="E1809" i="1"/>
  <c r="F1170" i="1"/>
  <c r="E1170" i="1" s="1"/>
  <c r="E1179" i="1"/>
  <c r="E701" i="1"/>
  <c r="F667" i="1"/>
  <c r="E667" i="1" s="1"/>
  <c r="F4062" i="1"/>
  <c r="E4062" i="1" s="1"/>
  <c r="E4633" i="1"/>
  <c r="F4622" i="1"/>
  <c r="E4622" i="1" s="1"/>
  <c r="F7" i="1"/>
  <c r="E7" i="1" s="1"/>
  <c r="F6" i="1" l="1"/>
  <c r="E6" i="1" s="1"/>
</calcChain>
</file>

<file path=xl/sharedStrings.xml><?xml version="1.0" encoding="utf-8"?>
<sst xmlns="http://schemas.openxmlformats.org/spreadsheetml/2006/main" count="12302" uniqueCount="7149">
  <si>
    <t xml:space="preserve"> </t>
  </si>
  <si>
    <t/>
  </si>
  <si>
    <t/>
  </si>
  <si>
    <t>2015 წლის ფაქტი</t>
  </si>
  <si>
    <t>2016 წლის დამტკიცებული გეგმა</t>
  </si>
  <si>
    <t>ორგანიზაციული კოდი</t>
  </si>
  <si>
    <t>დასახელება</t>
  </si>
  <si>
    <t>პრეზიდენტის სარეზერვო ფონდი</t>
  </si>
  <si>
    <t>მთავრობის სარეზერვო ფონდი</t>
  </si>
  <si>
    <t>მაღალმთიანი დასახლებების განვითარების ფონდი</t>
  </si>
  <si>
    <t>სულ</t>
  </si>
  <si>
    <t>საბიუჯეტო სახსრები</t>
  </si>
  <si>
    <t>მაღალმთიანი დასახლებების განვითარების ფონდი</t>
  </si>
  <si>
    <t>სულ</t>
  </si>
  <si>
    <t xml:space="preserve">საბიუჯეტო სახსრები </t>
  </si>
  <si>
    <t>გრანტი</t>
  </si>
  <si>
    <t>კრედიტი</t>
  </si>
  <si>
    <t/>
  </si>
  <si>
    <t>სულ ჯამი</t>
  </si>
  <si>
    <t/>
  </si>
  <si>
    <t>ხარჯები</t>
  </si>
  <si>
    <t/>
  </si>
  <si>
    <t>შრომის ანაზღაურება</t>
  </si>
  <si>
    <t/>
  </si>
  <si>
    <t>საქონელი და მომსახურება</t>
  </si>
  <si>
    <t/>
  </si>
  <si>
    <t>პროცენტი</t>
  </si>
  <si>
    <t/>
  </si>
  <si>
    <t>სუბსიდიები</t>
  </si>
  <si>
    <t/>
  </si>
  <si>
    <t>გრანტები</t>
  </si>
  <si>
    <t/>
  </si>
  <si>
    <t>სოციალური უზრუნველყოფა</t>
  </si>
  <si>
    <t/>
  </si>
  <si>
    <t>სხვა ხარჯები</t>
  </si>
  <si>
    <t/>
  </si>
  <si>
    <t>არაფინანსური აქტივების ზრდა</t>
  </si>
  <si>
    <t/>
  </si>
  <si>
    <t>ფინანსური აქტივების ზრდა</t>
  </si>
  <si>
    <t/>
  </si>
  <si>
    <t>ვალდებულებების კლება</t>
  </si>
  <si>
    <t>01 00</t>
  </si>
  <si>
    <t>საქართველოს პარლამენტი და მასთან არსებული ორგანიზაციები</t>
  </si>
  <si>
    <t/>
  </si>
  <si>
    <t/>
  </si>
  <si>
    <t/>
  </si>
  <si>
    <t/>
  </si>
  <si>
    <t/>
  </si>
  <si>
    <t/>
  </si>
  <si>
    <t/>
  </si>
  <si>
    <t/>
  </si>
  <si>
    <t>01 01</t>
  </si>
  <si>
    <t>საკანონმდებლო საქმიანობა</t>
  </si>
  <si>
    <t/>
  </si>
  <si>
    <t/>
  </si>
  <si>
    <t/>
  </si>
  <si>
    <t/>
  </si>
  <si>
    <t/>
  </si>
  <si>
    <t/>
  </si>
  <si>
    <t/>
  </si>
  <si>
    <t/>
  </si>
  <si>
    <t>01 02</t>
  </si>
  <si>
    <t>საბიბლიოთეკო საქმიანობა</t>
  </si>
  <si>
    <t/>
  </si>
  <si>
    <t/>
  </si>
  <si>
    <t/>
  </si>
  <si>
    <t/>
  </si>
  <si>
    <t/>
  </si>
  <si>
    <t/>
  </si>
  <si>
    <t/>
  </si>
  <si>
    <t>01 03</t>
  </si>
  <si>
    <t>ჰერალდიკური საქმიანობის სახელმწიფო რეგულირება</t>
  </si>
  <si>
    <t/>
  </si>
  <si>
    <t/>
  </si>
  <si>
    <t/>
  </si>
  <si>
    <t/>
  </si>
  <si>
    <t/>
  </si>
  <si>
    <t>02 00</t>
  </si>
  <si>
    <t>საქართველოს პრეზიდენტის ადმინისტრაცია</t>
  </si>
  <si>
    <t/>
  </si>
  <si>
    <t/>
  </si>
  <si>
    <t/>
  </si>
  <si>
    <t/>
  </si>
  <si>
    <t/>
  </si>
  <si>
    <t/>
  </si>
  <si>
    <t/>
  </si>
  <si>
    <t>03 00</t>
  </si>
  <si>
    <t>საქართველოს ეროვნული უშიშროების საბჭოს აპარატი</t>
  </si>
  <si>
    <t/>
  </si>
  <si>
    <t/>
  </si>
  <si>
    <t/>
  </si>
  <si>
    <t/>
  </si>
  <si>
    <t/>
  </si>
  <si>
    <t/>
  </si>
  <si>
    <t/>
  </si>
  <si>
    <t>03 01</t>
  </si>
  <si>
    <t/>
  </si>
  <si>
    <t/>
  </si>
  <si>
    <t/>
  </si>
  <si>
    <t/>
  </si>
  <si>
    <t/>
  </si>
  <si>
    <t/>
  </si>
  <si>
    <t/>
  </si>
  <si>
    <t>04 00</t>
  </si>
  <si>
    <t>საქართველოს მთავრობის ადმინისტრაცია</t>
  </si>
  <si>
    <t/>
  </si>
  <si>
    <t/>
  </si>
  <si>
    <t/>
  </si>
  <si>
    <t/>
  </si>
  <si>
    <t/>
  </si>
  <si>
    <t/>
  </si>
  <si>
    <t/>
  </si>
  <si>
    <t>04 01</t>
  </si>
  <si>
    <t/>
  </si>
  <si>
    <t/>
  </si>
  <si>
    <t/>
  </si>
  <si>
    <t/>
  </si>
  <si>
    <t/>
  </si>
  <si>
    <t/>
  </si>
  <si>
    <t/>
  </si>
  <si>
    <t>04 02</t>
  </si>
  <si>
    <t>საქართველოს ეკონომიკური საბჭოს აპარატი</t>
  </si>
  <si>
    <t/>
  </si>
  <si>
    <t/>
  </si>
  <si>
    <t/>
  </si>
  <si>
    <t/>
  </si>
  <si>
    <t>04 03</t>
  </si>
  <si>
    <t>საგადასახადო ომბუდსმენის აპარატი</t>
  </si>
  <si>
    <t/>
  </si>
  <si>
    <t/>
  </si>
  <si>
    <t/>
  </si>
  <si>
    <t/>
  </si>
  <si>
    <t>05 00</t>
  </si>
  <si>
    <t>სახელმწიფო აუდიტის სამსახური</t>
  </si>
  <si>
    <t/>
  </si>
  <si>
    <t/>
  </si>
  <si>
    <t/>
  </si>
  <si>
    <t/>
  </si>
  <si>
    <t/>
  </si>
  <si>
    <t/>
  </si>
  <si>
    <t/>
  </si>
  <si>
    <t/>
  </si>
  <si>
    <t>05 01</t>
  </si>
  <si>
    <t>სახელმწიფო აუდიტის სამსახურის აპარატი</t>
  </si>
  <si>
    <t/>
  </si>
  <si>
    <t/>
  </si>
  <si>
    <t/>
  </si>
  <si>
    <t/>
  </si>
  <si>
    <t/>
  </si>
  <si>
    <t/>
  </si>
  <si>
    <t/>
  </si>
  <si>
    <t>05 02</t>
  </si>
  <si>
    <t>სსიპ - საჯარო აუდიტის ინსტიტუტი</t>
  </si>
  <si>
    <t/>
  </si>
  <si>
    <t/>
  </si>
  <si>
    <t/>
  </si>
  <si>
    <t/>
  </si>
  <si>
    <t/>
  </si>
  <si>
    <t/>
  </si>
  <si>
    <t/>
  </si>
  <si>
    <t>06 00</t>
  </si>
  <si>
    <t>საქართველოს ცენტრალური საარჩევნო კომისია</t>
  </si>
  <si>
    <t/>
  </si>
  <si>
    <t/>
  </si>
  <si>
    <t/>
  </si>
  <si>
    <t/>
  </si>
  <si>
    <t/>
  </si>
  <si>
    <t/>
  </si>
  <si>
    <t/>
  </si>
  <si>
    <t/>
  </si>
  <si>
    <t>06 01</t>
  </si>
  <si>
    <t>საარჩევნო გარემოს განვითარება</t>
  </si>
  <si>
    <t/>
  </si>
  <si>
    <t/>
  </si>
  <si>
    <t/>
  </si>
  <si>
    <t/>
  </si>
  <si>
    <t/>
  </si>
  <si>
    <t/>
  </si>
  <si>
    <t/>
  </si>
  <si>
    <t/>
  </si>
  <si>
    <t>06 02</t>
  </si>
  <si>
    <t>არჩევნების ჩატარების ღონისძიებები</t>
  </si>
  <si>
    <t/>
  </si>
  <si>
    <t/>
  </si>
  <si>
    <t/>
  </si>
  <si>
    <t/>
  </si>
  <si>
    <t/>
  </si>
  <si>
    <t>06 02 01</t>
  </si>
  <si>
    <t/>
  </si>
  <si>
    <t/>
  </si>
  <si>
    <t/>
  </si>
  <si>
    <t/>
  </si>
  <si>
    <t/>
  </si>
  <si>
    <t>06 02 02</t>
  </si>
  <si>
    <t>არჩევნებისთვის მოხელეთა მომზადება-გადამზადება</t>
  </si>
  <si>
    <t/>
  </si>
  <si>
    <t/>
  </si>
  <si>
    <t/>
  </si>
  <si>
    <t>06 02 03</t>
  </si>
  <si>
    <t>საარჩევნო სუბიექტების სატელევიზიო რეკლამის განთავსების ხარჯი</t>
  </si>
  <si>
    <t/>
  </si>
  <si>
    <t/>
  </si>
  <si>
    <t>06 02 04</t>
  </si>
  <si>
    <t>საარჩევნო სუბიექტის წარმომადგენელთა დაფინანსება</t>
  </si>
  <si>
    <t/>
  </si>
  <si>
    <t/>
  </si>
  <si>
    <t>06 03</t>
  </si>
  <si>
    <t>საარჩევნო ინსტიტუციის განვითარების და სამოქალაქო განათლების ხელშეწყობა</t>
  </si>
  <si>
    <t/>
  </si>
  <si>
    <t/>
  </si>
  <si>
    <t/>
  </si>
  <si>
    <t/>
  </si>
  <si>
    <t/>
  </si>
  <si>
    <t/>
  </si>
  <si>
    <t>06 04</t>
  </si>
  <si>
    <t>პოლიტიკური პარტიებისა და არასამთავრობო სექტორის დაფინანსება</t>
  </si>
  <si>
    <t/>
  </si>
  <si>
    <t/>
  </si>
  <si>
    <t>06 04 01</t>
  </si>
  <si>
    <t>პოლიტიკური პარტიების დაფინანსება</t>
  </si>
  <si>
    <t/>
  </si>
  <si>
    <t/>
  </si>
  <si>
    <t>06 04 02</t>
  </si>
  <si>
    <t>პარტიებისა და არასამთავრობო სექტორის განვითარება</t>
  </si>
  <si>
    <t/>
  </si>
  <si>
    <t/>
  </si>
  <si>
    <t>07 00</t>
  </si>
  <si>
    <t>საქართველოს საკონსტიტუციო სასამართლო</t>
  </si>
  <si>
    <t/>
  </si>
  <si>
    <t/>
  </si>
  <si>
    <t/>
  </si>
  <si>
    <t/>
  </si>
  <si>
    <t/>
  </si>
  <si>
    <t/>
  </si>
  <si>
    <t/>
  </si>
  <si>
    <t>08 00</t>
  </si>
  <si>
    <t>საქართველოს უზენაესი სასამართლო</t>
  </si>
  <si>
    <t/>
  </si>
  <si>
    <t/>
  </si>
  <si>
    <t/>
  </si>
  <si>
    <t/>
  </si>
  <si>
    <t/>
  </si>
  <si>
    <t/>
  </si>
  <si>
    <t/>
  </si>
  <si>
    <t>09 00</t>
  </si>
  <si>
    <t>საერთო სასამართლოები</t>
  </si>
  <si>
    <t/>
  </si>
  <si>
    <t/>
  </si>
  <si>
    <t/>
  </si>
  <si>
    <t/>
  </si>
  <si>
    <t/>
  </si>
  <si>
    <t/>
  </si>
  <si>
    <t/>
  </si>
  <si>
    <t/>
  </si>
  <si>
    <t>09 01</t>
  </si>
  <si>
    <t>საერთო სასამართლოების სისტემის განვითარება და ხელშეწყობა</t>
  </si>
  <si>
    <t/>
  </si>
  <si>
    <t/>
  </si>
  <si>
    <t/>
  </si>
  <si>
    <t/>
  </si>
  <si>
    <t/>
  </si>
  <si>
    <t/>
  </si>
  <si>
    <t/>
  </si>
  <si>
    <t>09 01 01</t>
  </si>
  <si>
    <t>საქართველოს იუსტიციის უმაღლეს საბჭოსთან არსებული სსიპ - საერთო სასამართლოების დეპარტამენტი</t>
  </si>
  <si>
    <t/>
  </si>
  <si>
    <t/>
  </si>
  <si>
    <t/>
  </si>
  <si>
    <t/>
  </si>
  <si>
    <t/>
  </si>
  <si>
    <t/>
  </si>
  <si>
    <t/>
  </si>
  <si>
    <t>09 01 02</t>
  </si>
  <si>
    <t/>
  </si>
  <si>
    <t/>
  </si>
  <si>
    <t/>
  </si>
  <si>
    <t/>
  </si>
  <si>
    <t/>
  </si>
  <si>
    <t/>
  </si>
  <si>
    <t/>
  </si>
  <si>
    <t>09 02</t>
  </si>
  <si>
    <t>მოსამართლეებისა და სასამართლოს თანამშრომლების მომზადება-გადამზადება</t>
  </si>
  <si>
    <t/>
  </si>
  <si>
    <t/>
  </si>
  <si>
    <t/>
  </si>
  <si>
    <t/>
  </si>
  <si>
    <t/>
  </si>
  <si>
    <t/>
  </si>
  <si>
    <t/>
  </si>
  <si>
    <t>10 00</t>
  </si>
  <si>
    <t>საქართველოს იუსტიციის უმაღლესი საბჭო</t>
  </si>
  <si>
    <t/>
  </si>
  <si>
    <t/>
  </si>
  <si>
    <t/>
  </si>
  <si>
    <t/>
  </si>
  <si>
    <t/>
  </si>
  <si>
    <t/>
  </si>
  <si>
    <t/>
  </si>
  <si>
    <t>11 00</t>
  </si>
  <si>
    <t>სახელმწიფო რწმუნებულის - გუბერნატორის ადმინისტრაცია აბაშის, ზუგდიდის, მარტვილის, მესტიის, სენაკის, ჩხოროწყუს, წალენჯიხის, ხობის მუნიციპალიტეტებსა და ქალაქ ფოთსა და ქალაქ ზუგდიდის მუნიციპალიტეტებში</t>
  </si>
  <si>
    <t/>
  </si>
  <si>
    <t/>
  </si>
  <si>
    <t/>
  </si>
  <si>
    <t/>
  </si>
  <si>
    <t/>
  </si>
  <si>
    <t/>
  </si>
  <si>
    <t>12 00</t>
  </si>
  <si>
    <t>სახელმწიფო რწმუნებულის – გუბერნატორის ადმინისტრაცია ლანჩხუთის, ოზურგეთის, ჩოხატაურის მუნიციპალიტეტებსა და ქალაქ ოზურგეთის მუნიციპალიტეტში</t>
  </si>
  <si>
    <t/>
  </si>
  <si>
    <t/>
  </si>
  <si>
    <t/>
  </si>
  <si>
    <t/>
  </si>
  <si>
    <t/>
  </si>
  <si>
    <t/>
  </si>
  <si>
    <t>13 00</t>
  </si>
  <si>
    <t>სახელმწიფო რწმუნებულის – გუბერნატორის  ადმინისტრაცია ბაღდათის, ვანის, ზესტაფონის, თერჯოლის, სამტრედიის, საჩხერის, ტყიბულის, წყალტუბოს, ჭიათურის, ხარაგაულის, ხონის მუნიციპალიტეტებსა და ქალაქ ქუთაისის მუნიციპალიტეტში</t>
  </si>
  <si>
    <t/>
  </si>
  <si>
    <t/>
  </si>
  <si>
    <t/>
  </si>
  <si>
    <t/>
  </si>
  <si>
    <t/>
  </si>
  <si>
    <t/>
  </si>
  <si>
    <t>14 00</t>
  </si>
  <si>
    <t>სახელმწიფო რწმუნებულის – გუბერნატორის ადმინისტრაცია ახმეტის, გურჯაანის, დედოფლისწყაროს, თელავის, ლაგოდეხის, საგარეჯოს, სიღნაღის, ყვარლის მუნიციპალიტეტებსა და ქალაქ თელავის მუნიციპალიტეტში</t>
  </si>
  <si>
    <t/>
  </si>
  <si>
    <t/>
  </si>
  <si>
    <t/>
  </si>
  <si>
    <t/>
  </si>
  <si>
    <t/>
  </si>
  <si>
    <t/>
  </si>
  <si>
    <t/>
  </si>
  <si>
    <t>15 00</t>
  </si>
  <si>
    <t>სახელმწიფო რწმუნებულის – გუბერნატორის ადმინისტრაცია დუშეთის, თიანეთის, მცხეთის, ყაზბეგის მუნიციპალიტეტებსა და ქალაქ მცხეთის მუნიციპალიტეტში</t>
  </si>
  <si>
    <t/>
  </si>
  <si>
    <t/>
  </si>
  <si>
    <t/>
  </si>
  <si>
    <t/>
  </si>
  <si>
    <t/>
  </si>
  <si>
    <t/>
  </si>
  <si>
    <t>16 00</t>
  </si>
  <si>
    <t>სახელმწიფო რწმუნებულის – გუბერნატორის ადმინისტრაცია ამბროლაურის, ლენტეხის, ონის, ცაგერის მუნიციპალიტეტებსა და ქალაქ ამბროლაურის მუნიციპალიტეტში</t>
  </si>
  <si>
    <t/>
  </si>
  <si>
    <t/>
  </si>
  <si>
    <t/>
  </si>
  <si>
    <t/>
  </si>
  <si>
    <t/>
  </si>
  <si>
    <t/>
  </si>
  <si>
    <t/>
  </si>
  <si>
    <t>17 00</t>
  </si>
  <si>
    <t xml:space="preserve">სახელმწიფო რწმუნებულის – გუბერნატორის ადმინისტრაცია ადიგენის, ასპინძის, ახალციხის, ახალქალაქის, ბორჯომის, ნინოწმინდის მუნიციპალიტეტებსა და ქალაქ ახალციხის მუნიციპალიტეტში </t>
  </si>
  <si>
    <t/>
  </si>
  <si>
    <t/>
  </si>
  <si>
    <t/>
  </si>
  <si>
    <t/>
  </si>
  <si>
    <t/>
  </si>
  <si>
    <t/>
  </si>
  <si>
    <t>18 00</t>
  </si>
  <si>
    <t>სახელმწიფო რწმუნებულის – გუბერნატორის ადმინისტრაცია ბოლნისის, გარდაბნის, დმანისის, თეთრი წყაროს, მარნეულის, წალკის მუნიციპალიტეტებსა და ქალაქ რუსთავის მუნიციპალიტეტში</t>
  </si>
  <si>
    <t/>
  </si>
  <si>
    <t/>
  </si>
  <si>
    <t/>
  </si>
  <si>
    <t/>
  </si>
  <si>
    <t/>
  </si>
  <si>
    <t/>
  </si>
  <si>
    <t>19 00</t>
  </si>
  <si>
    <t>სახელმწიფო რწმუნებულის – გუბერნატორის ადმინისტრაცია გორის, კასპის, ქარელის, ხაშურის მუნიციპალიტეტებსა და ქალაქ გორის მუნიციპალიტეტში</t>
  </si>
  <si>
    <t/>
  </si>
  <si>
    <t/>
  </si>
  <si>
    <t/>
  </si>
  <si>
    <t/>
  </si>
  <si>
    <t/>
  </si>
  <si>
    <t/>
  </si>
  <si>
    <t>20 00</t>
  </si>
  <si>
    <t>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</t>
  </si>
  <si>
    <t/>
  </si>
  <si>
    <t/>
  </si>
  <si>
    <t/>
  </si>
  <si>
    <t/>
  </si>
  <si>
    <t/>
  </si>
  <si>
    <t/>
  </si>
  <si>
    <t/>
  </si>
  <si>
    <t>20 01</t>
  </si>
  <si>
    <t/>
  </si>
  <si>
    <t/>
  </si>
  <si>
    <t/>
  </si>
  <si>
    <t/>
  </si>
  <si>
    <t/>
  </si>
  <si>
    <t/>
  </si>
  <si>
    <t/>
  </si>
  <si>
    <t>20 02</t>
  </si>
  <si>
    <t>სსიპ – საინფორმაციო ცენტრი ნატოსა და ევროკავშირის შესახებ</t>
  </si>
  <si>
    <t/>
  </si>
  <si>
    <t/>
  </si>
  <si>
    <t/>
  </si>
  <si>
    <t/>
  </si>
  <si>
    <t/>
  </si>
  <si>
    <t/>
  </si>
  <si>
    <t>21 00</t>
  </si>
  <si>
    <t>დიასპორის საკითხებში საქართველოს სახელმწიფო მინისტრის აპარატი</t>
  </si>
  <si>
    <t/>
  </si>
  <si>
    <t/>
  </si>
  <si>
    <t/>
  </si>
  <si>
    <t/>
  </si>
  <si>
    <t/>
  </si>
  <si>
    <t/>
  </si>
  <si>
    <t/>
  </si>
  <si>
    <t>22 00</t>
  </si>
  <si>
    <t>შერიგებისა და სამოქალაქო თანასწორობის საკითხებში საქართველოს სახელმწიფო მინისტრის აპარატი</t>
  </si>
  <si>
    <t/>
  </si>
  <si>
    <t/>
  </si>
  <si>
    <t/>
  </si>
  <si>
    <t/>
  </si>
  <si>
    <t/>
  </si>
  <si>
    <t/>
  </si>
  <si>
    <t/>
  </si>
  <si>
    <t/>
  </si>
  <si>
    <t>23 00</t>
  </si>
  <si>
    <t>საქართველოს ფინანსთა სამინისტრო</t>
  </si>
  <si>
    <t/>
  </si>
  <si>
    <t/>
  </si>
  <si>
    <t/>
  </si>
  <si>
    <t/>
  </si>
  <si>
    <t/>
  </si>
  <si>
    <t/>
  </si>
  <si>
    <t/>
  </si>
  <si>
    <t/>
  </si>
  <si>
    <t>23 01</t>
  </si>
  <si>
    <t>სახელმწიფო ფინანსების მართვა</t>
  </si>
  <si>
    <t/>
  </si>
  <si>
    <t/>
  </si>
  <si>
    <t/>
  </si>
  <si>
    <t/>
  </si>
  <si>
    <t/>
  </si>
  <si>
    <t/>
  </si>
  <si>
    <t/>
  </si>
  <si>
    <t/>
  </si>
  <si>
    <t>23 01 01</t>
  </si>
  <si>
    <t/>
  </si>
  <si>
    <t/>
  </si>
  <si>
    <t/>
  </si>
  <si>
    <t/>
  </si>
  <si>
    <t/>
  </si>
  <si>
    <t/>
  </si>
  <si>
    <t/>
  </si>
  <si>
    <t/>
  </si>
  <si>
    <t>23 01 02</t>
  </si>
  <si>
    <t>სუვერენული რეიტინგი</t>
  </si>
  <si>
    <t/>
  </si>
  <si>
    <t/>
  </si>
  <si>
    <t>23 01 03</t>
  </si>
  <si>
    <t>საქართველოს ფინანსთა სამინისტროს სახაზინო სამსახური</t>
  </si>
  <si>
    <t/>
  </si>
  <si>
    <t/>
  </si>
  <si>
    <t/>
  </si>
  <si>
    <t/>
  </si>
  <si>
    <t>23 02</t>
  </si>
  <si>
    <t>შემოსავლების მობილიზება და გადამხდელთა მომსახურების გაუმჯობესება</t>
  </si>
  <si>
    <t/>
  </si>
  <si>
    <t/>
  </si>
  <si>
    <t/>
  </si>
  <si>
    <t/>
  </si>
  <si>
    <t/>
  </si>
  <si>
    <t/>
  </si>
  <si>
    <t/>
  </si>
  <si>
    <t/>
  </si>
  <si>
    <t>23 03</t>
  </si>
  <si>
    <t>ეკონომიკური დანაშაულის პრევენცია</t>
  </si>
  <si>
    <t/>
  </si>
  <si>
    <t/>
  </si>
  <si>
    <t/>
  </si>
  <si>
    <t/>
  </si>
  <si>
    <t/>
  </si>
  <si>
    <t>23 04</t>
  </si>
  <si>
    <t>ფინანსების მართვის ელექტრონული და ანალიტიკური უზრუნველყოფა</t>
  </si>
  <si>
    <t/>
  </si>
  <si>
    <t/>
  </si>
  <si>
    <t/>
  </si>
  <si>
    <t/>
  </si>
  <si>
    <t/>
  </si>
  <si>
    <t/>
  </si>
  <si>
    <t/>
  </si>
  <si>
    <t>23 05</t>
  </si>
  <si>
    <t>საფინანსო სექტორში დასაქმებულთა კვალიფიკაციის ამაღლება</t>
  </si>
  <si>
    <t/>
  </si>
  <si>
    <t/>
  </si>
  <si>
    <t/>
  </si>
  <si>
    <t/>
  </si>
  <si>
    <t/>
  </si>
  <si>
    <t/>
  </si>
  <si>
    <t>23 06</t>
  </si>
  <si>
    <t>ბუღალტრული აღრიცხვის, ანგარიშგებისა და აუდიტის ზედამხედველობის სამსახური</t>
  </si>
  <si>
    <t/>
  </si>
  <si>
    <t/>
  </si>
  <si>
    <t/>
  </si>
  <si>
    <t>23 07</t>
  </si>
  <si>
    <t>სსიპ - საქართველოს ფინანსთა სამინისტროს მომსახურების სააგენტო</t>
  </si>
  <si>
    <t/>
  </si>
  <si>
    <t/>
  </si>
  <si>
    <t/>
  </si>
  <si>
    <t/>
  </si>
  <si>
    <t/>
  </si>
  <si>
    <t/>
  </si>
  <si>
    <t/>
  </si>
  <si>
    <t>24 00</t>
  </si>
  <si>
    <t>საქართველოს ეკონომიკისა და მდგრადი განვითარების სამინისტრო</t>
  </si>
  <si>
    <t/>
  </si>
  <si>
    <t/>
  </si>
  <si>
    <t/>
  </si>
  <si>
    <t/>
  </si>
  <si>
    <t/>
  </si>
  <si>
    <t/>
  </si>
  <si>
    <t/>
  </si>
  <si>
    <t/>
  </si>
  <si>
    <t/>
  </si>
  <si>
    <t/>
  </si>
  <si>
    <t>24 01</t>
  </si>
  <si>
    <t>ეკონომიკური პოლიტიკის შემუშავება და განხორციელება</t>
  </si>
  <si>
    <t/>
  </si>
  <si>
    <t/>
  </si>
  <si>
    <t/>
  </si>
  <si>
    <t/>
  </si>
  <si>
    <t/>
  </si>
  <si>
    <t/>
  </si>
  <si>
    <t/>
  </si>
  <si>
    <t/>
  </si>
  <si>
    <t/>
  </si>
  <si>
    <t>24 01 01</t>
  </si>
  <si>
    <t/>
  </si>
  <si>
    <t/>
  </si>
  <si>
    <t/>
  </si>
  <si>
    <t/>
  </si>
  <si>
    <t/>
  </si>
  <si>
    <t/>
  </si>
  <si>
    <t/>
  </si>
  <si>
    <t/>
  </si>
  <si>
    <t>24 01 02</t>
  </si>
  <si>
    <t>ექსპორტის წახალისების ღონისძიებები</t>
  </si>
  <si>
    <t/>
  </si>
  <si>
    <t/>
  </si>
  <si>
    <t/>
  </si>
  <si>
    <t>24 01 03</t>
  </si>
  <si>
    <t xml:space="preserve">ელექტრონული კომუნიკაციების, საინფორმაციო ტექნოლოგიებისა და საფოსტო კავშირის განვითარება </t>
  </si>
  <si>
    <t/>
  </si>
  <si>
    <t/>
  </si>
  <si>
    <t>24 01 04</t>
  </si>
  <si>
    <t>მარკეტინგული და იურიდიული კონსულტაციების ხარჯი</t>
  </si>
  <si>
    <t/>
  </si>
  <si>
    <t/>
  </si>
  <si>
    <t>24 01 05</t>
  </si>
  <si>
    <t>საქართველოს მაშტაბით შიდა ფრენების სუბსიდირება</t>
  </si>
  <si>
    <t/>
  </si>
  <si>
    <t/>
  </si>
  <si>
    <t>24 02</t>
  </si>
  <si>
    <t>ტექნიკური და სამშენებლო სფეროს რეგულირება</t>
  </si>
  <si>
    <t/>
  </si>
  <si>
    <t/>
  </si>
  <si>
    <t/>
  </si>
  <si>
    <t/>
  </si>
  <si>
    <t/>
  </si>
  <si>
    <t/>
  </si>
  <si>
    <t/>
  </si>
  <si>
    <t>24 03</t>
  </si>
  <si>
    <t>სტანდარტიზაციისა და მეტროლოგიის სფეროს განვითარება</t>
  </si>
  <si>
    <t/>
  </si>
  <si>
    <t/>
  </si>
  <si>
    <t/>
  </si>
  <si>
    <t/>
  </si>
  <si>
    <t/>
  </si>
  <si>
    <t/>
  </si>
  <si>
    <t>24 04</t>
  </si>
  <si>
    <t>აკრედიტაციის პროცესის მართვა და განვითარება</t>
  </si>
  <si>
    <t/>
  </si>
  <si>
    <t/>
  </si>
  <si>
    <t/>
  </si>
  <si>
    <t/>
  </si>
  <si>
    <t/>
  </si>
  <si>
    <t/>
  </si>
  <si>
    <t/>
  </si>
  <si>
    <t>24 05</t>
  </si>
  <si>
    <t>ტურიზმის განვითარების ხელშეწყობა</t>
  </si>
  <si>
    <t/>
  </si>
  <si>
    <t/>
  </si>
  <si>
    <t/>
  </si>
  <si>
    <t/>
  </si>
  <si>
    <t/>
  </si>
  <si>
    <t/>
  </si>
  <si>
    <t>24 05 01</t>
  </si>
  <si>
    <t>სსიპ - ტურიზმის ეროვნული ადმინისტრაცია</t>
  </si>
  <si>
    <t/>
  </si>
  <si>
    <t/>
  </si>
  <si>
    <t/>
  </si>
  <si>
    <t/>
  </si>
  <si>
    <t/>
  </si>
  <si>
    <t/>
  </si>
  <si>
    <t>24 05 02</t>
  </si>
  <si>
    <t>შიდა ტურიზმი და მარკეტინგული ღონისძიებები საერთაშორისო ბაზარზე</t>
  </si>
  <si>
    <t/>
  </si>
  <si>
    <t/>
  </si>
  <si>
    <t/>
  </si>
  <si>
    <t>24 06</t>
  </si>
  <si>
    <t>სახელმწიფო ქონების მართვა</t>
  </si>
  <si>
    <t/>
  </si>
  <si>
    <t/>
  </si>
  <si>
    <t/>
  </si>
  <si>
    <t/>
  </si>
  <si>
    <t/>
  </si>
  <si>
    <t/>
  </si>
  <si>
    <t/>
  </si>
  <si>
    <t/>
  </si>
  <si>
    <t>24 06 01</t>
  </si>
  <si>
    <t>სსიპ - სახელმწიფო ქონების ეროვნული სააგენტო</t>
  </si>
  <si>
    <t/>
  </si>
  <si>
    <t/>
  </si>
  <si>
    <t/>
  </si>
  <si>
    <t/>
  </si>
  <si>
    <t/>
  </si>
  <si>
    <t/>
  </si>
  <si>
    <t/>
  </si>
  <si>
    <t/>
  </si>
  <si>
    <t>24 06 02</t>
  </si>
  <si>
    <t>სახელმწიფო საპრივატიზაციო ობიექტების აღრიცხვისა და შეფასების ხარჯი</t>
  </si>
  <si>
    <t/>
  </si>
  <si>
    <t/>
  </si>
  <si>
    <t/>
  </si>
  <si>
    <t>24 06 03</t>
  </si>
  <si>
    <t>სახელმწიფო საკუთრებაში არსებული უძრავი ქონების დაცვის ღონისძიებები</t>
  </si>
  <si>
    <t/>
  </si>
  <si>
    <t/>
  </si>
  <si>
    <t/>
  </si>
  <si>
    <t/>
  </si>
  <si>
    <t/>
  </si>
  <si>
    <t>24 06 04</t>
  </si>
  <si>
    <t>ა(ა)იპ - ინვესტორთა საბჭოს სამდივნო</t>
  </si>
  <si>
    <t/>
  </si>
  <si>
    <t/>
  </si>
  <si>
    <t>24 07</t>
  </si>
  <si>
    <t>მეწარმეობის განვითარება</t>
  </si>
  <si>
    <t/>
  </si>
  <si>
    <t/>
  </si>
  <si>
    <t/>
  </si>
  <si>
    <t/>
  </si>
  <si>
    <t/>
  </si>
  <si>
    <t/>
  </si>
  <si>
    <t/>
  </si>
  <si>
    <t/>
  </si>
  <si>
    <t>24 07 01</t>
  </si>
  <si>
    <t xml:space="preserve"> სსიპ - მეწარმეობის განვითარების სააგენტო</t>
  </si>
  <si>
    <t/>
  </si>
  <si>
    <t/>
  </si>
  <si>
    <t/>
  </si>
  <si>
    <t/>
  </si>
  <si>
    <t/>
  </si>
  <si>
    <t/>
  </si>
  <si>
    <t/>
  </si>
  <si>
    <t>24 07 02</t>
  </si>
  <si>
    <t>მეწარმეობის განვითარების ხელშეწყობა</t>
  </si>
  <si>
    <t/>
  </si>
  <si>
    <t/>
  </si>
  <si>
    <t/>
  </si>
  <si>
    <t/>
  </si>
  <si>
    <t/>
  </si>
  <si>
    <t>24 08</t>
  </si>
  <si>
    <t>საქართველოში ინოვაციებისა და ტექნოლოგიების განვითარება</t>
  </si>
  <si>
    <t/>
  </si>
  <si>
    <t/>
  </si>
  <si>
    <t/>
  </si>
  <si>
    <t/>
  </si>
  <si>
    <t/>
  </si>
  <si>
    <t/>
  </si>
  <si>
    <t/>
  </si>
  <si>
    <t/>
  </si>
  <si>
    <t>24 08 01</t>
  </si>
  <si>
    <t>სსიპ - საქართველოს ინოვაციების და ტექნოლოგიების სააგენტო</t>
  </si>
  <si>
    <t/>
  </si>
  <si>
    <t/>
  </si>
  <si>
    <t/>
  </si>
  <si>
    <t/>
  </si>
  <si>
    <t/>
  </si>
  <si>
    <t/>
  </si>
  <si>
    <t>24 08 02</t>
  </si>
  <si>
    <t xml:space="preserve"> საქართველოში ინოვაციებისა და ტექნოლოგიების განვითარების ხელშეწყობა</t>
  </si>
  <si>
    <t/>
  </si>
  <si>
    <t/>
  </si>
  <si>
    <t/>
  </si>
  <si>
    <t/>
  </si>
  <si>
    <t/>
  </si>
  <si>
    <t/>
  </si>
  <si>
    <t>24 08 03</t>
  </si>
  <si>
    <t xml:space="preserve"> საქართველოში ინოვაციებისა და ტექნოლოგიების განვითარების ხელშეწყობა (ა(ა)იპ - ოუფენ ნეტი)</t>
  </si>
  <si>
    <t/>
  </si>
  <si>
    <t/>
  </si>
  <si>
    <t/>
  </si>
  <si>
    <t/>
  </si>
  <si>
    <t/>
  </si>
  <si>
    <t>24 09</t>
  </si>
  <si>
    <t>საქართველოს მიერ საერთაშორისო ხელშეკრულებებით ნაკისრი ვალდებულებების ფარგლებში საქართველოს აეროპორტებში "გათავისუფლებული ფრენების" მომსახურების ხარჯების ანაზღაურება (მათ შორის, წინა წლებში წარმოქმნილი დავალიანებების დაფარვა</t>
  </si>
  <si>
    <t/>
  </si>
  <si>
    <t/>
  </si>
  <si>
    <t>24 10</t>
  </si>
  <si>
    <t>ბაქო - თბილისი - ყარსის სარკინიგზო მაგისტრალის მშენებლობისათვის მარაბდა - ახალქალაქი - კარწახის მონაკვეთზე კერძო საკუთრებაში არსებული მიწების გამოსყიდვა- კომპენსაცია</t>
  </si>
  <si>
    <t/>
  </si>
  <si>
    <t/>
  </si>
  <si>
    <t/>
  </si>
  <si>
    <t>24 11</t>
  </si>
  <si>
    <t>ინოვაციური ეკოსისტემის განვითარება (IBRD)</t>
  </si>
  <si>
    <t/>
  </si>
  <si>
    <t/>
  </si>
  <si>
    <t/>
  </si>
  <si>
    <t>24 12</t>
  </si>
  <si>
    <t>სსიპ - სასწავლო უნივერსიტეტი - ბათუმის სახელმწიფო საზღვაო აკადემია</t>
  </si>
  <si>
    <t/>
  </si>
  <si>
    <t/>
  </si>
  <si>
    <t/>
  </si>
  <si>
    <t/>
  </si>
  <si>
    <t/>
  </si>
  <si>
    <t/>
  </si>
  <si>
    <t/>
  </si>
  <si>
    <t/>
  </si>
  <si>
    <t>24 13</t>
  </si>
  <si>
    <t>სსიპ - სამოქალაქო ავიაციის სააგენტო</t>
  </si>
  <si>
    <t/>
  </si>
  <si>
    <t/>
  </si>
  <si>
    <t/>
  </si>
  <si>
    <t/>
  </si>
  <si>
    <t/>
  </si>
  <si>
    <t/>
  </si>
  <si>
    <t>24 14</t>
  </si>
  <si>
    <t xml:space="preserve">სსიპ - საზღვაო ტრანსპორტის სააგენტო </t>
  </si>
  <si>
    <t/>
  </si>
  <si>
    <t/>
  </si>
  <si>
    <t/>
  </si>
  <si>
    <t/>
  </si>
  <si>
    <t/>
  </si>
  <si>
    <t/>
  </si>
  <si>
    <t/>
  </si>
  <si>
    <t/>
  </si>
  <si>
    <t>24 15</t>
  </si>
  <si>
    <t>სსიპ - სახმელეთო ტრანსპორტის სააგენტო</t>
  </si>
  <si>
    <t/>
  </si>
  <si>
    <t/>
  </si>
  <si>
    <t/>
  </si>
  <si>
    <t/>
  </si>
  <si>
    <t/>
  </si>
  <si>
    <t/>
  </si>
  <si>
    <t/>
  </si>
  <si>
    <t/>
  </si>
  <si>
    <t>24 16</t>
  </si>
  <si>
    <t>სსიპ - საქართველოს სახელმწიფო ჰიდროგრაფიული სამსახური</t>
  </si>
  <si>
    <t/>
  </si>
  <si>
    <t/>
  </si>
  <si>
    <t/>
  </si>
  <si>
    <t/>
  </si>
  <si>
    <t/>
  </si>
  <si>
    <t/>
  </si>
  <si>
    <t/>
  </si>
  <si>
    <t/>
  </si>
  <si>
    <t>24 17</t>
  </si>
  <si>
    <t>ანაკლიის ღრმაწყლოვანი პორტის მშენებლობისათვის ანაკლიის ტერიტორიაზე (სამოქმედო გეგმის ფარგლებში) კერძო საკუთრებაში არსებული მიწების გამოსყიდვა - კომპენსაცია</t>
  </si>
  <si>
    <t/>
  </si>
  <si>
    <t/>
  </si>
  <si>
    <t>24 19</t>
  </si>
  <si>
    <t>ციფრულ მაუწყებლობაზე გადასვლა</t>
  </si>
  <si>
    <t/>
  </si>
  <si>
    <t/>
  </si>
  <si>
    <t/>
  </si>
  <si>
    <t/>
  </si>
  <si>
    <t/>
  </si>
  <si>
    <t>24 19 01</t>
  </si>
  <si>
    <t>სსიპ - ციფრული მაუწყებლობის სააგენტო</t>
  </si>
  <si>
    <t/>
  </si>
  <si>
    <t/>
  </si>
  <si>
    <t/>
  </si>
  <si>
    <t/>
  </si>
  <si>
    <t>24 19 02</t>
  </si>
  <si>
    <t>საქართველოში ციფრულ მაუწყებლობაზე გადასვლის ღონისზიებები</t>
  </si>
  <si>
    <t/>
  </si>
  <si>
    <t/>
  </si>
  <si>
    <t/>
  </si>
  <si>
    <t>25 00</t>
  </si>
  <si>
    <t>საქართველოს რეგიონული განვითარებისა და ინფრასტრუქტურის სამინისტრო</t>
  </si>
  <si>
    <t/>
  </si>
  <si>
    <t/>
  </si>
  <si>
    <t/>
  </si>
  <si>
    <t/>
  </si>
  <si>
    <t/>
  </si>
  <si>
    <t/>
  </si>
  <si>
    <t/>
  </si>
  <si>
    <t/>
  </si>
  <si>
    <t/>
  </si>
  <si>
    <t/>
  </si>
  <si>
    <t>25 01</t>
  </si>
  <si>
    <t>რეგიონებისა და ინფრასტრუქტურის განვითარების პოლიტიკის შემუშავება და მართვა</t>
  </si>
  <si>
    <t/>
  </si>
  <si>
    <t/>
  </si>
  <si>
    <t/>
  </si>
  <si>
    <t/>
  </si>
  <si>
    <t/>
  </si>
  <si>
    <t/>
  </si>
  <si>
    <t/>
  </si>
  <si>
    <t>25 01 01</t>
  </si>
  <si>
    <t>საქართველოს რეგიონული განვითარებისა და ინფრასტრუქტურის სამინისტროს აპარატი</t>
  </si>
  <si>
    <t/>
  </si>
  <si>
    <t/>
  </si>
  <si>
    <t/>
  </si>
  <si>
    <t/>
  </si>
  <si>
    <t/>
  </si>
  <si>
    <t/>
  </si>
  <si>
    <t/>
  </si>
  <si>
    <t>25 01 02</t>
  </si>
  <si>
    <t>სსიპ -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</t>
  </si>
  <si>
    <t/>
  </si>
  <si>
    <t/>
  </si>
  <si>
    <t/>
  </si>
  <si>
    <t/>
  </si>
  <si>
    <t/>
  </si>
  <si>
    <t/>
  </si>
  <si>
    <t>25 02</t>
  </si>
  <si>
    <t>საგზაო ინფრასტრუქტურის გაუმჯობესების ღონისძიებები</t>
  </si>
  <si>
    <t/>
  </si>
  <si>
    <t/>
  </si>
  <si>
    <t/>
  </si>
  <si>
    <t/>
  </si>
  <si>
    <t/>
  </si>
  <si>
    <t/>
  </si>
  <si>
    <t/>
  </si>
  <si>
    <t/>
  </si>
  <si>
    <t/>
  </si>
  <si>
    <t>25 02 01</t>
  </si>
  <si>
    <t>საავტომობილო გზების პროგრამების მართვა</t>
  </si>
  <si>
    <t/>
  </si>
  <si>
    <t/>
  </si>
  <si>
    <t/>
  </si>
  <si>
    <t/>
  </si>
  <si>
    <t/>
  </si>
  <si>
    <t/>
  </si>
  <si>
    <t/>
  </si>
  <si>
    <t/>
  </si>
  <si>
    <t>25 02 01 01</t>
  </si>
  <si>
    <t>საავტომობილო გზების დეპარტამენტის აპარატი</t>
  </si>
  <si>
    <t/>
  </si>
  <si>
    <t/>
  </si>
  <si>
    <t/>
  </si>
  <si>
    <t/>
  </si>
  <si>
    <t/>
  </si>
  <si>
    <t/>
  </si>
  <si>
    <t/>
  </si>
  <si>
    <t/>
  </si>
  <si>
    <t>25 02 01 02</t>
  </si>
  <si>
    <t>საავტომობილო გზების დეპარტამენტის ტერიტორიული ორგანო - აჭარის ავტონომიური რესპუბლიკის საავტომობილო გზების დირექცია</t>
  </si>
  <si>
    <t/>
  </si>
  <si>
    <t/>
  </si>
  <si>
    <t/>
  </si>
  <si>
    <t/>
  </si>
  <si>
    <t>25 02 02</t>
  </si>
  <si>
    <t xml:space="preserve">გზების მშენებლობა და მოვლა-შენახვა </t>
  </si>
  <si>
    <t/>
  </si>
  <si>
    <t/>
  </si>
  <si>
    <t/>
  </si>
  <si>
    <t/>
  </si>
  <si>
    <t/>
  </si>
  <si>
    <t/>
  </si>
  <si>
    <t>25 02 02 01</t>
  </si>
  <si>
    <t>საავტომობილო გზების რეაბილიტაცია</t>
  </si>
  <si>
    <t/>
  </si>
  <si>
    <t/>
  </si>
  <si>
    <t/>
  </si>
  <si>
    <t>25 02 02 02</t>
  </si>
  <si>
    <t>საავტომობილო გზების პერიოდული-მიმდინარე შეკეთება და შენახვა ზამთრის პერიოდში</t>
  </si>
  <si>
    <t/>
  </si>
  <si>
    <t/>
  </si>
  <si>
    <t>25 02 02 03</t>
  </si>
  <si>
    <t/>
  </si>
  <si>
    <t/>
  </si>
  <si>
    <t>25 02 02 04</t>
  </si>
  <si>
    <t>წინა წლებში შესრულებული საგზაო სამუშაოების აუნაზღაურებელი ნაწილის გადახდა</t>
  </si>
  <si>
    <t/>
  </si>
  <si>
    <t>25 02 02 05</t>
  </si>
  <si>
    <t>სტიქიური მოვლენების სალიკვიდაციოდ და პრევენციის მიზნით ჩასატარებელი სამუშაოები</t>
  </si>
  <si>
    <t/>
  </si>
  <si>
    <t/>
  </si>
  <si>
    <t/>
  </si>
  <si>
    <t/>
  </si>
  <si>
    <t>25 02 02 06</t>
  </si>
  <si>
    <t>კრედიტებისა და გრანტების მომსახურების ხარჯები</t>
  </si>
  <si>
    <t/>
  </si>
  <si>
    <t/>
  </si>
  <si>
    <t>25 02 02 07</t>
  </si>
  <si>
    <t>სანაპირო ზონების ნაპირსამაგრი სამუშაოები</t>
  </si>
  <si>
    <t/>
  </si>
  <si>
    <t>25 02 02 08</t>
  </si>
  <si>
    <t>თიანეთი-ზარიძეები-ჟინვალი საავტომობილო გზის სამშენებლო, სარეკონსტრუქციო და სარეაბილიტაციო სამუშაოები</t>
  </si>
  <si>
    <t/>
  </si>
  <si>
    <t>25 02 02 09</t>
  </si>
  <si>
    <t>ქ. ქუთაისი (ნიკეას ქუჩა) - გეგუთის კვანძის მონაკვეთის რეკონსტრუქცია-მოდერნიზაცია</t>
  </si>
  <si>
    <t/>
  </si>
  <si>
    <t/>
  </si>
  <si>
    <t/>
  </si>
  <si>
    <t>25 02 02 10</t>
  </si>
  <si>
    <t>სტეფანწმინდა-სამების ეკლესია საავტომობილო გზის კმ1-კმ6 მონაკვეთის რეკონსტრუქცია-მშენებლობა</t>
  </si>
  <si>
    <t/>
  </si>
  <si>
    <t>25 02 02 11</t>
  </si>
  <si>
    <t>შიდასახელმწიფოებრივი და ადგილობრივი გზების მეორე პროექტი (WB)</t>
  </si>
  <si>
    <t/>
  </si>
  <si>
    <t/>
  </si>
  <si>
    <t/>
  </si>
  <si>
    <t>25 02 02 12</t>
  </si>
  <si>
    <t>შიდასახელმწიფოებრივი და ადგილობრივი გზების მესამე პროექტი (WB)</t>
  </si>
  <si>
    <t/>
  </si>
  <si>
    <t/>
  </si>
  <si>
    <t/>
  </si>
  <si>
    <t>25 02 02 13</t>
  </si>
  <si>
    <t>შიდასახელმწიფოებრივი გზების აქტივების მართვის პროექტი (WB)</t>
  </si>
  <si>
    <t/>
  </si>
  <si>
    <t/>
  </si>
  <si>
    <t/>
  </si>
  <si>
    <t>25 02 02 14</t>
  </si>
  <si>
    <t>ბათუმი (ანგისა) - ახალციხის საავტომობილო გზის ხულო-ზარზმის მონაკვეთის რეაბილიტაცია-რეკონსტრუქცია (Kuwait Fund)</t>
  </si>
  <si>
    <t/>
  </si>
  <si>
    <t/>
  </si>
  <si>
    <t/>
  </si>
  <si>
    <t>25 02 02 15</t>
  </si>
  <si>
    <t>შიდასახელმწიფოებრივი მნიშვნელობის ძირულა-ხარაგაული-მოლითი-ფონა-ჩუმათელეთის საავტომობილო გზის ჩუმათელეთი-ხარაგაულის მონაკვეთის რეაბილიტაცია-რეკონსტრუქცია (ADB)</t>
  </si>
  <si>
    <t/>
  </si>
  <si>
    <t>25 02 02 16</t>
  </si>
  <si>
    <t>კახეთის რეგიონული გზების განვითარების პროექტი</t>
  </si>
  <si>
    <t/>
  </si>
  <si>
    <t/>
  </si>
  <si>
    <t/>
  </si>
  <si>
    <t>25 02 02 16 01</t>
  </si>
  <si>
    <t>კახეთის რეგიონული გზების განვითარების პროექტი (WB)</t>
  </si>
  <si>
    <t/>
  </si>
  <si>
    <t/>
  </si>
  <si>
    <t/>
  </si>
  <si>
    <t>25 02 03</t>
  </si>
  <si>
    <t>ჩქაროსნული ავტომაგისტრალების მშენებლობა</t>
  </si>
  <si>
    <t/>
  </si>
  <si>
    <t/>
  </si>
  <si>
    <t/>
  </si>
  <si>
    <t/>
  </si>
  <si>
    <t/>
  </si>
  <si>
    <t>25 02 03 01</t>
  </si>
  <si>
    <t>აღმოსავლეთ-დასავლეთის სატრანზიტო მაგისტრალი III (რუისი-აგარა) დამატებითი დაფინანსება (WB)</t>
  </si>
  <si>
    <t/>
  </si>
  <si>
    <t/>
  </si>
  <si>
    <t/>
  </si>
  <si>
    <t>25 02 03 02</t>
  </si>
  <si>
    <t>აღმოსავლეთ-დასავლეთის სატრანზიტო მაგისტრალი IV (აგარა - ზემო ოსიაური) (WB)</t>
  </si>
  <si>
    <t/>
  </si>
  <si>
    <t/>
  </si>
  <si>
    <t/>
  </si>
  <si>
    <t>25 02 03 03</t>
  </si>
  <si>
    <t>აღმოსავლეთ-დასავლეთის ჩქაროსნული ავტომაგისტრალის დერეფნის გაუმჯობესების პროექტი (EIB, WB)</t>
  </si>
  <si>
    <t/>
  </si>
  <si>
    <t/>
  </si>
  <si>
    <t/>
  </si>
  <si>
    <t>25 02 03 04</t>
  </si>
  <si>
    <t>საგზაო დერეფნის საინვესტიციო პროგრამა (აჭარის შემოვლითი გზა)</t>
  </si>
  <si>
    <t/>
  </si>
  <si>
    <t/>
  </si>
  <si>
    <t/>
  </si>
  <si>
    <t/>
  </si>
  <si>
    <t>25 02 03 04 01</t>
  </si>
  <si>
    <t>ქ. ქობულეთის ახალი შემოვლითი გზა (ADB)</t>
  </si>
  <si>
    <t/>
  </si>
  <si>
    <t/>
  </si>
  <si>
    <t/>
  </si>
  <si>
    <t/>
  </si>
  <si>
    <t>25 02 03 04 02</t>
  </si>
  <si>
    <t>ქ. ბათუმის ახალი შემოვლითი გზა (ADB)</t>
  </si>
  <si>
    <t/>
  </si>
  <si>
    <t/>
  </si>
  <si>
    <t/>
  </si>
  <si>
    <t>25 02 03 05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</si>
  <si>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</si>
  <si>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/>
  </si>
  <si>
    <t/>
  </si>
  <si>
    <t/>
  </si>
  <si>
    <t>25 02 03 06</t>
  </si>
  <si>
    <t>სამტრედია-გრიგოლეთის საავტომობილო გზის კმ 0-კმ 50 მონაკვეთის მოდერნიზაცია-მშენებლობა (EIB, EU)</t>
  </si>
  <si>
    <t/>
  </si>
  <si>
    <t/>
  </si>
  <si>
    <t/>
  </si>
  <si>
    <t>25 02 03 07</t>
  </si>
  <si>
    <t>აღმოსავლეთ-დასავლეთის სატრანზიტო მაგისტრალი III (სვენეთი–რუისი) (WB)</t>
  </si>
  <si>
    <t/>
  </si>
  <si>
    <t/>
  </si>
  <si>
    <t/>
  </si>
  <si>
    <t>25 03</t>
  </si>
  <si>
    <t>რეგიონული და მუნიციპალური ინფრასტრუქტურის რეაბილიტაცია</t>
  </si>
  <si>
    <t/>
  </si>
  <si>
    <t/>
  </si>
  <si>
    <t/>
  </si>
  <si>
    <t/>
  </si>
  <si>
    <t/>
  </si>
  <si>
    <t/>
  </si>
  <si>
    <t/>
  </si>
  <si>
    <t/>
  </si>
  <si>
    <t/>
  </si>
  <si>
    <t>25 03 01</t>
  </si>
  <si>
    <t>საქართველოს მუნიციპალური განვითარების ფონდის მიერ განსახორციელებელი პროექტები</t>
  </si>
  <si>
    <t/>
  </si>
  <si>
    <t/>
  </si>
  <si>
    <t/>
  </si>
  <si>
    <t>25 03 02</t>
  </si>
  <si>
    <t>მდგრადი ურბანული ტრანსპორტის განვითარების საინვესტიციო პროგრამა (ADB)</t>
  </si>
  <si>
    <t/>
  </si>
  <si>
    <t/>
  </si>
  <si>
    <t/>
  </si>
  <si>
    <t/>
  </si>
  <si>
    <t/>
  </si>
  <si>
    <t>25 03 03</t>
  </si>
  <si>
    <t>რეგიონალური განვითარების პროექტი I ნაწილი (კახეთი) (WB)</t>
  </si>
  <si>
    <t/>
  </si>
  <si>
    <t/>
  </si>
  <si>
    <t/>
  </si>
  <si>
    <t>25 03 04</t>
  </si>
  <si>
    <t>რეგიონალური განვითარების პროექტი II (იმერეთი) (WB)</t>
  </si>
  <si>
    <t/>
  </si>
  <si>
    <t/>
  </si>
  <si>
    <t/>
  </si>
  <si>
    <t>25 03 05</t>
  </si>
  <si>
    <t>რეგიონალური განვითარების პროექტი III (მცხეთა-მთიანეთი და სამცხე-ჯავახეთი) (WB)</t>
  </si>
  <si>
    <t/>
  </si>
  <si>
    <t/>
  </si>
  <si>
    <t/>
  </si>
  <si>
    <t>25 03 06</t>
  </si>
  <si>
    <t>რეგიონალური და მუნიციპალური ინფრასტრუქტურის განვითარების პროექტი II (WB, WB-TF)</t>
  </si>
  <si>
    <t/>
  </si>
  <si>
    <t/>
  </si>
  <si>
    <t/>
  </si>
  <si>
    <t>25 03 07</t>
  </si>
  <si>
    <t>საქართველოს ურბანული რეკონსტრუქციის და განვითარების პროექტი (EIB)</t>
  </si>
  <si>
    <t/>
  </si>
  <si>
    <t/>
  </si>
  <si>
    <t>25 03 08</t>
  </si>
  <si>
    <t>ჭიათურის საბაგირო გზების რეკონსტრუქცია-რეაბილიტაციის პროექტი (Government of France)</t>
  </si>
  <si>
    <t/>
  </si>
  <si>
    <t/>
  </si>
  <si>
    <t/>
  </si>
  <si>
    <t>25 03 09</t>
  </si>
  <si>
    <t>საქართველოში მყარი ნარჩენების მართვის პროექტი</t>
  </si>
  <si>
    <t/>
  </si>
  <si>
    <t/>
  </si>
  <si>
    <t/>
  </si>
  <si>
    <t>25 03 09 01</t>
  </si>
  <si>
    <t>საქართველოში მყარი ნარჩენების მართვის პროექტი გრანტი (EBRD)</t>
  </si>
  <si>
    <t/>
  </si>
  <si>
    <t>25 03 09 02</t>
  </si>
  <si>
    <t>საქართველოში მყარი ნარჩენების მართვის პროექტი (EBRD)</t>
  </si>
  <si>
    <t/>
  </si>
  <si>
    <t/>
  </si>
  <si>
    <t/>
  </si>
  <si>
    <t>25 03 10</t>
  </si>
  <si>
    <t>საქართველოში მყარი ნარჩენების მართვა</t>
  </si>
  <si>
    <t/>
  </si>
  <si>
    <t>25 03 11</t>
  </si>
  <si>
    <t>ქუთაისის მყარი ნარჩენების ინტეგრირებული მართვის პროექტი (EU, KfW)</t>
  </si>
  <si>
    <t/>
  </si>
  <si>
    <t/>
  </si>
  <si>
    <t/>
  </si>
  <si>
    <t>25 03 12</t>
  </si>
  <si>
    <t>ქვემო ქართლის ნარჩენების მართვის პროექტი (EBRD, SIDA)</t>
  </si>
  <si>
    <t/>
  </si>
  <si>
    <t/>
  </si>
  <si>
    <t/>
  </si>
  <si>
    <t>25 03 13</t>
  </si>
  <si>
    <t xml:space="preserve">სხვადასხვა ინფრასტრუქტურული პროექტები </t>
  </si>
  <si>
    <t/>
  </si>
  <si>
    <t>25 03 14</t>
  </si>
  <si>
    <t>სსიპ საქართველოს მუნიციპალური განვითარების ფონდი</t>
  </si>
  <si>
    <t/>
  </si>
  <si>
    <t/>
  </si>
  <si>
    <t/>
  </si>
  <si>
    <t/>
  </si>
  <si>
    <t/>
  </si>
  <si>
    <t/>
  </si>
  <si>
    <t/>
  </si>
  <si>
    <t/>
  </si>
  <si>
    <t>25 03 15</t>
  </si>
  <si>
    <t>სათხილამურო ინფრასტრუქტურის განვითარება ზემო სვანეთში  (Government of France)</t>
  </si>
  <si>
    <t/>
  </si>
  <si>
    <t>25 03 16</t>
  </si>
  <si>
    <t>სათხილამურო ტრასებისა და მთის ინფრასტრუქტურის მშენებლობა და მოვლა-შენახვა ზემო სვანეთში</t>
  </si>
  <si>
    <t/>
  </si>
  <si>
    <t>25 03 17</t>
  </si>
  <si>
    <t>რეგიონალური და მუნიციპალური ინფრასტრუქტურის განვითარების პროექტის დამატებითი დაფინანსება (WB)</t>
  </si>
  <si>
    <t/>
  </si>
  <si>
    <t/>
  </si>
  <si>
    <t>25 03 18</t>
  </si>
  <si>
    <t>რეგიონალური და მუნიციპალური ინფრასტრუქტურის განვითარების პროექტი (I ფაზა) (WB)</t>
  </si>
  <si>
    <t/>
  </si>
  <si>
    <t/>
  </si>
  <si>
    <t>25 04</t>
  </si>
  <si>
    <t>წყალმომარაგების ინფრასტრუქტურის აღდგენა-რეაბილიტაცია</t>
  </si>
  <si>
    <t/>
  </si>
  <si>
    <t/>
  </si>
  <si>
    <t/>
  </si>
  <si>
    <t/>
  </si>
  <si>
    <t>25 04 01</t>
  </si>
  <si>
    <t>ქობულეთის წყალარინების  პროექტი (EBRD, ORET)</t>
  </si>
  <si>
    <t/>
  </si>
  <si>
    <t>25 04 02</t>
  </si>
  <si>
    <t>წყლის ინფრასტრუქტურის განახლების პროექტი (EIB)</t>
  </si>
  <si>
    <t/>
  </si>
  <si>
    <t/>
  </si>
  <si>
    <t>25 04 03</t>
  </si>
  <si>
    <t>წყლის ინფრასტრუქტურის განახლების პროექტი II (EIB, EU)</t>
  </si>
  <si>
    <t/>
  </si>
  <si>
    <t/>
  </si>
  <si>
    <t/>
  </si>
  <si>
    <t>25 04 04</t>
  </si>
  <si>
    <t>საკანალიზაციო სისტემების მდგრადი მართვის პროექტი (SIDA)</t>
  </si>
  <si>
    <t/>
  </si>
  <si>
    <t/>
  </si>
  <si>
    <t/>
  </si>
  <si>
    <t>25 04 05</t>
  </si>
  <si>
    <t>ურბანული მომსახურების გაუმჯობესების პროგრამა (წყალმომარაგებისა და წყალარინების სექტორი) (ADB)</t>
  </si>
  <si>
    <t/>
  </si>
  <si>
    <t>25 04 06</t>
  </si>
  <si>
    <t>რეგიონებში წყალმომარაგების მხარდაჭერის ღონისძიებები</t>
  </si>
  <si>
    <t/>
  </si>
  <si>
    <t>25 04 07</t>
  </si>
  <si>
    <t>რეგიონებში ინფრასტრუქტურული პროექტების მხარდაჭერის ღონისძიებები</t>
  </si>
  <si>
    <t/>
  </si>
  <si>
    <t>25 05</t>
  </si>
  <si>
    <t>იძულებით გადაადგილებული პირების მხარდაჭერა</t>
  </si>
  <si>
    <t/>
  </si>
  <si>
    <t/>
  </si>
  <si>
    <t/>
  </si>
  <si>
    <t/>
  </si>
  <si>
    <t/>
  </si>
  <si>
    <t>25 05 01</t>
  </si>
  <si>
    <t>იძულებით გადაადგილებულ პირთა საცხოვრებელი სახლების გადაუდებელი რეაბილიტაცია დასავლეთ საქართველოში (KfW)</t>
  </si>
  <si>
    <t/>
  </si>
  <si>
    <t/>
  </si>
  <si>
    <t/>
  </si>
  <si>
    <t/>
  </si>
  <si>
    <t/>
  </si>
  <si>
    <t>25 05 02</t>
  </si>
  <si>
    <t>ინფრასტრუქტურისა და ეკონომიკური შესაძლებლობების გაუმჯობესება და იძულებით გადაადგილებული პირების მხარდაჭერა (USAID)</t>
  </si>
  <si>
    <t/>
  </si>
  <si>
    <t/>
  </si>
  <si>
    <t/>
  </si>
  <si>
    <t>25 05 03</t>
  </si>
  <si>
    <t>დევნილთა სახლების მშენებლობა/რეაბილიტაცია (ევროკავშირი)</t>
  </si>
  <si>
    <t/>
  </si>
  <si>
    <t/>
  </si>
  <si>
    <t>26 00</t>
  </si>
  <si>
    <t>საქართველოს იუსტიციის სამინისტრო</t>
  </si>
  <si>
    <t/>
  </si>
  <si>
    <t/>
  </si>
  <si>
    <t/>
  </si>
  <si>
    <t/>
  </si>
  <si>
    <t/>
  </si>
  <si>
    <t/>
  </si>
  <si>
    <t/>
  </si>
  <si>
    <t/>
  </si>
  <si>
    <t>26 01</t>
  </si>
  <si>
    <t>სამართალშემოქმედებისა და ქვეყნის ინტერესების სამართლებრივი მხარდაჭერის მიზნით სახელმწიფო პოლიტიკის შემუშავება და მართვა, მათ შორის, სისხლის სამართლის სისტემის რეფორმის განხორციელება</t>
  </si>
  <si>
    <t/>
  </si>
  <si>
    <t/>
  </si>
  <si>
    <t/>
  </si>
  <si>
    <t/>
  </si>
  <si>
    <t/>
  </si>
  <si>
    <t/>
  </si>
  <si>
    <t/>
  </si>
  <si>
    <t/>
  </si>
  <si>
    <t>26 02</t>
  </si>
  <si>
    <t>გამოძიებაზე ზედამხედველობის, სახელმწიფო ბრალდების მხარდაჭერის, დანაშაულის წინააღმდეგ ბრძოლისა და პრევენციის პროგრამა</t>
  </si>
  <si>
    <t/>
  </si>
  <si>
    <t/>
  </si>
  <si>
    <t/>
  </si>
  <si>
    <t/>
  </si>
  <si>
    <t/>
  </si>
  <si>
    <t/>
  </si>
  <si>
    <t/>
  </si>
  <si>
    <t>26 02 01</t>
  </si>
  <si>
    <t>საქართველოს მთავარი პროკურატურა</t>
  </si>
  <si>
    <t/>
  </si>
  <si>
    <t/>
  </si>
  <si>
    <t/>
  </si>
  <si>
    <t/>
  </si>
  <si>
    <t/>
  </si>
  <si>
    <t/>
  </si>
  <si>
    <t/>
  </si>
  <si>
    <t>26 02 08</t>
  </si>
  <si>
    <t>აჭარის ავტონომიური რესპუბლიკის პროკურატურა</t>
  </si>
  <si>
    <t/>
  </si>
  <si>
    <t/>
  </si>
  <si>
    <t/>
  </si>
  <si>
    <t/>
  </si>
  <si>
    <t/>
  </si>
  <si>
    <t/>
  </si>
  <si>
    <t>26 03</t>
  </si>
  <si>
    <t>ეროვნული საარქივო ფონდის დაცულობის, მომსახურების თანამედროვე ტექნოლოგიების დანერგვის და დოკუმენტების ხელმისაწვდომობის უზრუნველყოფა</t>
  </si>
  <si>
    <t/>
  </si>
  <si>
    <t/>
  </si>
  <si>
    <t/>
  </si>
  <si>
    <t/>
  </si>
  <si>
    <t/>
  </si>
  <si>
    <t/>
  </si>
  <si>
    <t/>
  </si>
  <si>
    <t/>
  </si>
  <si>
    <t>26 04</t>
  </si>
  <si>
    <t>საქართველოს იუსტიციის სამინისტროს სისტემის თანამშრომელთა გადამზადება და სასწავლო ცენტრის განვითარება</t>
  </si>
  <si>
    <t/>
  </si>
  <si>
    <t/>
  </si>
  <si>
    <t/>
  </si>
  <si>
    <t/>
  </si>
  <si>
    <t/>
  </si>
  <si>
    <t/>
  </si>
  <si>
    <t>26 05</t>
  </si>
  <si>
    <t>ელექტრონული მმართველობის განვითარება</t>
  </si>
  <si>
    <t/>
  </si>
  <si>
    <t/>
  </si>
  <si>
    <t/>
  </si>
  <si>
    <t/>
  </si>
  <si>
    <t/>
  </si>
  <si>
    <t/>
  </si>
  <si>
    <t/>
  </si>
  <si>
    <t>26 06</t>
  </si>
  <si>
    <t>ერთიანი სახელმწიფო საინფორმაციო ტექნოლოგიების განვითარება</t>
  </si>
  <si>
    <t/>
  </si>
  <si>
    <t/>
  </si>
  <si>
    <t/>
  </si>
  <si>
    <t/>
  </si>
  <si>
    <t/>
  </si>
  <si>
    <t/>
  </si>
  <si>
    <t>26 07</t>
  </si>
  <si>
    <t>დანაშაულის პრევენცია და ყოფილ პატიმართა რესოციალიზაცია</t>
  </si>
  <si>
    <t/>
  </si>
  <si>
    <t/>
  </si>
  <si>
    <t/>
  </si>
  <si>
    <t/>
  </si>
  <si>
    <t/>
  </si>
  <si>
    <t/>
  </si>
  <si>
    <t/>
  </si>
  <si>
    <t/>
  </si>
  <si>
    <t>26 07 01</t>
  </si>
  <si>
    <t>დანაშაულის პრევენციის პროგრამები</t>
  </si>
  <si>
    <t/>
  </si>
  <si>
    <t/>
  </si>
  <si>
    <t/>
  </si>
  <si>
    <t/>
  </si>
  <si>
    <t/>
  </si>
  <si>
    <t/>
  </si>
  <si>
    <t/>
  </si>
  <si>
    <t>26 07 02</t>
  </si>
  <si>
    <t>სოციალური საწარმო</t>
  </si>
  <si>
    <t/>
  </si>
  <si>
    <t/>
  </si>
  <si>
    <t/>
  </si>
  <si>
    <t/>
  </si>
  <si>
    <t/>
  </si>
  <si>
    <t/>
  </si>
  <si>
    <t>26 08</t>
  </si>
  <si>
    <t>სახელმწიფო სერვისების განვითარების სააგენტოს მომსახურებათა განვითარება და ხელმისაწვდომობა</t>
  </si>
  <si>
    <t/>
  </si>
  <si>
    <t/>
  </si>
  <si>
    <t/>
  </si>
  <si>
    <t/>
  </si>
  <si>
    <t/>
  </si>
  <si>
    <t/>
  </si>
  <si>
    <t/>
  </si>
  <si>
    <t/>
  </si>
  <si>
    <t>26 09</t>
  </si>
  <si>
    <t>მიწის ბაზრის განვითარება (WB)</t>
  </si>
  <si>
    <t/>
  </si>
  <si>
    <t/>
  </si>
  <si>
    <t/>
  </si>
  <si>
    <t>26 10</t>
  </si>
  <si>
    <t>იუსტიციის სახლის მომსახურებათა განვითარება და ხელმისაწვდომობა</t>
  </si>
  <si>
    <t/>
  </si>
  <si>
    <t/>
  </si>
  <si>
    <t/>
  </si>
  <si>
    <t/>
  </si>
  <si>
    <t/>
  </si>
  <si>
    <t/>
  </si>
  <si>
    <t/>
  </si>
  <si>
    <t>26 11</t>
  </si>
  <si>
    <t>ნორმატიული აქტების სისტემატიზაცია და მთარგმნელობითი ცენტრის განვითარება</t>
  </si>
  <si>
    <t/>
  </si>
  <si>
    <t/>
  </si>
  <si>
    <t/>
  </si>
  <si>
    <t/>
  </si>
  <si>
    <t/>
  </si>
  <si>
    <t/>
  </si>
  <si>
    <t/>
  </si>
  <si>
    <t>26 12</t>
  </si>
  <si>
    <t>სსიპ - საჯარო რეესტრის ეროვნული სააგენტოს მომსახურებათა განვითარება და ხელმისაწვდომობა</t>
  </si>
  <si>
    <t/>
  </si>
  <si>
    <t/>
  </si>
  <si>
    <t/>
  </si>
  <si>
    <t/>
  </si>
  <si>
    <t/>
  </si>
  <si>
    <t/>
  </si>
  <si>
    <t/>
  </si>
  <si>
    <t/>
  </si>
  <si>
    <t>26 13</t>
  </si>
  <si>
    <t>სსიპ - აღსრულების ეროვნული ბიუროს  მომსახურებათა ეფექტიანობის უზრუნველყოფა და ყველა დაინტერესებული პირისათვის ხელმისაწვდომობა</t>
  </si>
  <si>
    <t/>
  </si>
  <si>
    <t/>
  </si>
  <si>
    <t/>
  </si>
  <si>
    <t/>
  </si>
  <si>
    <t/>
  </si>
  <si>
    <t/>
  </si>
  <si>
    <t/>
  </si>
  <si>
    <t/>
  </si>
  <si>
    <t>27 00</t>
  </si>
  <si>
    <t>საქართველოს სასჯელაღსრულებისა და პრობაციის სამინისტრო</t>
  </si>
  <si>
    <t/>
  </si>
  <si>
    <t/>
  </si>
  <si>
    <t/>
  </si>
  <si>
    <t/>
  </si>
  <si>
    <t/>
  </si>
  <si>
    <t/>
  </si>
  <si>
    <t/>
  </si>
  <si>
    <t/>
  </si>
  <si>
    <t/>
  </si>
  <si>
    <t>27 01</t>
  </si>
  <si>
    <t>საერთაშორისო სტანდარტების შესაბამისი პენიტენციური სისტემის ჩამოყალიბება</t>
  </si>
  <si>
    <t/>
  </si>
  <si>
    <t/>
  </si>
  <si>
    <t/>
  </si>
  <si>
    <t/>
  </si>
  <si>
    <t/>
  </si>
  <si>
    <t/>
  </si>
  <si>
    <t/>
  </si>
  <si>
    <t/>
  </si>
  <si>
    <t>27 01 01</t>
  </si>
  <si>
    <t>პენიტენციური სისტემის პოლიტიკის შემუშავება, მართვა და ბრალდებულ/მსჯავრდებულთა ყოფითი პირობების გაუმჯობესება</t>
  </si>
  <si>
    <t/>
  </si>
  <si>
    <t/>
  </si>
  <si>
    <t/>
  </si>
  <si>
    <t/>
  </si>
  <si>
    <t/>
  </si>
  <si>
    <t/>
  </si>
  <si>
    <t/>
  </si>
  <si>
    <t/>
  </si>
  <si>
    <t>27 01 02</t>
  </si>
  <si>
    <t xml:space="preserve">ბრალდებულთა და მსჯავრდებულთა ეკვივალენტური სამედიცინო მომსახურებით უზრუნველყოფა </t>
  </si>
  <si>
    <t/>
  </si>
  <si>
    <t/>
  </si>
  <si>
    <t/>
  </si>
  <si>
    <t/>
  </si>
  <si>
    <t/>
  </si>
  <si>
    <t/>
  </si>
  <si>
    <t/>
  </si>
  <si>
    <t>27 01 03</t>
  </si>
  <si>
    <t>პენიტენციური სისტემის ინფრასტრუქტურის გაუმჯობესება</t>
  </si>
  <si>
    <t/>
  </si>
  <si>
    <t/>
  </si>
  <si>
    <t/>
  </si>
  <si>
    <t>27 02</t>
  </si>
  <si>
    <t>სრულყოფილი პრობაციის სისტემა</t>
  </si>
  <si>
    <t/>
  </si>
  <si>
    <t/>
  </si>
  <si>
    <t/>
  </si>
  <si>
    <t/>
  </si>
  <si>
    <t/>
  </si>
  <si>
    <t/>
  </si>
  <si>
    <t/>
  </si>
  <si>
    <t/>
  </si>
  <si>
    <t/>
  </si>
  <si>
    <t>27 03</t>
  </si>
  <si>
    <t>სასჯელაღსრულებისა და პრობაციის სისტემისათვის თანამშრომელთა მომზადება და პროფესიული განვითარება</t>
  </si>
  <si>
    <t/>
  </si>
  <si>
    <t/>
  </si>
  <si>
    <t/>
  </si>
  <si>
    <t/>
  </si>
  <si>
    <t/>
  </si>
  <si>
    <t/>
  </si>
  <si>
    <t/>
  </si>
  <si>
    <t/>
  </si>
  <si>
    <t>28 00</t>
  </si>
  <si>
    <t>საქართველოს საგარეო საქმეთა სამინისტრო</t>
  </si>
  <si>
    <t/>
  </si>
  <si>
    <t/>
  </si>
  <si>
    <t/>
  </si>
  <si>
    <t/>
  </si>
  <si>
    <t/>
  </si>
  <si>
    <t/>
  </si>
  <si>
    <t/>
  </si>
  <si>
    <t/>
  </si>
  <si>
    <t>28 01</t>
  </si>
  <si>
    <t>საგარეო პოლიტიკის განხორციელება</t>
  </si>
  <si>
    <t/>
  </si>
  <si>
    <t/>
  </si>
  <si>
    <t/>
  </si>
  <si>
    <t/>
  </si>
  <si>
    <t/>
  </si>
  <si>
    <t/>
  </si>
  <si>
    <t/>
  </si>
  <si>
    <t/>
  </si>
  <si>
    <t>28 01 01</t>
  </si>
  <si>
    <t>საგარეო პოლიტიკის დაგეგმვა და მართვა</t>
  </si>
  <si>
    <t/>
  </si>
  <si>
    <t/>
  </si>
  <si>
    <t/>
  </si>
  <si>
    <t/>
  </si>
  <si>
    <t/>
  </si>
  <si>
    <t/>
  </si>
  <si>
    <t/>
  </si>
  <si>
    <t/>
  </si>
  <si>
    <t>28 01 01 01</t>
  </si>
  <si>
    <t>საქართველოს საგარეო საქმეთა სამინისტროს აპარატი</t>
  </si>
  <si>
    <t/>
  </si>
  <si>
    <t/>
  </si>
  <si>
    <t/>
  </si>
  <si>
    <t/>
  </si>
  <si>
    <t/>
  </si>
  <si>
    <t/>
  </si>
  <si>
    <t/>
  </si>
  <si>
    <t>28 01 01 02</t>
  </si>
  <si>
    <t>საზღვარგარეთ საქართველოს დიპლომატიური დაწესებულებები (წარმომადგენლობები)</t>
  </si>
  <si>
    <t/>
  </si>
  <si>
    <t/>
  </si>
  <si>
    <t/>
  </si>
  <si>
    <t>28 01 01 02 01</t>
  </si>
  <si>
    <t>დიპლომატიური დაწესებულებების დაკომპლექტებისა და მატერიალურ–ტექნიკური ბაზით უზრუნველყოფის ხარჯები</t>
  </si>
  <si>
    <t/>
  </si>
  <si>
    <t/>
  </si>
  <si>
    <t>28 01 01 02 02</t>
  </si>
  <si>
    <t>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ქ.ვენაში განლაგებულ საერთაშორისო ორგანიზაციებში</t>
  </si>
  <si>
    <t/>
  </si>
  <si>
    <t/>
  </si>
  <si>
    <t>28 01 01 02 03</t>
  </si>
  <si>
    <t>საქართველოს საელჩო ავსტრალიის თანამეგობრობაში</t>
  </si>
  <si>
    <t/>
  </si>
  <si>
    <t/>
  </si>
  <si>
    <t/>
  </si>
  <si>
    <t>28 01 01 02 04</t>
  </si>
  <si>
    <t>საქართველოს საელჩო აზერბაიჯანის რესპუბლიკაში</t>
  </si>
  <si>
    <t/>
  </si>
  <si>
    <t/>
  </si>
  <si>
    <t>28 01 01 02 05</t>
  </si>
  <si>
    <t>საქართველოს საელჩო არგენტინის რესპუბლიკაში</t>
  </si>
  <si>
    <t/>
  </si>
  <si>
    <t/>
  </si>
  <si>
    <t>28 01 01 02 06</t>
  </si>
  <si>
    <t>საქართველოს საელჩო აშშ–ში</t>
  </si>
  <si>
    <t/>
  </si>
  <si>
    <t/>
  </si>
  <si>
    <t>28 01 01 02 07</t>
  </si>
  <si>
    <t>საქართველოს საელჩო ბელარუსის  რესპუბლიკაში</t>
  </si>
  <si>
    <t/>
  </si>
  <si>
    <t/>
  </si>
  <si>
    <t>28 01 01 02 08</t>
  </si>
  <si>
    <t>საქართველოს საელჩო ბელგიის სამეფოში და საქართველოს წარმომადგენლობა ევროკავშირში</t>
  </si>
  <si>
    <t/>
  </si>
  <si>
    <t/>
  </si>
  <si>
    <t>28 01 01 02 09</t>
  </si>
  <si>
    <t>საქართველოს საელჩო ბრაზილიის ფედერაციულ რესპუბლიკაში</t>
  </si>
  <si>
    <t/>
  </si>
  <si>
    <t/>
  </si>
  <si>
    <t>28 01 01 02 10</t>
  </si>
  <si>
    <t>საქართველოს საელჩო ბულგარეთის რესპუბლიკაში</t>
  </si>
  <si>
    <t/>
  </si>
  <si>
    <t/>
  </si>
  <si>
    <t>28 01 01 02 11</t>
  </si>
  <si>
    <t>საქართველოს მუდმივი წარმომადგენლობა გაერთიანებული ერების ორგანიზაციასთან</t>
  </si>
  <si>
    <t/>
  </si>
  <si>
    <t/>
  </si>
  <si>
    <t/>
  </si>
  <si>
    <t>28 01 01 02 12</t>
  </si>
  <si>
    <t>საქართველოს საელჩო გერმანიის ფედერაციულ რესპუბლიკაში</t>
  </si>
  <si>
    <t/>
  </si>
  <si>
    <t/>
  </si>
  <si>
    <t>28 01 01 02 13</t>
  </si>
  <si>
    <t>საქართველოს საელჩო დანიის სამეფოში</t>
  </si>
  <si>
    <t/>
  </si>
  <si>
    <t/>
  </si>
  <si>
    <t>28 01 01 02 14</t>
  </si>
  <si>
    <t>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</t>
  </si>
  <si>
    <t/>
  </si>
  <si>
    <t/>
  </si>
  <si>
    <t>28 01 01 02 15</t>
  </si>
  <si>
    <t>საქართველოს საელჩო ეგვიპტის არაბთა რესპუბლიკაში</t>
  </si>
  <si>
    <t/>
  </si>
  <si>
    <t/>
  </si>
  <si>
    <t>28 01 01 02 16</t>
  </si>
  <si>
    <t>საქართველოს მუდმივი წარმომადგენლობა ევროპის საბჭოსთან</t>
  </si>
  <si>
    <t/>
  </si>
  <si>
    <t/>
  </si>
  <si>
    <t>28 01 01 02 17</t>
  </si>
  <si>
    <t>საქართველოს საელჩო ესპანეთის სამეფოში</t>
  </si>
  <si>
    <t/>
  </si>
  <si>
    <t/>
  </si>
  <si>
    <t>28 01 01 02 18</t>
  </si>
  <si>
    <t>საქართველოს საელჩო ესტონეთის რესპუბლიკაში</t>
  </si>
  <si>
    <t/>
  </si>
  <si>
    <t/>
  </si>
  <si>
    <t>28 01 01 02 19</t>
  </si>
  <si>
    <t>საქართველოს საელჩო თურქეთის რესპუბლიკაში</t>
  </si>
  <si>
    <t/>
  </si>
  <si>
    <t/>
  </si>
  <si>
    <t>28 01 01 02 20</t>
  </si>
  <si>
    <t xml:space="preserve">საქართველოს  გენერალური  საკონსულო ქ.სტამბოლში </t>
  </si>
  <si>
    <t/>
  </si>
  <si>
    <t/>
  </si>
  <si>
    <t>28 01 01 02 21</t>
  </si>
  <si>
    <t>საქართველოს გენერალური საკონსულო ქ.ტრაპიზონში</t>
  </si>
  <si>
    <t/>
  </si>
  <si>
    <t/>
  </si>
  <si>
    <t>28 01 01 02 22</t>
  </si>
  <si>
    <t>საქართველოს საელჩო თურქმენეთში</t>
  </si>
  <si>
    <t/>
  </si>
  <si>
    <t/>
  </si>
  <si>
    <t>28 01 01 02 23</t>
  </si>
  <si>
    <t>საქართველოს საელჩო იაპონიაში</t>
  </si>
  <si>
    <t/>
  </si>
  <si>
    <t/>
  </si>
  <si>
    <t>28 01 01 02 24</t>
  </si>
  <si>
    <t>საქართველოს საელჩო იორდანიის ჰაშიმიტურ სამეფოში</t>
  </si>
  <si>
    <t/>
  </si>
  <si>
    <t/>
  </si>
  <si>
    <t>28 01 01 02 25</t>
  </si>
  <si>
    <t>საქართველოს საელჩო ინდოეთის რესპუბლიკაში</t>
  </si>
  <si>
    <t/>
  </si>
  <si>
    <t/>
  </si>
  <si>
    <t/>
  </si>
  <si>
    <t>28 01 01 02 26</t>
  </si>
  <si>
    <t>საქართველოს საელჩო ირანის ისლამურ რესპუბლიკაში</t>
  </si>
  <si>
    <t/>
  </si>
  <si>
    <t/>
  </si>
  <si>
    <t>28 01 01 02 27</t>
  </si>
  <si>
    <t>საქართველოს საელჩო ისრაელის სახელმწიფოში</t>
  </si>
  <si>
    <t/>
  </si>
  <si>
    <t/>
  </si>
  <si>
    <t>28 01 01 02 28</t>
  </si>
  <si>
    <t xml:space="preserve">საქართველოს საელჩო იტალიის რესპუბლიკაში და საქართველოს მუდმივი წარმომადგენლობა ქ.რომში განლაგებულ საერთაშორისო ორგანიზაციებში (FAO, IFAD, WEP)  </t>
  </si>
  <si>
    <t/>
  </si>
  <si>
    <t/>
  </si>
  <si>
    <t>28 01 01 02 29</t>
  </si>
  <si>
    <t>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(ICAO)</t>
  </si>
  <si>
    <t/>
  </si>
  <si>
    <t/>
  </si>
  <si>
    <t>28 01 01 02 30</t>
  </si>
  <si>
    <t>საქართველოს საელჩო კორეის რესპუბლიკაში</t>
  </si>
  <si>
    <t/>
  </si>
  <si>
    <t/>
  </si>
  <si>
    <t>28 01 01 02 31</t>
  </si>
  <si>
    <t>საქართველოს საელჩო კვიპროსის რესპუბლიკაში</t>
  </si>
  <si>
    <t/>
  </si>
  <si>
    <t/>
  </si>
  <si>
    <t>28 01 01 02 32</t>
  </si>
  <si>
    <t>საქართველოს საელჩო ლატვიის რესპუბლიკაში</t>
  </si>
  <si>
    <t/>
  </si>
  <si>
    <t/>
  </si>
  <si>
    <t>28 01 01 02 33</t>
  </si>
  <si>
    <t>საქართველოს საელჩო ლიტვის რესპუბლიკაში</t>
  </si>
  <si>
    <t/>
  </si>
  <si>
    <t/>
  </si>
  <si>
    <t>28 01 01 02 34</t>
  </si>
  <si>
    <t>საქართველოს საელჩო მექსიკის შეერთებულ შტატებში</t>
  </si>
  <si>
    <t/>
  </si>
  <si>
    <t/>
  </si>
  <si>
    <t>28 01 01 02 35</t>
  </si>
  <si>
    <t>საქართველოს წარმომადგენლობა ნატოსთან</t>
  </si>
  <si>
    <t/>
  </si>
  <si>
    <t/>
  </si>
  <si>
    <t>28 01 01 02 36</t>
  </si>
  <si>
    <t>საქართველოს საელჩო ნიდერლანდების სამეფოში</t>
  </si>
  <si>
    <t/>
  </si>
  <si>
    <t/>
  </si>
  <si>
    <t>28 01 01 02 37</t>
  </si>
  <si>
    <t>საქართველოს საელჩო პოლონეთის რესპუბლიკაში</t>
  </si>
  <si>
    <t/>
  </si>
  <si>
    <t/>
  </si>
  <si>
    <t>28 01 01 02 38</t>
  </si>
  <si>
    <t>საქართველოს საელჩო პორტუგალიის რესპუბლიკაში</t>
  </si>
  <si>
    <t/>
  </si>
  <si>
    <t/>
  </si>
  <si>
    <t>28 01 01 02 39</t>
  </si>
  <si>
    <t>რუსეთის ფედერაციაში შვეიცარიის კონფედერაციის საელჩოში საქართველოს ინტერესების სექცია</t>
  </si>
  <si>
    <t/>
  </si>
  <si>
    <t/>
  </si>
  <si>
    <t>28 01 01 02 40</t>
  </si>
  <si>
    <t>საქართველოს საელჩო რუმინეთში</t>
  </si>
  <si>
    <t/>
  </si>
  <si>
    <t/>
  </si>
  <si>
    <t>28 01 01 02 41</t>
  </si>
  <si>
    <t>საქართველოს საელჩო საბერძნეთის რესპუბლიკაში</t>
  </si>
  <si>
    <t/>
  </si>
  <si>
    <t/>
  </si>
  <si>
    <t>28 01 01 02 42</t>
  </si>
  <si>
    <t>საქართველოს საელჩო საფრანგეთის რესპუბლიკაში  და საქართველოს მუდმივი წარმომადგენლობა იუნესკოში</t>
  </si>
  <si>
    <t/>
  </si>
  <si>
    <t/>
  </si>
  <si>
    <t>28 01 01 02 43</t>
  </si>
  <si>
    <t>საქართველოს საელჩო სამხრეთ აფრიკის რესპუბლიკაში</t>
  </si>
  <si>
    <t/>
  </si>
  <si>
    <t/>
  </si>
  <si>
    <t>28 01 01 02 44</t>
  </si>
  <si>
    <t>საქართველოს საელჩო სლოვაკეთის რესპუბლიკაში</t>
  </si>
  <si>
    <t/>
  </si>
  <si>
    <t/>
  </si>
  <si>
    <t>28 01 01 02 45</t>
  </si>
  <si>
    <t>საქართველოს საელჩო  სომხეთის რესპუბლიკაში</t>
  </si>
  <si>
    <t/>
  </si>
  <si>
    <t/>
  </si>
  <si>
    <t>28 01 01 02 46</t>
  </si>
  <si>
    <t>საქართველოს საელჩო უზბეკეთის რესპუბლიკაში</t>
  </si>
  <si>
    <t/>
  </si>
  <si>
    <t/>
  </si>
  <si>
    <t>28 01 01 02 47</t>
  </si>
  <si>
    <t>საქართველოს საელჩო უკრაინაში</t>
  </si>
  <si>
    <t/>
  </si>
  <si>
    <t/>
  </si>
  <si>
    <t>28 01 01 02 49</t>
  </si>
  <si>
    <t>საქართველოს საელჩო უნგრეთში</t>
  </si>
  <si>
    <t/>
  </si>
  <si>
    <t/>
  </si>
  <si>
    <t>28 01 01 02 50</t>
  </si>
  <si>
    <t>საქართველოს საელჩო ქუვეითის სახელმწიფოში</t>
  </si>
  <si>
    <t/>
  </si>
  <si>
    <t/>
  </si>
  <si>
    <t>28 01 01 02 51</t>
  </si>
  <si>
    <t>საქართველოს  საკონსულო ქ.დონეცკში</t>
  </si>
  <si>
    <t/>
  </si>
  <si>
    <t/>
  </si>
  <si>
    <t>28 01 01 02 52</t>
  </si>
  <si>
    <t>საქართველოს გენერალური საკონსულო ქ.ნიუ–იორკში</t>
  </si>
  <si>
    <t/>
  </si>
  <si>
    <t/>
  </si>
  <si>
    <t>28 01 01 02 53</t>
  </si>
  <si>
    <t>საქართველოს  საკონსულო ქ.ოდესაში</t>
  </si>
  <si>
    <t/>
  </si>
  <si>
    <t/>
  </si>
  <si>
    <t>28 01 01 02 54</t>
  </si>
  <si>
    <t>საქართველოს გენერალური საკონსულო ქ.სალონიკში</t>
  </si>
  <si>
    <t/>
  </si>
  <si>
    <t/>
  </si>
  <si>
    <t>28 01 01 02 55</t>
  </si>
  <si>
    <t>საქართველოს საელჩო ყაზახეთის რესპუბლიკაში</t>
  </si>
  <si>
    <t/>
  </si>
  <si>
    <t/>
  </si>
  <si>
    <t>28 01 01 02 56</t>
  </si>
  <si>
    <t>საქართველოს საელჩო შვედეთის სამეფოში</t>
  </si>
  <si>
    <t/>
  </si>
  <si>
    <t/>
  </si>
  <si>
    <t>28 01 01 02 58</t>
  </si>
  <si>
    <t>საქართველოს საელჩო ჩეხეთის რესპუბლიკაში</t>
  </si>
  <si>
    <t/>
  </si>
  <si>
    <t/>
  </si>
  <si>
    <t>28 01 01 02 59</t>
  </si>
  <si>
    <t>საქართველოს საელჩო ჩინეთის სახალხო რესპუბლიკაში</t>
  </si>
  <si>
    <t/>
  </si>
  <si>
    <t/>
  </si>
  <si>
    <t>28 01 01 02 60</t>
  </si>
  <si>
    <t>საქართველოს საელჩო წმინდა საყდართან (ვატიკანში)</t>
  </si>
  <si>
    <t/>
  </si>
  <si>
    <t/>
  </si>
  <si>
    <t>28 01 01 02 62</t>
  </si>
  <si>
    <t>საქართველოს საკონსულო ქ. ბარსელონაში</t>
  </si>
  <si>
    <t/>
  </si>
  <si>
    <t/>
  </si>
  <si>
    <t>28 01 01 02 63</t>
  </si>
  <si>
    <t>საქართველოს საელჩო შვეიცარიის კონფედერაციაში</t>
  </si>
  <si>
    <t/>
  </si>
  <si>
    <t/>
  </si>
  <si>
    <t>28 01 01 02 64</t>
  </si>
  <si>
    <t>საქართველოს საელჩო მოლდოვას რესპუბლიკაში</t>
  </si>
  <si>
    <t/>
  </si>
  <si>
    <t/>
  </si>
  <si>
    <t>28 01 01 02 66</t>
  </si>
  <si>
    <t>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</t>
  </si>
  <si>
    <t/>
  </si>
  <si>
    <t/>
  </si>
  <si>
    <t>28 01 01 02 67</t>
  </si>
  <si>
    <t>საქართველოს საელჩო ეთიოპიის ფედერაციულ დემოკრატიულ რესპუბლიკაში</t>
  </si>
  <si>
    <t/>
  </si>
  <si>
    <t/>
  </si>
  <si>
    <t>28 01 01 02 68</t>
  </si>
  <si>
    <t>საქართველოს საელჩო ინდონეზიის რესპუბლიკაში.</t>
  </si>
  <si>
    <t/>
  </si>
  <si>
    <t/>
  </si>
  <si>
    <t>28 01 01 02 69</t>
  </si>
  <si>
    <t xml:space="preserve">საქართველოს საელჩო ნორვეგიის სამეფოში. </t>
  </si>
  <si>
    <t/>
  </si>
  <si>
    <t/>
  </si>
  <si>
    <t>28 01 01 02 70</t>
  </si>
  <si>
    <t>საქართველოს საელჩო კატარის სახელმწიფოში</t>
  </si>
  <si>
    <t/>
  </si>
  <si>
    <t/>
  </si>
  <si>
    <t>28 01 01 02 71</t>
  </si>
  <si>
    <t>საქართველოს გენერალური საკონსულო ქ. მაინის ფრანქფურტში</t>
  </si>
  <si>
    <t/>
  </si>
  <si>
    <t/>
  </si>
  <si>
    <t>28 01 01 02 72</t>
  </si>
  <si>
    <t>საქართველოს გენერალური საკონსულო ქ.განჯაში</t>
  </si>
  <si>
    <t/>
  </si>
  <si>
    <t/>
  </si>
  <si>
    <t>28 01 01 02 73</t>
  </si>
  <si>
    <t>საქართველოს საელჩო მალაიზიაში</t>
  </si>
  <si>
    <t/>
  </si>
  <si>
    <t/>
  </si>
  <si>
    <t>28 01 01 02 74</t>
  </si>
  <si>
    <t>საქართველოს საელჩო საუდის არაბეთის სამეფოში</t>
  </si>
  <si>
    <t/>
  </si>
  <si>
    <t/>
  </si>
  <si>
    <t>28 01 01 02 75</t>
  </si>
  <si>
    <t>საქართველოს საელჩო სლოვენიის რესპუბლიკაში</t>
  </si>
  <si>
    <t/>
  </si>
  <si>
    <t/>
  </si>
  <si>
    <t>28 01 01 02 76</t>
  </si>
  <si>
    <t>საქართველოს საელჩო ირლანდიაში</t>
  </si>
  <si>
    <t/>
  </si>
  <si>
    <t/>
  </si>
  <si>
    <t>28 01 01 02 77</t>
  </si>
  <si>
    <t>საქართველოს საელჩო კუბის რესპუბლიკაში</t>
  </si>
  <si>
    <t/>
  </si>
  <si>
    <t/>
  </si>
  <si>
    <t>28 01 02</t>
  </si>
  <si>
    <t>საერთაშორისო ორგანიზაციებში არსებული ფინანსური ვალდებულებების უზრუნველყოფა</t>
  </si>
  <si>
    <t/>
  </si>
  <si>
    <t/>
  </si>
  <si>
    <t>28 01 03</t>
  </si>
  <si>
    <t>საერთაშორისო ხელშეკრულებების და სხვა დოკუმენტების თარგმნა და დამოწმება</t>
  </si>
  <si>
    <t/>
  </si>
  <si>
    <t/>
  </si>
  <si>
    <t/>
  </si>
  <si>
    <t/>
  </si>
  <si>
    <t/>
  </si>
  <si>
    <t>28 02</t>
  </si>
  <si>
    <t>მოხელეთა კვალიფიკაციის ამაღლება საერთაშორისო ურთიერთობების დარგში</t>
  </si>
  <si>
    <t/>
  </si>
  <si>
    <t/>
  </si>
  <si>
    <t/>
  </si>
  <si>
    <t/>
  </si>
  <si>
    <t/>
  </si>
  <si>
    <t/>
  </si>
  <si>
    <t/>
  </si>
  <si>
    <t>29 00</t>
  </si>
  <si>
    <t>საქართველოს თავდაცვის სამინისტრო</t>
  </si>
  <si>
    <t/>
  </si>
  <si>
    <t/>
  </si>
  <si>
    <t/>
  </si>
  <si>
    <t/>
  </si>
  <si>
    <t/>
  </si>
  <si>
    <t/>
  </si>
  <si>
    <t/>
  </si>
  <si>
    <t/>
  </si>
  <si>
    <t/>
  </si>
  <si>
    <t>29 01</t>
  </si>
  <si>
    <t>თავდაცვის მართვა და შესაძლებლობები</t>
  </si>
  <si>
    <t/>
  </si>
  <si>
    <t/>
  </si>
  <si>
    <t/>
  </si>
  <si>
    <t/>
  </si>
  <si>
    <t/>
  </si>
  <si>
    <t/>
  </si>
  <si>
    <t/>
  </si>
  <si>
    <t/>
  </si>
  <si>
    <t>29 01 01</t>
  </si>
  <si>
    <t>სტრატეგიული და ოპერატიული მართვა</t>
  </si>
  <si>
    <t/>
  </si>
  <si>
    <t/>
  </si>
  <si>
    <t/>
  </si>
  <si>
    <t/>
  </si>
  <si>
    <t/>
  </si>
  <si>
    <t/>
  </si>
  <si>
    <t/>
  </si>
  <si>
    <t/>
  </si>
  <si>
    <t>29 01 02</t>
  </si>
  <si>
    <t>საქართველოს შეიარაღებული ძალების გენერალური შტაბი</t>
  </si>
  <si>
    <t/>
  </si>
  <si>
    <t/>
  </si>
  <si>
    <t/>
  </si>
  <si>
    <t>29 01 03</t>
  </si>
  <si>
    <t>საქართველოს შეიარაღებული ძალების სახმელეთო ჯარების აღმოსავლეთ სარდლობა</t>
  </si>
  <si>
    <t/>
  </si>
  <si>
    <t/>
  </si>
  <si>
    <t/>
  </si>
  <si>
    <t>29 01 04</t>
  </si>
  <si>
    <t>საქართველოს შეიარაღებული ძალების სახმელეთო ჯარების აღმოსავლეთ სარდლობის საჰაერო თავდაცვის ბრიგადა</t>
  </si>
  <si>
    <t/>
  </si>
  <si>
    <t/>
  </si>
  <si>
    <t/>
  </si>
  <si>
    <t>29 01 05</t>
  </si>
  <si>
    <t>საქართველოს შეიარაღებული ძალების სახმელეთო ჯარების აღმოსავლეთ სარდლობის საავიაციო ბრიგადა</t>
  </si>
  <si>
    <t/>
  </si>
  <si>
    <t/>
  </si>
  <si>
    <t/>
  </si>
  <si>
    <t>29 01 06</t>
  </si>
  <si>
    <t>საქართველოს შეიარაღებული ძალების სახმელეთო ჯარების აღმოსავლეთ სარდლობის I მსუბუქი ქვეითი ბრიგადა</t>
  </si>
  <si>
    <t/>
  </si>
  <si>
    <t/>
  </si>
  <si>
    <t/>
  </si>
  <si>
    <t>29 01 07</t>
  </si>
  <si>
    <t>საქართველოს შეიარაღებული ძალების სახმელეთო ჯარების დასავლეთ სარდლობის II ქვეითი ბრიგადა</t>
  </si>
  <si>
    <t/>
  </si>
  <si>
    <t/>
  </si>
  <si>
    <t/>
  </si>
  <si>
    <t>29 01 08</t>
  </si>
  <si>
    <t>საქართველოს შეიარაღებული ძალების სახმელეთო ჯარების დასავლეთ სარდლობის III ქვეითი ბრიგადა</t>
  </si>
  <si>
    <t/>
  </si>
  <si>
    <t/>
  </si>
  <si>
    <t/>
  </si>
  <si>
    <t>29 01 09</t>
  </si>
  <si>
    <t>საქართველოს შეიარაღებული ძალების სახმელეთო ჯარების აღმოსავლეთ სარდლობის IV მექანიზირებული ბრიგადა</t>
  </si>
  <si>
    <t/>
  </si>
  <si>
    <t/>
  </si>
  <si>
    <t/>
  </si>
  <si>
    <t>29 01 10</t>
  </si>
  <si>
    <t>საქართველოს შეიარაღებული ძალების სახმელეთო ჯარების აღმოსავლეთ სარდლობის V ქვეითი ბრიგადა</t>
  </si>
  <si>
    <t/>
  </si>
  <si>
    <t/>
  </si>
  <si>
    <t/>
  </si>
  <si>
    <t>29 01 11</t>
  </si>
  <si>
    <t>საქართველოს შეიარაღებული ძალების სახმელეთო ჯარების აღმოსავლეთ სარდლობის I საარტილერიო ბრიგადა</t>
  </si>
  <si>
    <t/>
  </si>
  <si>
    <t/>
  </si>
  <si>
    <t/>
  </si>
  <si>
    <t/>
  </si>
  <si>
    <t>29 01 12</t>
  </si>
  <si>
    <t>საქართველოს შეიარაღებული ძალების სახმელეთო ჯარების დასავლეთ სარდლობის II საარტილერიო ბრიგადა</t>
  </si>
  <si>
    <t/>
  </si>
  <si>
    <t/>
  </si>
  <si>
    <t>29 01 13</t>
  </si>
  <si>
    <t>საქართველოს შეიარაღებული ძალების სახმელეთო ჯარების აღმოსავლეთ სარდლობის საინჟინრო ბრიგადა</t>
  </si>
  <si>
    <t/>
  </si>
  <si>
    <t/>
  </si>
  <si>
    <t/>
  </si>
  <si>
    <t>29 01 14</t>
  </si>
  <si>
    <t>საქართველოს შეიარაღებული ძალების გენერალური შტაბის სპეციალური ოპერაციების ძალები</t>
  </si>
  <si>
    <t/>
  </si>
  <si>
    <t/>
  </si>
  <si>
    <t/>
  </si>
  <si>
    <t>29 01 15</t>
  </si>
  <si>
    <t>საქართველოს შეიარაღებული ძალების გენერალური შტაბის ჯარების ლოგისტიკური უზრუნველყოფის სარდლობა</t>
  </si>
  <si>
    <t/>
  </si>
  <si>
    <t/>
  </si>
  <si>
    <t/>
  </si>
  <si>
    <t/>
  </si>
  <si>
    <t>29 01 16</t>
  </si>
  <si>
    <t>საქართველოს შეიარაღებული ძალების გენერალური შტაბის წვრთნებისა და სამხედრო განათლების სარდლობა</t>
  </si>
  <si>
    <t/>
  </si>
  <si>
    <t/>
  </si>
  <si>
    <t>29 01 17</t>
  </si>
  <si>
    <t>საქართველოს შეიარაღებული ძალების გენერალური შტაბის ეროვნული გვარდია</t>
  </si>
  <si>
    <t/>
  </si>
  <si>
    <t/>
  </si>
  <si>
    <t/>
  </si>
  <si>
    <t>29 01 18</t>
  </si>
  <si>
    <t>საქართველოს შეიარაღებული ძალების გენერალური შტაბის სამხედრო დაზვერვის დეპარტამენტი</t>
  </si>
  <si>
    <t/>
  </si>
  <si>
    <t/>
  </si>
  <si>
    <t/>
  </si>
  <si>
    <t>29 01 19</t>
  </si>
  <si>
    <t>საქართველოს შეიარაღებული ძალების გენერალური შტაბის სამხედრო პოლიციის დეპარტამენტი</t>
  </si>
  <si>
    <t/>
  </si>
  <si>
    <t/>
  </si>
  <si>
    <t/>
  </si>
  <si>
    <t>29 01 20</t>
  </si>
  <si>
    <t>შეიარაღებული ძალების შესაძლებლობების განვითარება</t>
  </si>
  <si>
    <t/>
  </si>
  <si>
    <t/>
  </si>
  <si>
    <t/>
  </si>
  <si>
    <t>29 01 21</t>
  </si>
  <si>
    <t>საქართველოს შეიარაღებული ძალების სახმელეთო ჯარების დასავლეთ სარდლობა</t>
  </si>
  <si>
    <t/>
  </si>
  <si>
    <t/>
  </si>
  <si>
    <t>29 01 22</t>
  </si>
  <si>
    <t>საერთაშორისო ურთიერთობები</t>
  </si>
  <si>
    <t/>
  </si>
  <si>
    <t/>
  </si>
  <si>
    <t>29 02</t>
  </si>
  <si>
    <t>წვრთნა და სამხედრო განათლება</t>
  </si>
  <si>
    <t/>
  </si>
  <si>
    <t/>
  </si>
  <si>
    <t/>
  </si>
  <si>
    <t/>
  </si>
  <si>
    <t/>
  </si>
  <si>
    <t/>
  </si>
  <si>
    <t/>
  </si>
  <si>
    <t>29 02 01</t>
  </si>
  <si>
    <t>დაწყებითი სამხედრო მომზადება</t>
  </si>
  <si>
    <t/>
  </si>
  <si>
    <t/>
  </si>
  <si>
    <t/>
  </si>
  <si>
    <t/>
  </si>
  <si>
    <t/>
  </si>
  <si>
    <t/>
  </si>
  <si>
    <t>29 02 02</t>
  </si>
  <si>
    <t>სამხედრო განათლება</t>
  </si>
  <si>
    <t/>
  </si>
  <si>
    <t/>
  </si>
  <si>
    <t/>
  </si>
  <si>
    <t/>
  </si>
  <si>
    <t/>
  </si>
  <si>
    <t/>
  </si>
  <si>
    <t/>
  </si>
  <si>
    <t>29 02 02 01</t>
  </si>
  <si>
    <t>სსიპ - დავით აღმაშენებლის სახელობის საქართველოს ეროვნული თავდაცვის აკადემია</t>
  </si>
  <si>
    <t/>
  </si>
  <si>
    <t/>
  </si>
  <si>
    <t/>
  </si>
  <si>
    <t/>
  </si>
  <si>
    <t/>
  </si>
  <si>
    <t/>
  </si>
  <si>
    <t/>
  </si>
  <si>
    <t>29 02 02 02</t>
  </si>
  <si>
    <t>ა(ა)იპ სპორტული კლუბი არმია</t>
  </si>
  <si>
    <t/>
  </si>
  <si>
    <t/>
  </si>
  <si>
    <t/>
  </si>
  <si>
    <t/>
  </si>
  <si>
    <t/>
  </si>
  <si>
    <t/>
  </si>
  <si>
    <t>29 02 03</t>
  </si>
  <si>
    <t>პროფესიული განვითარება</t>
  </si>
  <si>
    <t/>
  </si>
  <si>
    <t/>
  </si>
  <si>
    <t/>
  </si>
  <si>
    <t/>
  </si>
  <si>
    <t>29 02 04</t>
  </si>
  <si>
    <t>სპეციალიზაციის უზრუნველყოფა</t>
  </si>
  <si>
    <t/>
  </si>
  <si>
    <t/>
  </si>
  <si>
    <t/>
  </si>
  <si>
    <t/>
  </si>
  <si>
    <t>29 02 05</t>
  </si>
  <si>
    <t>სასწავლო კურსები</t>
  </si>
  <si>
    <t/>
  </si>
  <si>
    <t/>
  </si>
  <si>
    <t>29 03</t>
  </si>
  <si>
    <t>ჯანმრთელობის დაცვა და სოციალური უზრუნველყოფა</t>
  </si>
  <si>
    <t/>
  </si>
  <si>
    <t/>
  </si>
  <si>
    <t/>
  </si>
  <si>
    <t/>
  </si>
  <si>
    <t/>
  </si>
  <si>
    <t/>
  </si>
  <si>
    <t/>
  </si>
  <si>
    <t>29 03 01</t>
  </si>
  <si>
    <t>ჰოსპიტალური დონის ამაღლება</t>
  </si>
  <si>
    <t/>
  </si>
  <si>
    <t/>
  </si>
  <si>
    <t/>
  </si>
  <si>
    <t/>
  </si>
  <si>
    <t/>
  </si>
  <si>
    <t/>
  </si>
  <si>
    <t/>
  </si>
  <si>
    <t>29 03 02</t>
  </si>
  <si>
    <t>სამედიცინო მხარდაჭერა და სოციალური უზრუნველყოფა</t>
  </si>
  <si>
    <t/>
  </si>
  <si>
    <t/>
  </si>
  <si>
    <t/>
  </si>
  <si>
    <t/>
  </si>
  <si>
    <t/>
  </si>
  <si>
    <t>29 04</t>
  </si>
  <si>
    <t>მართვის, კონტროლის, კავშირგაბმულობის და კომპიუტერული სისტემები</t>
  </si>
  <si>
    <t/>
  </si>
  <si>
    <t/>
  </si>
  <si>
    <t/>
  </si>
  <si>
    <t/>
  </si>
  <si>
    <t/>
  </si>
  <si>
    <t/>
  </si>
  <si>
    <t>29 04 01</t>
  </si>
  <si>
    <t>კიბერუსაფრთხოების უზრუნველყოფა</t>
  </si>
  <si>
    <t/>
  </si>
  <si>
    <t/>
  </si>
  <si>
    <t/>
  </si>
  <si>
    <t/>
  </si>
  <si>
    <t/>
  </si>
  <si>
    <t/>
  </si>
  <si>
    <t>29 04 02</t>
  </si>
  <si>
    <t>კავშირგაბმულობის უზრუნველყოფა და საინფორმაციო ტექნოლოგიების განვითარება</t>
  </si>
  <si>
    <t/>
  </si>
  <si>
    <t/>
  </si>
  <si>
    <t/>
  </si>
  <si>
    <t>29 05</t>
  </si>
  <si>
    <t>ინფრასტრუქტურის განვითარება</t>
  </si>
  <si>
    <t/>
  </si>
  <si>
    <t/>
  </si>
  <si>
    <t/>
  </si>
  <si>
    <t>29 06</t>
  </si>
  <si>
    <t>საერთაშორისო ოპერაციები</t>
  </si>
  <si>
    <t/>
  </si>
  <si>
    <t/>
  </si>
  <si>
    <t/>
  </si>
  <si>
    <t/>
  </si>
  <si>
    <t>29 07</t>
  </si>
  <si>
    <t>სამხედრო მრეწველობის განვითარება</t>
  </si>
  <si>
    <t/>
  </si>
  <si>
    <t/>
  </si>
  <si>
    <t/>
  </si>
  <si>
    <t/>
  </si>
  <si>
    <t/>
  </si>
  <si>
    <t/>
  </si>
  <si>
    <t/>
  </si>
  <si>
    <t/>
  </si>
  <si>
    <t/>
  </si>
  <si>
    <t>29 07 01</t>
  </si>
  <si>
    <t>სსიპ - სახელმწიფო სამხედრო სამეცნიერო-ტექნიკური ცენტრი „დელტა“</t>
  </si>
  <si>
    <t/>
  </si>
  <si>
    <t/>
  </si>
  <si>
    <t/>
  </si>
  <si>
    <t/>
  </si>
  <si>
    <t/>
  </si>
  <si>
    <t/>
  </si>
  <si>
    <t/>
  </si>
  <si>
    <t/>
  </si>
  <si>
    <t/>
  </si>
  <si>
    <t>29 07 02</t>
  </si>
  <si>
    <t>სსიპ - გრიგოლ წულუკიძის სამთო ინსტიტუტი</t>
  </si>
  <si>
    <t/>
  </si>
  <si>
    <t/>
  </si>
  <si>
    <t/>
  </si>
  <si>
    <t/>
  </si>
  <si>
    <t/>
  </si>
  <si>
    <t/>
  </si>
  <si>
    <t/>
  </si>
  <si>
    <t>29 07 03</t>
  </si>
  <si>
    <t>სსიპ - სოხუმის ილია ვეკუას ფიზიკა-ტექნიკის ინსტიტუტი</t>
  </si>
  <si>
    <t/>
  </si>
  <si>
    <t/>
  </si>
  <si>
    <t/>
  </si>
  <si>
    <t/>
  </si>
  <si>
    <t/>
  </si>
  <si>
    <t/>
  </si>
  <si>
    <t>29 07 04</t>
  </si>
  <si>
    <t>სსიპ - რაფიელ დვალის მანქანათა მექანიკის ინსტიტუტი</t>
  </si>
  <si>
    <t/>
  </si>
  <si>
    <t/>
  </si>
  <si>
    <t/>
  </si>
  <si>
    <t/>
  </si>
  <si>
    <t/>
  </si>
  <si>
    <t/>
  </si>
  <si>
    <t/>
  </si>
  <si>
    <t/>
  </si>
  <si>
    <t>29 07 05</t>
  </si>
  <si>
    <t>სსიპ - ინსტიტუტი ოპტიკა</t>
  </si>
  <si>
    <t/>
  </si>
  <si>
    <t/>
  </si>
  <si>
    <t/>
  </si>
  <si>
    <t/>
  </si>
  <si>
    <t/>
  </si>
  <si>
    <t>29 07 06</t>
  </si>
  <si>
    <t>სსიპ - ფერდინანდ თავაძის მეტალურგიისა და მასალათმცოდნეობის ინსტიტუტი</t>
  </si>
  <si>
    <t/>
  </si>
  <si>
    <t/>
  </si>
  <si>
    <t/>
  </si>
  <si>
    <t/>
  </si>
  <si>
    <t/>
  </si>
  <si>
    <t/>
  </si>
  <si>
    <t>29 07 07</t>
  </si>
  <si>
    <t>სსიპ - მიკრო და ნანო ელექტრონიკის ინსტიტუტი</t>
  </si>
  <si>
    <t/>
  </si>
  <si>
    <t/>
  </si>
  <si>
    <t/>
  </si>
  <si>
    <t/>
  </si>
  <si>
    <t/>
  </si>
  <si>
    <t>29 08</t>
  </si>
  <si>
    <t>საქართველოს შეიარაღებული ძალების შესაძლებლობის გაძლიერება (SG)</t>
  </si>
  <si>
    <t/>
  </si>
  <si>
    <t/>
  </si>
  <si>
    <t>30 00</t>
  </si>
  <si>
    <t>საქართველოს შინაგან საქმეთა სამინისტრო</t>
  </si>
  <si>
    <t/>
  </si>
  <si>
    <t/>
  </si>
  <si>
    <t/>
  </si>
  <si>
    <t/>
  </si>
  <si>
    <t/>
  </si>
  <si>
    <t/>
  </si>
  <si>
    <t/>
  </si>
  <si>
    <t/>
  </si>
  <si>
    <t>30 01</t>
  </si>
  <si>
    <t>საზოგადოებრივი წესრიგი, სახელმწიფო საზღვრის დაცვა და საერთაშორისო თანამშრომლობის განვითარება/გაღრმავება</t>
  </si>
  <si>
    <t/>
  </si>
  <si>
    <t/>
  </si>
  <si>
    <t/>
  </si>
  <si>
    <t/>
  </si>
  <si>
    <t/>
  </si>
  <si>
    <t/>
  </si>
  <si>
    <t/>
  </si>
  <si>
    <t/>
  </si>
  <si>
    <t>30 02</t>
  </si>
  <si>
    <t>ეროვნული საგანძურის, დიპლომატიური წარმომადგენლობებისა და საპატრიარქოს დაცვის უსაფრთხოების დონის ამაღლება</t>
  </si>
  <si>
    <t/>
  </si>
  <si>
    <t/>
  </si>
  <si>
    <t/>
  </si>
  <si>
    <t/>
  </si>
  <si>
    <t/>
  </si>
  <si>
    <t/>
  </si>
  <si>
    <t/>
  </si>
  <si>
    <t/>
  </si>
  <si>
    <t>30 03</t>
  </si>
  <si>
    <t>სამართალდამცავი სტრუქტურებისათვის მაღალკვალიციფიური კადრების მომზადება, გადამზადება, საარქივო ფონდების დიგიტალიზაცია, სამეცნიერო-კვლევითი საქმიანობა და მოქალაქეთა მომსახურება</t>
  </si>
  <si>
    <t/>
  </si>
  <si>
    <t/>
  </si>
  <si>
    <t/>
  </si>
  <si>
    <t/>
  </si>
  <si>
    <t/>
  </si>
  <si>
    <t/>
  </si>
  <si>
    <t/>
  </si>
  <si>
    <t>30 04</t>
  </si>
  <si>
    <t>შინაგან საქმეთა სამინისტროს სისტემის მოსამსახურეთა ჯანმრთელობის დაცვის მომსახურებით უზრუნველყოფა</t>
  </si>
  <si>
    <t/>
  </si>
  <si>
    <t/>
  </si>
  <si>
    <t/>
  </si>
  <si>
    <t/>
  </si>
  <si>
    <t/>
  </si>
  <si>
    <t/>
  </si>
  <si>
    <t/>
  </si>
  <si>
    <t>30 05</t>
  </si>
  <si>
    <t>სახელმწიფო მატერიალური რეზერვების შექმნა და მართვა</t>
  </si>
  <si>
    <t/>
  </si>
  <si>
    <t/>
  </si>
  <si>
    <t/>
  </si>
  <si>
    <t/>
  </si>
  <si>
    <t/>
  </si>
  <si>
    <t/>
  </si>
  <si>
    <t>30 06</t>
  </si>
  <si>
    <t>სამოქალაქო უსაფრთხოების დონის ამაღლება</t>
  </si>
  <si>
    <t/>
  </si>
  <si>
    <t/>
  </si>
  <si>
    <t/>
  </si>
  <si>
    <t/>
  </si>
  <si>
    <t/>
  </si>
  <si>
    <t/>
  </si>
  <si>
    <t/>
  </si>
  <si>
    <t/>
  </si>
  <si>
    <t>30 07</t>
  </si>
  <si>
    <t>სსიპ - საქართველოს შინაგან საქმეთა სამინისტროს მომსახურების სააგენტოს მომსახურების ეფექტიანობის უზრუნველყოფა და ყველა დაინტერესებული პირისთვის ხელმისაწვდომობა</t>
  </si>
  <si>
    <t/>
  </si>
  <si>
    <t/>
  </si>
  <si>
    <t/>
  </si>
  <si>
    <t/>
  </si>
  <si>
    <t/>
  </si>
  <si>
    <t/>
  </si>
  <si>
    <t/>
  </si>
  <si>
    <t/>
  </si>
  <si>
    <t>30 08</t>
  </si>
  <si>
    <t/>
  </si>
  <si>
    <t/>
  </si>
  <si>
    <t/>
  </si>
  <si>
    <t/>
  </si>
  <si>
    <t/>
  </si>
  <si>
    <t/>
  </si>
  <si>
    <t/>
  </si>
  <si>
    <t/>
  </si>
  <si>
    <t>31 00</t>
  </si>
  <si>
    <t>საქართველოს დაზვერვის სამსახური</t>
  </si>
  <si>
    <t/>
  </si>
  <si>
    <t/>
  </si>
  <si>
    <t/>
  </si>
  <si>
    <t/>
  </si>
  <si>
    <t/>
  </si>
  <si>
    <t/>
  </si>
  <si>
    <t>32 00</t>
  </si>
  <si>
    <t>საქართველოს განათლებისა და მეცნიერების სამინისტრო</t>
  </si>
  <si>
    <t/>
  </si>
  <si>
    <t/>
  </si>
  <si>
    <t/>
  </si>
  <si>
    <t/>
  </si>
  <si>
    <t/>
  </si>
  <si>
    <t/>
  </si>
  <si>
    <t/>
  </si>
  <si>
    <t/>
  </si>
  <si>
    <t/>
  </si>
  <si>
    <t>32 01</t>
  </si>
  <si>
    <t>განათლებისა და მეცნიერების სფეროში სახელმწიფო პოლიტიკის შემუშავება და პროგრამების მართვა</t>
  </si>
  <si>
    <t/>
  </si>
  <si>
    <t/>
  </si>
  <si>
    <t/>
  </si>
  <si>
    <t/>
  </si>
  <si>
    <t/>
  </si>
  <si>
    <t/>
  </si>
  <si>
    <t/>
  </si>
  <si>
    <t/>
  </si>
  <si>
    <t>32 01 01</t>
  </si>
  <si>
    <t>განათლებისა და მეცნიერების სფეროში სახელმწიფო პოლიტიკის შემუშავება</t>
  </si>
  <si>
    <t/>
  </si>
  <si>
    <t/>
  </si>
  <si>
    <t/>
  </si>
  <si>
    <t/>
  </si>
  <si>
    <t/>
  </si>
  <si>
    <t/>
  </si>
  <si>
    <t/>
  </si>
  <si>
    <t/>
  </si>
  <si>
    <t>32 01 02</t>
  </si>
  <si>
    <t>განათლების სფეროში სამინისტროს პოლიტიკის განხორციელების ხელშეწყობა</t>
  </si>
  <si>
    <t/>
  </si>
  <si>
    <t/>
  </si>
  <si>
    <t/>
  </si>
  <si>
    <t/>
  </si>
  <si>
    <t/>
  </si>
  <si>
    <t/>
  </si>
  <si>
    <t/>
  </si>
  <si>
    <t>32 01 02 01</t>
  </si>
  <si>
    <t>ქ. თბილისის ისანი–სამგორის რაიონის საგანმანათლებლო რესურს–ცენტრი</t>
  </si>
  <si>
    <t/>
  </si>
  <si>
    <t/>
  </si>
  <si>
    <t/>
  </si>
  <si>
    <t/>
  </si>
  <si>
    <t/>
  </si>
  <si>
    <t/>
  </si>
  <si>
    <t>32 01 02 02</t>
  </si>
  <si>
    <t>ძველი თბილისის რაიონის საგანმანათლებლო რესურს–ცენტრი</t>
  </si>
  <si>
    <t/>
  </si>
  <si>
    <t/>
  </si>
  <si>
    <t/>
  </si>
  <si>
    <t/>
  </si>
  <si>
    <t/>
  </si>
  <si>
    <t/>
  </si>
  <si>
    <t>32 01 02 03</t>
  </si>
  <si>
    <t>ქ. თბილისის დიდუბე–ჩუღურეთის რაიონის საგანმანათლებლო რესურს–ცენტრი</t>
  </si>
  <si>
    <t/>
  </si>
  <si>
    <t/>
  </si>
  <si>
    <t/>
  </si>
  <si>
    <t/>
  </si>
  <si>
    <t/>
  </si>
  <si>
    <t/>
  </si>
  <si>
    <t>32 01 02 04</t>
  </si>
  <si>
    <t>ქ. თბილისის ვაკე–საბურთალოს რაიონის საგანმანათლებლო რესურს–ცენტრი</t>
  </si>
  <si>
    <t/>
  </si>
  <si>
    <t/>
  </si>
  <si>
    <t/>
  </si>
  <si>
    <t/>
  </si>
  <si>
    <t/>
  </si>
  <si>
    <t/>
  </si>
  <si>
    <t>32 01 02 05</t>
  </si>
  <si>
    <t>ქ. თბილისის გლდანი–ნაძალადევის რაიონის საგანმანათლებლო რესურს–ცენტრი</t>
  </si>
  <si>
    <t/>
  </si>
  <si>
    <t/>
  </si>
  <si>
    <t/>
  </si>
  <si>
    <t/>
  </si>
  <si>
    <t/>
  </si>
  <si>
    <t/>
  </si>
  <si>
    <t>32 01 02 06</t>
  </si>
  <si>
    <t>ქუთაისის საგანმანათლებლო რესურს–ცენტრი</t>
  </si>
  <si>
    <t/>
  </si>
  <si>
    <t/>
  </si>
  <si>
    <t/>
  </si>
  <si>
    <t/>
  </si>
  <si>
    <t>32 01 02 07</t>
  </si>
  <si>
    <t>ზესტაფონის საგანმანათლებლო რესურს–ცენტრი</t>
  </si>
  <si>
    <t/>
  </si>
  <si>
    <t/>
  </si>
  <si>
    <t/>
  </si>
  <si>
    <t/>
  </si>
  <si>
    <t/>
  </si>
  <si>
    <t>32 01 02 08</t>
  </si>
  <si>
    <t>ხარაგაულის საგანმანათლებლო რესურს–ცენტრი</t>
  </si>
  <si>
    <t/>
  </si>
  <si>
    <t/>
  </si>
  <si>
    <t/>
  </si>
  <si>
    <t/>
  </si>
  <si>
    <t>32 01 02 09</t>
  </si>
  <si>
    <t>ბაღდათის საგანმანათლებლო რესურს–ცენტრი</t>
  </si>
  <si>
    <t/>
  </si>
  <si>
    <t/>
  </si>
  <si>
    <t/>
  </si>
  <si>
    <t/>
  </si>
  <si>
    <t/>
  </si>
  <si>
    <t>32 01 02 10</t>
  </si>
  <si>
    <t>ვანის საგანმანათლებლო რესურს–ცენტრი</t>
  </si>
  <si>
    <t/>
  </si>
  <si>
    <t/>
  </si>
  <si>
    <t/>
  </si>
  <si>
    <t/>
  </si>
  <si>
    <t>32 01 02 11</t>
  </si>
  <si>
    <t>თერჯოლის საგანმანათლებლო რესურს–ცენტრი</t>
  </si>
  <si>
    <t/>
  </si>
  <si>
    <t/>
  </si>
  <si>
    <t/>
  </si>
  <si>
    <t/>
  </si>
  <si>
    <t/>
  </si>
  <si>
    <t>32 01 02 12</t>
  </si>
  <si>
    <t>ტყიბულის საგანმანათლებლო რესურს–ცენტრი</t>
  </si>
  <si>
    <t/>
  </si>
  <si>
    <t/>
  </si>
  <si>
    <t/>
  </si>
  <si>
    <t/>
  </si>
  <si>
    <t>32 01 02 13</t>
  </si>
  <si>
    <t>ხონის საგანმანათლებლო რესურს–ცენტრი</t>
  </si>
  <si>
    <t/>
  </si>
  <si>
    <t/>
  </si>
  <si>
    <t/>
  </si>
  <si>
    <t>32 01 02 14</t>
  </si>
  <si>
    <t>წყალტუბოს საგანმანათლებლო რესურს–ცენტრი</t>
  </si>
  <si>
    <t/>
  </si>
  <si>
    <t/>
  </si>
  <si>
    <t/>
  </si>
  <si>
    <t>32 01 02 15</t>
  </si>
  <si>
    <t>საჩხერის საგანმანათლებლო რესურს–ცენტრი</t>
  </si>
  <si>
    <t/>
  </si>
  <si>
    <t/>
  </si>
  <si>
    <t/>
  </si>
  <si>
    <t/>
  </si>
  <si>
    <t/>
  </si>
  <si>
    <t>32 01 02 16</t>
  </si>
  <si>
    <t>სამტრედიის საგანმანათლებლო რესურს–ცენტრი</t>
  </si>
  <si>
    <t/>
  </si>
  <si>
    <t/>
  </si>
  <si>
    <t/>
  </si>
  <si>
    <t/>
  </si>
  <si>
    <t>32 01 02 17</t>
  </si>
  <si>
    <t>ჭიათურის საგანმანათლებლო რესურს–ცენტრი</t>
  </si>
  <si>
    <t/>
  </si>
  <si>
    <t/>
  </si>
  <si>
    <t/>
  </si>
  <si>
    <t/>
  </si>
  <si>
    <t>32 01 02 18</t>
  </si>
  <si>
    <t>ამბროლაურის საგანმანათლებლო რესურს–ცენტრი</t>
  </si>
  <si>
    <t/>
  </si>
  <si>
    <t/>
  </si>
  <si>
    <t/>
  </si>
  <si>
    <t/>
  </si>
  <si>
    <t>32 01 02 19</t>
  </si>
  <si>
    <t>ცაგერის საგანმანათლებლო რესურს–ცენტრი</t>
  </si>
  <si>
    <t/>
  </si>
  <si>
    <t/>
  </si>
  <si>
    <t/>
  </si>
  <si>
    <t/>
  </si>
  <si>
    <t/>
  </si>
  <si>
    <t>32 01 02 20</t>
  </si>
  <si>
    <t>ონის საგანმანათლებლო რესურს–ცენტრი</t>
  </si>
  <si>
    <t/>
  </si>
  <si>
    <t/>
  </si>
  <si>
    <t/>
  </si>
  <si>
    <t>32 01 02 21</t>
  </si>
  <si>
    <t>ლენტეხის საგანმანათლებლო რესურს–ცენტრი</t>
  </si>
  <si>
    <t/>
  </si>
  <si>
    <t/>
  </si>
  <si>
    <t/>
  </si>
  <si>
    <t/>
  </si>
  <si>
    <t/>
  </si>
  <si>
    <t/>
  </si>
  <si>
    <t>32 01 02 22</t>
  </si>
  <si>
    <t>ნინოწმინდის საგანმანათლებლო რესურს–ცენტრი</t>
  </si>
  <si>
    <t/>
  </si>
  <si>
    <t/>
  </si>
  <si>
    <t/>
  </si>
  <si>
    <t>32 01 02 23</t>
  </si>
  <si>
    <t>ახალქალაქის საგანმანათლებლო რესურს–ცენტრი</t>
  </si>
  <si>
    <t/>
  </si>
  <si>
    <t/>
  </si>
  <si>
    <t/>
  </si>
  <si>
    <t/>
  </si>
  <si>
    <t/>
  </si>
  <si>
    <t>32 01 02 24</t>
  </si>
  <si>
    <t>ადიგენის საგანმანათლებლო რესურს–ცენტრი</t>
  </si>
  <si>
    <t/>
  </si>
  <si>
    <t/>
  </si>
  <si>
    <t/>
  </si>
  <si>
    <t/>
  </si>
  <si>
    <t/>
  </si>
  <si>
    <t/>
  </si>
  <si>
    <t>32 01 02 25</t>
  </si>
  <si>
    <t>ახალციხის საგანმანათლებლო რესურს–ცენტრი</t>
  </si>
  <si>
    <t/>
  </si>
  <si>
    <t/>
  </si>
  <si>
    <t/>
  </si>
  <si>
    <t/>
  </si>
  <si>
    <t>32 01 02 26</t>
  </si>
  <si>
    <t>ასპინძის საგანმანათლებლო რესურს–ცენტრი</t>
  </si>
  <si>
    <t/>
  </si>
  <si>
    <t/>
  </si>
  <si>
    <t/>
  </si>
  <si>
    <t/>
  </si>
  <si>
    <t>32 01 02 27</t>
  </si>
  <si>
    <t>ბორჯომის საგანმანათლებლო რესურს–ცენტრი</t>
  </si>
  <si>
    <t/>
  </si>
  <si>
    <t/>
  </si>
  <si>
    <t/>
  </si>
  <si>
    <t/>
  </si>
  <si>
    <t/>
  </si>
  <si>
    <t>32 01 02 28</t>
  </si>
  <si>
    <t>ახმეტის საგანმანათლებლო რესურს–ცენტრი</t>
  </si>
  <si>
    <t/>
  </si>
  <si>
    <t/>
  </si>
  <si>
    <t/>
  </si>
  <si>
    <t/>
  </si>
  <si>
    <t>32 01 02 29</t>
  </si>
  <si>
    <t>დედოფლისწყაროს საგანმანათლებლო რესურს–ცენტრი</t>
  </si>
  <si>
    <t/>
  </si>
  <si>
    <t/>
  </si>
  <si>
    <t/>
  </si>
  <si>
    <t/>
  </si>
  <si>
    <t/>
  </si>
  <si>
    <t>32 01 02 30</t>
  </si>
  <si>
    <t>სიღნაღის საგანმანათლებლო რესურს–ცენტრი</t>
  </si>
  <si>
    <t/>
  </si>
  <si>
    <t/>
  </si>
  <si>
    <t/>
  </si>
  <si>
    <t/>
  </si>
  <si>
    <t/>
  </si>
  <si>
    <t>32 01 02 31</t>
  </si>
  <si>
    <t>ლაგოდეხის საგანმანათლებლო რესურს–ცენტრი</t>
  </si>
  <si>
    <t/>
  </si>
  <si>
    <t/>
  </si>
  <si>
    <t/>
  </si>
  <si>
    <t/>
  </si>
  <si>
    <t>32 01 02 32</t>
  </si>
  <si>
    <t>გურჯაანის საგანმანათლებლო რესურს–ცენტრი</t>
  </si>
  <si>
    <t/>
  </si>
  <si>
    <t/>
  </si>
  <si>
    <t/>
  </si>
  <si>
    <t/>
  </si>
  <si>
    <t/>
  </si>
  <si>
    <t>32 01 02 33</t>
  </si>
  <si>
    <t>თელავის საგანმანათლებლო რესურს–ცენტრი</t>
  </si>
  <si>
    <t/>
  </si>
  <si>
    <t/>
  </si>
  <si>
    <t/>
  </si>
  <si>
    <t/>
  </si>
  <si>
    <t/>
  </si>
  <si>
    <t>32 01 02 34</t>
  </si>
  <si>
    <t>ყვარლის საგანმანათლებლო რესურს–ცენტრი</t>
  </si>
  <si>
    <t/>
  </si>
  <si>
    <t/>
  </si>
  <si>
    <t/>
  </si>
  <si>
    <t>32 01 02 35</t>
  </si>
  <si>
    <t>საგარეჯოს საგანმანათლებლო რესურს–ცენტრი</t>
  </si>
  <si>
    <t/>
  </si>
  <si>
    <t/>
  </si>
  <si>
    <t/>
  </si>
  <si>
    <t/>
  </si>
  <si>
    <t>32 01 02 36</t>
  </si>
  <si>
    <t>სენაკის საგანმანათლებლო რესურს–ცენტრი</t>
  </si>
  <si>
    <t/>
  </si>
  <si>
    <t/>
  </si>
  <si>
    <t/>
  </si>
  <si>
    <t/>
  </si>
  <si>
    <t/>
  </si>
  <si>
    <t>32 01 02 37</t>
  </si>
  <si>
    <t>წალენჯიხის საგანმანათლებლო რესურს–ცენტრი</t>
  </si>
  <si>
    <t/>
  </si>
  <si>
    <t/>
  </si>
  <si>
    <t/>
  </si>
  <si>
    <t/>
  </si>
  <si>
    <t>32 01 02 38</t>
  </si>
  <si>
    <t>მარტვილის საგანმანათლებლო რესურს–ცენტრი</t>
  </si>
  <si>
    <t/>
  </si>
  <si>
    <t/>
  </si>
  <si>
    <t/>
  </si>
  <si>
    <t>32 01 02 39</t>
  </si>
  <si>
    <t>ჩხოროწყუს საგანმანათლებლო რესურს–ცენტრი</t>
  </si>
  <si>
    <t/>
  </si>
  <si>
    <t/>
  </si>
  <si>
    <t/>
  </si>
  <si>
    <t/>
  </si>
  <si>
    <t>32 01 02 40</t>
  </si>
  <si>
    <t>აბაშის საგანმანათლებლო რესურს–ცენტრი</t>
  </si>
  <si>
    <t/>
  </si>
  <si>
    <t/>
  </si>
  <si>
    <t/>
  </si>
  <si>
    <t>32 01 02 41</t>
  </si>
  <si>
    <t>ხობის საგანმანათლებლო რესურს–ცენტრი</t>
  </si>
  <si>
    <t/>
  </si>
  <si>
    <t/>
  </si>
  <si>
    <t/>
  </si>
  <si>
    <t/>
  </si>
  <si>
    <t/>
  </si>
  <si>
    <t>32 01 02 42</t>
  </si>
  <si>
    <t>მესტიის საგანმანათლებლო რესურს–ცენტრი</t>
  </si>
  <si>
    <t/>
  </si>
  <si>
    <t/>
  </si>
  <si>
    <t/>
  </si>
  <si>
    <t/>
  </si>
  <si>
    <t>32 01 02 43</t>
  </si>
  <si>
    <t>ფოთის საგანმანათლებლო რესურს–ცენტრი</t>
  </si>
  <si>
    <t/>
  </si>
  <si>
    <t/>
  </si>
  <si>
    <t/>
  </si>
  <si>
    <t/>
  </si>
  <si>
    <t/>
  </si>
  <si>
    <t/>
  </si>
  <si>
    <t>32 01 02 44</t>
  </si>
  <si>
    <t>ზუგდიდის საგანმანათლებლო რესურს–ცენტრი</t>
  </si>
  <si>
    <t/>
  </si>
  <si>
    <t/>
  </si>
  <si>
    <t/>
  </si>
  <si>
    <t/>
  </si>
  <si>
    <t/>
  </si>
  <si>
    <t>32 01 02 45</t>
  </si>
  <si>
    <t>ყაზბეგის საგანმანათლებლო რესურს–ცენტრი</t>
  </si>
  <si>
    <t/>
  </si>
  <si>
    <t/>
  </si>
  <si>
    <t/>
  </si>
  <si>
    <t/>
  </si>
  <si>
    <t/>
  </si>
  <si>
    <t>32 01 02 46</t>
  </si>
  <si>
    <t>მცხეთის საგანმანათლებლო რესურს–ცენტრი</t>
  </si>
  <si>
    <t/>
  </si>
  <si>
    <t/>
  </si>
  <si>
    <t/>
  </si>
  <si>
    <t/>
  </si>
  <si>
    <t/>
  </si>
  <si>
    <t>32 01 02 47</t>
  </si>
  <si>
    <t>თიანეთის საგანმანათლებლო რესურს–ცენტრი</t>
  </si>
  <si>
    <t/>
  </si>
  <si>
    <t/>
  </si>
  <si>
    <t/>
  </si>
  <si>
    <t/>
  </si>
  <si>
    <t/>
  </si>
  <si>
    <t>32 01 02 48</t>
  </si>
  <si>
    <t>დუშეთის საგანმანათლებლო რესურს–ცენტრი</t>
  </si>
  <si>
    <t/>
  </si>
  <si>
    <t/>
  </si>
  <si>
    <t/>
  </si>
  <si>
    <t/>
  </si>
  <si>
    <t/>
  </si>
  <si>
    <t/>
  </si>
  <si>
    <t>32 01 02 49</t>
  </si>
  <si>
    <t>გარდაბნის საგანმანათლებლო რესურს–ცენტრი</t>
  </si>
  <si>
    <t/>
  </si>
  <si>
    <t/>
  </si>
  <si>
    <t/>
  </si>
  <si>
    <t/>
  </si>
  <si>
    <t>32 01 02 50</t>
  </si>
  <si>
    <t>რუსთავის საგანმანათლებლო რესურს–ცენტრი</t>
  </si>
  <si>
    <t/>
  </si>
  <si>
    <t/>
  </si>
  <si>
    <t/>
  </si>
  <si>
    <t/>
  </si>
  <si>
    <t/>
  </si>
  <si>
    <t>32 01 02 51</t>
  </si>
  <si>
    <t>თეთრიწყაროს საგანმანათლებლო რესურს–ცენტრი</t>
  </si>
  <si>
    <t/>
  </si>
  <si>
    <t/>
  </si>
  <si>
    <t/>
  </si>
  <si>
    <t/>
  </si>
  <si>
    <t/>
  </si>
  <si>
    <t>32 01 02 52</t>
  </si>
  <si>
    <t>ბოლნისის საგანმანათლებლო რესურს–ცენტრი</t>
  </si>
  <si>
    <t/>
  </si>
  <si>
    <t/>
  </si>
  <si>
    <t/>
  </si>
  <si>
    <t/>
  </si>
  <si>
    <t>32 01 02 53</t>
  </si>
  <si>
    <t>დმანისის საგანმანათლებლო რესურს–ცენტრი</t>
  </si>
  <si>
    <t/>
  </si>
  <si>
    <t/>
  </si>
  <si>
    <t/>
  </si>
  <si>
    <t/>
  </si>
  <si>
    <t/>
  </si>
  <si>
    <t>32 01 02 54</t>
  </si>
  <si>
    <t>მარნეულის საგანმანათლებლო რესურს–ცენტრი</t>
  </si>
  <si>
    <t/>
  </si>
  <si>
    <t/>
  </si>
  <si>
    <t/>
  </si>
  <si>
    <t>32 01 02 55</t>
  </si>
  <si>
    <t>წალკის საგანმანათლებლო რესურს–ცენტრი</t>
  </si>
  <si>
    <t/>
  </si>
  <si>
    <t/>
  </si>
  <si>
    <t/>
  </si>
  <si>
    <t/>
  </si>
  <si>
    <t>32 01 02 56</t>
  </si>
  <si>
    <t>გორის საგანმანათლებლო რესურს–ცენტრი</t>
  </si>
  <si>
    <t/>
  </si>
  <si>
    <t/>
  </si>
  <si>
    <t/>
  </si>
  <si>
    <t/>
  </si>
  <si>
    <t>32 01 02 57</t>
  </si>
  <si>
    <t>ქარელის საგანმანათლებლო რესურს–ცენტრი</t>
  </si>
  <si>
    <t/>
  </si>
  <si>
    <t/>
  </si>
  <si>
    <t/>
  </si>
  <si>
    <t/>
  </si>
  <si>
    <t/>
  </si>
  <si>
    <t/>
  </si>
  <si>
    <t>32 01 02 58</t>
  </si>
  <si>
    <t>კასპის საგანმანათლებლო რესურს–ცენტრი</t>
  </si>
  <si>
    <t/>
  </si>
  <si>
    <t/>
  </si>
  <si>
    <t/>
  </si>
  <si>
    <t/>
  </si>
  <si>
    <t>32 01 02 59</t>
  </si>
  <si>
    <t>ხაშურის საგანმანათლებლო რესურს–ცენტრი</t>
  </si>
  <si>
    <t/>
  </si>
  <si>
    <t/>
  </si>
  <si>
    <t/>
  </si>
  <si>
    <t/>
  </si>
  <si>
    <t>32 01 02 60</t>
  </si>
  <si>
    <t>ლანჩხუთის საგანმანათლებლო რესურს–ცენტრი</t>
  </si>
  <si>
    <t/>
  </si>
  <si>
    <t/>
  </si>
  <si>
    <t/>
  </si>
  <si>
    <t>32 01 02 61</t>
  </si>
  <si>
    <t>ოზურგეთის საგანმანათლებლო რესურს–ცენტრი</t>
  </si>
  <si>
    <t/>
  </si>
  <si>
    <t/>
  </si>
  <si>
    <t/>
  </si>
  <si>
    <t/>
  </si>
  <si>
    <t/>
  </si>
  <si>
    <t>32 01 02 62</t>
  </si>
  <si>
    <t>ჩოხატაურის საგანმანათლებლო რესურს–ცენტრი</t>
  </si>
  <si>
    <t/>
  </si>
  <si>
    <t/>
  </si>
  <si>
    <t/>
  </si>
  <si>
    <t>32 01 02 63</t>
  </si>
  <si>
    <t>განათლების სფეროში სამინისტროს პოლიტიკის განხორციელების ხელშეწყობა – საქართველოს განათლებისა და მეცნიერების სამინისტროს განკარგვა</t>
  </si>
  <si>
    <t/>
  </si>
  <si>
    <t/>
  </si>
  <si>
    <t/>
  </si>
  <si>
    <t/>
  </si>
  <si>
    <t/>
  </si>
  <si>
    <t/>
  </si>
  <si>
    <t>32 01 03</t>
  </si>
  <si>
    <t>განათლების ხარისხის განვითარება და მართვა</t>
  </si>
  <si>
    <t/>
  </si>
  <si>
    <t/>
  </si>
  <si>
    <t/>
  </si>
  <si>
    <t/>
  </si>
  <si>
    <t/>
  </si>
  <si>
    <t/>
  </si>
  <si>
    <t/>
  </si>
  <si>
    <t/>
  </si>
  <si>
    <t>32 01 04</t>
  </si>
  <si>
    <t>განათლების მართვის საინფორმაციო სისტემა</t>
  </si>
  <si>
    <t/>
  </si>
  <si>
    <t/>
  </si>
  <si>
    <t/>
  </si>
  <si>
    <t/>
  </si>
  <si>
    <t/>
  </si>
  <si>
    <t/>
  </si>
  <si>
    <t/>
  </si>
  <si>
    <t>32 02</t>
  </si>
  <si>
    <t>ზოგადი განათლება</t>
  </si>
  <si>
    <t/>
  </si>
  <si>
    <t/>
  </si>
  <si>
    <t/>
  </si>
  <si>
    <t/>
  </si>
  <si>
    <t/>
  </si>
  <si>
    <t/>
  </si>
  <si>
    <t/>
  </si>
  <si>
    <t/>
  </si>
  <si>
    <t/>
  </si>
  <si>
    <t>32 02 01</t>
  </si>
  <si>
    <t>ზოგადსაგანმანათლებლო სკოლების დაფინანსება</t>
  </si>
  <si>
    <t/>
  </si>
  <si>
    <t/>
  </si>
  <si>
    <t>32 02 02</t>
  </si>
  <si>
    <t>მასწავლებელთა პროფესიული განვითარების ხელშეწყობა</t>
  </si>
  <si>
    <t/>
  </si>
  <si>
    <t/>
  </si>
  <si>
    <t/>
  </si>
  <si>
    <t/>
  </si>
  <si>
    <t/>
  </si>
  <si>
    <t/>
  </si>
  <si>
    <t/>
  </si>
  <si>
    <t>32 02 02 01</t>
  </si>
  <si>
    <t>სსიპ – მასწავლებელთა პროფესიული განვითარების ეროვნული ცენტრის აპარატი</t>
  </si>
  <si>
    <t/>
  </si>
  <si>
    <t/>
  </si>
  <si>
    <t/>
  </si>
  <si>
    <t/>
  </si>
  <si>
    <t/>
  </si>
  <si>
    <t/>
  </si>
  <si>
    <t>32 02 02 02</t>
  </si>
  <si>
    <t>სსიპ – მასწავლებელთა პროფესიული განვითარების ეროვნული ცენტრის პროგრამები</t>
  </si>
  <si>
    <t/>
  </si>
  <si>
    <t/>
  </si>
  <si>
    <t/>
  </si>
  <si>
    <t/>
  </si>
  <si>
    <t/>
  </si>
  <si>
    <t/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</si>
  <si>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</si>
  <si>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</si>
  <si>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/>
  </si>
  <si>
    <t/>
  </si>
  <si>
    <t/>
  </si>
  <si>
    <t/>
  </si>
  <si>
    <t/>
  </si>
  <si>
    <t>32 02 03</t>
  </si>
  <si>
    <t xml:space="preserve">უსაფრთხო საგანმანათლებლო გარემოს უზრუნველყოფა </t>
  </si>
  <si>
    <t/>
  </si>
  <si>
    <t/>
  </si>
  <si>
    <t/>
  </si>
  <si>
    <t/>
  </si>
  <si>
    <t/>
  </si>
  <si>
    <t/>
  </si>
  <si>
    <t/>
  </si>
  <si>
    <t>32 02 04</t>
  </si>
  <si>
    <t>წარმატებულ მოსწავლეთა წახალისება</t>
  </si>
  <si>
    <t/>
  </si>
  <si>
    <t/>
  </si>
  <si>
    <t/>
  </si>
  <si>
    <t/>
  </si>
  <si>
    <t>32 02 04 01</t>
  </si>
  <si>
    <t>სსიპ – შეფასებისა და გამოცდების ეროვნული ცენტრი</t>
  </si>
  <si>
    <t/>
  </si>
  <si>
    <t/>
  </si>
  <si>
    <t>32 02 04 02</t>
  </si>
  <si>
    <t>სსიპ – შოთა რუსთაველის ეროვნული სამეცნიერო ფონდი</t>
  </si>
  <si>
    <t/>
  </si>
  <si>
    <t/>
  </si>
  <si>
    <t/>
  </si>
  <si>
    <t/>
  </si>
  <si>
    <t>32 02 04 03</t>
  </si>
  <si>
    <t>წარმატებულ მოსწავლეთა წახალისება - საქართველოს განათლებისა და მეცნიერების სამინისტროს განკარგვა</t>
  </si>
  <si>
    <t/>
  </si>
  <si>
    <t/>
  </si>
  <si>
    <t/>
  </si>
  <si>
    <t>32 02 05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</si>
  <si>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</si>
  <si>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/>
  </si>
  <si>
    <t/>
  </si>
  <si>
    <t>32 02 05 01</t>
  </si>
  <si>
    <t>განსაკუთრებით ნიჭიერ მოსწავლეთა საგანმანათლებლო და საცხოვრებელი პირობებით უზრუნველყოფა - საქართველოს განათლებისა და მეცნიერების სამინისტროს განკარგვა</t>
  </si>
  <si>
    <t/>
  </si>
  <si>
    <t/>
  </si>
  <si>
    <t>32 02 05 02</t>
  </si>
  <si>
    <t>სსიპ – ვლადიმირ კომაროვის თბილისის ფიზიკა-მათემატიკის N199 საჯარო სკოლა</t>
  </si>
  <si>
    <t/>
  </si>
  <si>
    <t/>
  </si>
  <si>
    <t>32 02 06</t>
  </si>
  <si>
    <t>მოსწავლეების სახელმძღვანელოებით უზრუნველყოფა</t>
  </si>
  <si>
    <t/>
  </si>
  <si>
    <t/>
  </si>
  <si>
    <t/>
  </si>
  <si>
    <t/>
  </si>
  <si>
    <t>32 02 07</t>
  </si>
  <si>
    <t>საზაფხულო სკოლები</t>
  </si>
  <si>
    <t/>
  </si>
  <si>
    <t/>
  </si>
  <si>
    <t>32 02 08</t>
  </si>
  <si>
    <t>ოკუპირებული რეგიონების პედაგოგებისა და ადმინისტრაციულ-ტექნიკური პერსონალის ფინანსური დახმარება</t>
  </si>
  <si>
    <t/>
  </si>
  <si>
    <t/>
  </si>
  <si>
    <t>32 02 09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</si>
  <si>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</si>
  <si>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/>
  </si>
  <si>
    <t/>
  </si>
  <si>
    <t/>
  </si>
  <si>
    <t/>
  </si>
  <si>
    <t>32 02 10</t>
  </si>
  <si>
    <t>ეროვნული სასწავლო გეგმების დანერგვა და მონიტორინგი</t>
  </si>
  <si>
    <t/>
  </si>
  <si>
    <t/>
  </si>
  <si>
    <t/>
  </si>
  <si>
    <t/>
  </si>
  <si>
    <t>32 02 11</t>
  </si>
  <si>
    <t>საჯარო სკოლის მოსწავლეების ტრანსპორტით უზრუნველყოფა</t>
  </si>
  <si>
    <t/>
  </si>
  <si>
    <t/>
  </si>
  <si>
    <t>32 02 12</t>
  </si>
  <si>
    <t>ზოგადი განათლების ხელშეწყობა</t>
  </si>
  <si>
    <t/>
  </si>
  <si>
    <t/>
  </si>
  <si>
    <t/>
  </si>
  <si>
    <t/>
  </si>
  <si>
    <t>32 02 12 01</t>
  </si>
  <si>
    <t>ზოგადი განათლების ხელშემწყობი სხვა პროგრამები – საქართველოს განათლებისა და მეცნიერების სამინისტროს განკარგვა</t>
  </si>
  <si>
    <t/>
  </si>
  <si>
    <t/>
  </si>
  <si>
    <t/>
  </si>
  <si>
    <t/>
  </si>
  <si>
    <t>32 02 12 02</t>
  </si>
  <si>
    <t/>
  </si>
  <si>
    <t/>
  </si>
  <si>
    <t>32 02 12 03</t>
  </si>
  <si>
    <t>აზერბაიჯანის რესპუბლიკაში არსებული ქართული სკოლების სახელმძღვანელოებით უზრუნველყოფა</t>
  </si>
  <si>
    <t/>
  </si>
  <si>
    <t/>
  </si>
  <si>
    <t>32 02 13</t>
  </si>
  <si>
    <t>სკოლების საგრანტო დაფინანსება</t>
  </si>
  <si>
    <t/>
  </si>
  <si>
    <t/>
  </si>
  <si>
    <t>32 02 14</t>
  </si>
  <si>
    <t>ელექტრონული სწავლება (e Learning)</t>
  </si>
  <si>
    <t/>
  </si>
  <si>
    <t/>
  </si>
  <si>
    <t>32 03</t>
  </si>
  <si>
    <t xml:space="preserve">პროფესიული განათლება </t>
  </si>
  <si>
    <t/>
  </si>
  <si>
    <t/>
  </si>
  <si>
    <t/>
  </si>
  <si>
    <t/>
  </si>
  <si>
    <t/>
  </si>
  <si>
    <t/>
  </si>
  <si>
    <t/>
  </si>
  <si>
    <t/>
  </si>
  <si>
    <t/>
  </si>
  <si>
    <t>32 03 01</t>
  </si>
  <si>
    <t>პროფესიული განათლების განვითარების ხელშეწყობა</t>
  </si>
  <si>
    <t/>
  </si>
  <si>
    <t/>
  </si>
  <si>
    <t/>
  </si>
  <si>
    <t/>
  </si>
  <si>
    <t/>
  </si>
  <si>
    <t/>
  </si>
  <si>
    <t/>
  </si>
  <si>
    <t/>
  </si>
  <si>
    <t/>
  </si>
  <si>
    <t>32 03 01 01</t>
  </si>
  <si>
    <t>პროფესიული განათლების განვითარების ხელშეწყობა - საქართველოს განათლებისა და მეცნიერების სამინისტროს განკარგვა</t>
  </si>
  <si>
    <t/>
  </si>
  <si>
    <t/>
  </si>
  <si>
    <t/>
  </si>
  <si>
    <t/>
  </si>
  <si>
    <t/>
  </si>
  <si>
    <t>32 03 01 02</t>
  </si>
  <si>
    <t>სსიპ – საზოგადოებრივი კოლეჯი „სპექტრი“</t>
  </si>
  <si>
    <t/>
  </si>
  <si>
    <t/>
  </si>
  <si>
    <t/>
  </si>
  <si>
    <t/>
  </si>
  <si>
    <t/>
  </si>
  <si>
    <t/>
  </si>
  <si>
    <t>32 03 01 03</t>
  </si>
  <si>
    <t>სსიპ – საზოგადოებრივი კოლეჯი „ახალი ტალღა“</t>
  </si>
  <si>
    <t/>
  </si>
  <si>
    <t/>
  </si>
  <si>
    <t/>
  </si>
  <si>
    <t/>
  </si>
  <si>
    <t/>
  </si>
  <si>
    <t/>
  </si>
  <si>
    <t/>
  </si>
  <si>
    <t/>
  </si>
  <si>
    <t>32 03 01 04</t>
  </si>
  <si>
    <t>სსიპ – საზოგადოებრივი კოლეჯი „იბერია“</t>
  </si>
  <si>
    <t/>
  </si>
  <si>
    <t/>
  </si>
  <si>
    <t/>
  </si>
  <si>
    <t/>
  </si>
  <si>
    <t/>
  </si>
  <si>
    <t/>
  </si>
  <si>
    <t/>
  </si>
  <si>
    <t/>
  </si>
  <si>
    <t>32 03 01 05</t>
  </si>
  <si>
    <t>სსიპ – პროფესიული კოლეჯი „ერქვანი“</t>
  </si>
  <si>
    <t/>
  </si>
  <si>
    <t/>
  </si>
  <si>
    <t/>
  </si>
  <si>
    <t/>
  </si>
  <si>
    <t/>
  </si>
  <si>
    <t/>
  </si>
  <si>
    <t>32 03 01 06</t>
  </si>
  <si>
    <t>სსიპ – პროფესიული კოლეჯი „თეთნულდი“</t>
  </si>
  <si>
    <t/>
  </si>
  <si>
    <t/>
  </si>
  <si>
    <t/>
  </si>
  <si>
    <t/>
  </si>
  <si>
    <t/>
  </si>
  <si>
    <t/>
  </si>
  <si>
    <t>32 03 01 07</t>
  </si>
  <si>
    <t>სსიპ – საზოგადოებრივი კოლეჯი „აისი“</t>
  </si>
  <si>
    <t/>
  </si>
  <si>
    <t/>
  </si>
  <si>
    <t/>
  </si>
  <si>
    <t/>
  </si>
  <si>
    <t/>
  </si>
  <si>
    <t/>
  </si>
  <si>
    <t/>
  </si>
  <si>
    <t>32 03 01 08</t>
  </si>
  <si>
    <t>სსიპ – პროფესიული კოლეჯი „მოდუსი“</t>
  </si>
  <si>
    <t/>
  </si>
  <si>
    <t/>
  </si>
  <si>
    <t/>
  </si>
  <si>
    <t/>
  </si>
  <si>
    <t/>
  </si>
  <si>
    <t/>
  </si>
  <si>
    <t/>
  </si>
  <si>
    <t>32 03 01 09</t>
  </si>
  <si>
    <t>სსიპ – საზოგადოებრივი კოლეჯი "გლდანის პროფესიული მომზადების ცენტრი"</t>
  </si>
  <si>
    <t/>
  </si>
  <si>
    <t/>
  </si>
  <si>
    <t/>
  </si>
  <si>
    <t/>
  </si>
  <si>
    <t/>
  </si>
  <si>
    <t/>
  </si>
  <si>
    <t/>
  </si>
  <si>
    <t>32 03 01 10</t>
  </si>
  <si>
    <t>სსიპ – პროფესიული კოლეჯი „ბლექსი“</t>
  </si>
  <si>
    <t/>
  </si>
  <si>
    <t/>
  </si>
  <si>
    <t/>
  </si>
  <si>
    <t/>
  </si>
  <si>
    <t/>
  </si>
  <si>
    <t/>
  </si>
  <si>
    <t/>
  </si>
  <si>
    <t>32 03 01 11</t>
  </si>
  <si>
    <t>სსიპ – საზოგადოებრივი კოლეჯი „მერმისი"</t>
  </si>
  <si>
    <t/>
  </si>
  <si>
    <t/>
  </si>
  <si>
    <t/>
  </si>
  <si>
    <t/>
  </si>
  <si>
    <t/>
  </si>
  <si>
    <t/>
  </si>
  <si>
    <t>32 03 01 12</t>
  </si>
  <si>
    <t>სსიპ – საზოგადოებრივი კოლეჯი „ოპიზარი"</t>
  </si>
  <si>
    <t/>
  </si>
  <si>
    <t/>
  </si>
  <si>
    <t/>
  </si>
  <si>
    <t/>
  </si>
  <si>
    <t/>
  </si>
  <si>
    <t>32 03 01 13</t>
  </si>
  <si>
    <t>სსიპ – პროფესიული კოლეჯი „ფაზისი"</t>
  </si>
  <si>
    <t/>
  </si>
  <si>
    <t/>
  </si>
  <si>
    <t/>
  </si>
  <si>
    <t/>
  </si>
  <si>
    <t/>
  </si>
  <si>
    <t/>
  </si>
  <si>
    <t/>
  </si>
  <si>
    <t/>
  </si>
  <si>
    <t>32 03 01 14</t>
  </si>
  <si>
    <t>სსიპ – პროფესიული კოლეჯი „ლაკადა”</t>
  </si>
  <si>
    <t/>
  </si>
  <si>
    <t/>
  </si>
  <si>
    <t/>
  </si>
  <si>
    <t/>
  </si>
  <si>
    <t/>
  </si>
  <si>
    <t/>
  </si>
  <si>
    <t>32 03 01 15</t>
  </si>
  <si>
    <t>სსიპ – ილია წინამძღვრიშვილის სახელობის საზოგადოებრივი კოლეჯი</t>
  </si>
  <si>
    <t/>
  </si>
  <si>
    <t/>
  </si>
  <si>
    <t/>
  </si>
  <si>
    <t/>
  </si>
  <si>
    <t/>
  </si>
  <si>
    <t>32 03 01 16</t>
  </si>
  <si>
    <t>სსიპ – საზოგადოებრივი კოლეჯი „თბილისის ხელოვნების კოლეჯი“</t>
  </si>
  <si>
    <t/>
  </si>
  <si>
    <t/>
  </si>
  <si>
    <t/>
  </si>
  <si>
    <t>32 03 01 17</t>
  </si>
  <si>
    <t>სსიპ – შოთა მესხიას ზუგდიდის სახელმწიფო სასწავლო უნივერსიტეტი</t>
  </si>
  <si>
    <t/>
  </si>
  <si>
    <t/>
  </si>
  <si>
    <t/>
  </si>
  <si>
    <t>32 03 01 18</t>
  </si>
  <si>
    <t>ა(ა)იპ – პროფესიული კოლეჯი „პრესტიჟი“</t>
  </si>
  <si>
    <t/>
  </si>
  <si>
    <t/>
  </si>
  <si>
    <t/>
  </si>
  <si>
    <t/>
  </si>
  <si>
    <t/>
  </si>
  <si>
    <t/>
  </si>
  <si>
    <t/>
  </si>
  <si>
    <t>32 03 01 19</t>
  </si>
  <si>
    <t>ა(ა)იპ – პროფესიული კოლეჯი „ჰორიზონტი“</t>
  </si>
  <si>
    <t/>
  </si>
  <si>
    <t/>
  </si>
  <si>
    <t/>
  </si>
  <si>
    <t/>
  </si>
  <si>
    <t/>
  </si>
  <si>
    <t/>
  </si>
  <si>
    <t>32 03 01 20</t>
  </si>
  <si>
    <t>ა(ა)იპ – პროფსიული კოლეჯი „განთიადი“</t>
  </si>
  <si>
    <t/>
  </si>
  <si>
    <t/>
  </si>
  <si>
    <t/>
  </si>
  <si>
    <t/>
  </si>
  <si>
    <t/>
  </si>
  <si>
    <t/>
  </si>
  <si>
    <t>32 03 01 21</t>
  </si>
  <si>
    <t>ა(ა)იპ – პროფესიული კოლეჯი „იკაროსი“</t>
  </si>
  <si>
    <t/>
  </si>
  <si>
    <t/>
  </si>
  <si>
    <t/>
  </si>
  <si>
    <t/>
  </si>
  <si>
    <t/>
  </si>
  <si>
    <t/>
  </si>
  <si>
    <t/>
  </si>
  <si>
    <t>32 03 01 22</t>
  </si>
  <si>
    <t>ა(ა)იპ – სარკინიგზო ტრანსპორტის კოლეჯი</t>
  </si>
  <si>
    <t/>
  </si>
  <si>
    <t/>
  </si>
  <si>
    <t/>
  </si>
  <si>
    <t/>
  </si>
  <si>
    <t>32 03 02</t>
  </si>
  <si>
    <t>ბრალდებული და მსჯავრდებული პირებისათვის და ყოფილი პატიმრებისათვის პროფესიული განათლების მიღების ხელმისაწვდომობა</t>
  </si>
  <si>
    <t/>
  </si>
  <si>
    <t/>
  </si>
  <si>
    <t>32 03 02 01</t>
  </si>
  <si>
    <t>ბრალდებული და მსჯავრდებული პირებისათვის და ყოფილი პატიმრებისათვის პროფესიული განათლების მიღების ხელმისაწვდომობა -  საქართველოს განათლებისა და მეცნიერების სამინისტროს განკარგვა</t>
  </si>
  <si>
    <t/>
  </si>
  <si>
    <t/>
  </si>
  <si>
    <t>32 03 02 02</t>
  </si>
  <si>
    <t>სსიპ  - პროფესიული კოლეჯი „ბლექსი"</t>
  </si>
  <si>
    <t/>
  </si>
  <si>
    <t/>
  </si>
  <si>
    <t>32 03 02 03</t>
  </si>
  <si>
    <t>სსიპ - პროფესიული კოლეჯი „მოდუსი“</t>
  </si>
  <si>
    <t/>
  </si>
  <si>
    <t/>
  </si>
  <si>
    <t>32 03 02 04</t>
  </si>
  <si>
    <t>სსიპ - საზოგადოებრივი კოლეჯი „მერმისი“</t>
  </si>
  <si>
    <t/>
  </si>
  <si>
    <t/>
  </si>
  <si>
    <t>32 03 02 05</t>
  </si>
  <si>
    <t>სსიპ - საზოგადოებრივი კოლეჯი „გლდანის პროფესიული მომზადების ცენტრი“</t>
  </si>
  <si>
    <t/>
  </si>
  <si>
    <t/>
  </si>
  <si>
    <t>32 03 02 06</t>
  </si>
  <si>
    <t>სსიპ - საზოგადოებრივი კოლეჯი „სპექტრი"</t>
  </si>
  <si>
    <t/>
  </si>
  <si>
    <t/>
  </si>
  <si>
    <t>32 03 02 07</t>
  </si>
  <si>
    <t>სსიპ - საზოგადოებრივი კოლეჯი „იბერია"</t>
  </si>
  <si>
    <t/>
  </si>
  <si>
    <t/>
  </si>
  <si>
    <t>32 03 02 08</t>
  </si>
  <si>
    <t>ა(ა)იპ - პროფესიული კოლეჯი „იკაროსი“</t>
  </si>
  <si>
    <t/>
  </si>
  <si>
    <t/>
  </si>
  <si>
    <t>32 03 02 09</t>
  </si>
  <si>
    <t>სსიპ - საზოგადოებრივი კოლეჯი „ახალი ტალღა"</t>
  </si>
  <si>
    <t/>
  </si>
  <si>
    <t/>
  </si>
  <si>
    <t>32 03 02 10</t>
  </si>
  <si>
    <t/>
  </si>
  <si>
    <t/>
  </si>
  <si>
    <t>32 03 02 11</t>
  </si>
  <si>
    <t/>
  </si>
  <si>
    <t/>
  </si>
  <si>
    <t>32 03 03</t>
  </si>
  <si>
    <t xml:space="preserve">ეროვნული უმცირესობების პროფესიული გადამზადება </t>
  </si>
  <si>
    <t/>
  </si>
  <si>
    <t/>
  </si>
  <si>
    <t/>
  </si>
  <si>
    <t/>
  </si>
  <si>
    <t/>
  </si>
  <si>
    <t/>
  </si>
  <si>
    <t>32 04</t>
  </si>
  <si>
    <t>უმაღლესი განათლება</t>
  </si>
  <si>
    <t/>
  </si>
  <si>
    <t/>
  </si>
  <si>
    <t/>
  </si>
  <si>
    <t/>
  </si>
  <si>
    <t/>
  </si>
  <si>
    <t/>
  </si>
  <si>
    <t/>
  </si>
  <si>
    <t/>
  </si>
  <si>
    <t/>
  </si>
  <si>
    <t>32 04 01</t>
  </si>
  <si>
    <t xml:space="preserve">გამოცდების ორგანიზება </t>
  </si>
  <si>
    <t/>
  </si>
  <si>
    <t/>
  </si>
  <si>
    <t/>
  </si>
  <si>
    <t/>
  </si>
  <si>
    <t/>
  </si>
  <si>
    <t/>
  </si>
  <si>
    <t/>
  </si>
  <si>
    <t/>
  </si>
  <si>
    <t>32 04 01 01</t>
  </si>
  <si>
    <t>სსიპ – შეფასებისა და გამოცდების ეროვნული ცენტრის აპარატი</t>
  </si>
  <si>
    <t/>
  </si>
  <si>
    <t/>
  </si>
  <si>
    <t/>
  </si>
  <si>
    <t/>
  </si>
  <si>
    <t/>
  </si>
  <si>
    <t/>
  </si>
  <si>
    <t/>
  </si>
  <si>
    <t/>
  </si>
  <si>
    <t>32 04 01 02</t>
  </si>
  <si>
    <t>სსიპ – შეფასებისა და გამოცდების ეროვნული ცენტრის პროგრამები</t>
  </si>
  <si>
    <t/>
  </si>
  <si>
    <t/>
  </si>
  <si>
    <t/>
  </si>
  <si>
    <t/>
  </si>
  <si>
    <t>32 04 02</t>
  </si>
  <si>
    <t>სახელმწიფო სასწავლო, სამაგისტრო გრანტები და ახალგაზრდების წახალისება</t>
  </si>
  <si>
    <t/>
  </si>
  <si>
    <t/>
  </si>
  <si>
    <t/>
  </si>
  <si>
    <t>32 04 02 01</t>
  </si>
  <si>
    <t>სახელმწიფო სასწავლო გრანტი</t>
  </si>
  <si>
    <t/>
  </si>
  <si>
    <t/>
  </si>
  <si>
    <t/>
  </si>
  <si>
    <t>32 04 02 02</t>
  </si>
  <si>
    <t>სახელმწიფო სასწავლო სამაგისტრო გრანტი</t>
  </si>
  <si>
    <t/>
  </si>
  <si>
    <t/>
  </si>
  <si>
    <t>32 04 02 03</t>
  </si>
  <si>
    <t>სახელმწიფო სტიპენდიები სტუდენტებს</t>
  </si>
  <si>
    <t/>
  </si>
  <si>
    <t/>
  </si>
  <si>
    <t>32 04 02 03 01</t>
  </si>
  <si>
    <t>სახელმწიფო სტიპენდიები სტუდენტებს – საქართველოს განათლებისა და მეცნიერების სამინისტროს განკარგვა</t>
  </si>
  <si>
    <t/>
  </si>
  <si>
    <t/>
  </si>
  <si>
    <t>32 04 02 03 02</t>
  </si>
  <si>
    <t>სსიპ – ივანე ჯავახიშვილის სახელობის თბილისის სახელმწიფო უნივერსიტეტი</t>
  </si>
  <si>
    <t/>
  </si>
  <si>
    <t/>
  </si>
  <si>
    <t>32 04 02 03 03</t>
  </si>
  <si>
    <t>სსიპ – საქართველოს ტექნიკური უნივერსიტეტი</t>
  </si>
  <si>
    <t/>
  </si>
  <si>
    <t/>
  </si>
  <si>
    <t>32 04 02 03 04</t>
  </si>
  <si>
    <t>სსიპ – თბილისის სახელმწიფო სამედიცინო უნივერსიტეტი</t>
  </si>
  <si>
    <t/>
  </si>
  <si>
    <t/>
  </si>
  <si>
    <t>32 04 02 03 05</t>
  </si>
  <si>
    <t>სსიპ – იაკობ გოგებაშვილის სახელობის თელავის სახელმწიფო უნივერსიტეტი</t>
  </si>
  <si>
    <t/>
  </si>
  <si>
    <t/>
  </si>
  <si>
    <t>32 04 02 03 06</t>
  </si>
  <si>
    <t>სსიპ – გორის სახელმწიფო სასწავლო უნივერსიტეტი</t>
  </si>
  <si>
    <t/>
  </si>
  <si>
    <t/>
  </si>
  <si>
    <t>32 04 02 03 07</t>
  </si>
  <si>
    <t>სსიპ – ილიას სახელმწიფო უნივერსიტეტი</t>
  </si>
  <si>
    <t/>
  </si>
  <si>
    <t/>
  </si>
  <si>
    <t>32 04 02 03 08</t>
  </si>
  <si>
    <t>სსიპ – აკაკი წერეთლის სახელმწიფო უნივერსიტეტი</t>
  </si>
  <si>
    <t/>
  </si>
  <si>
    <t/>
  </si>
  <si>
    <t>32 04 02 03 09</t>
  </si>
  <si>
    <t>სსიპ – სოხუმის სახელმწიფო უნივერსიტეტი</t>
  </si>
  <si>
    <t/>
  </si>
  <si>
    <t/>
  </si>
  <si>
    <t>32 04 02 03 10</t>
  </si>
  <si>
    <t>სსიპ – სამცხე - ჯავახეთის სახელმწიფო უნივერსიტეტი</t>
  </si>
  <si>
    <t/>
  </si>
  <si>
    <t/>
  </si>
  <si>
    <t>32 04 02 03 11</t>
  </si>
  <si>
    <t/>
  </si>
  <si>
    <t/>
  </si>
  <si>
    <t>32 04 02 04</t>
  </si>
  <si>
    <t>პროგრამა „ცოდნის კარი“</t>
  </si>
  <si>
    <t/>
  </si>
  <si>
    <t/>
  </si>
  <si>
    <t/>
  </si>
  <si>
    <t>32 04 02 04 01</t>
  </si>
  <si>
    <t>პროგრამა „ცოდნის კარი“ საქართველოს განათლებისა და მეცნიერების სამინისტროს განკარგვით</t>
  </si>
  <si>
    <t/>
  </si>
  <si>
    <t/>
  </si>
  <si>
    <t>32 04 02 04 02</t>
  </si>
  <si>
    <t>განათლების საერთაშორისო ცენტრი - საქართველოს განათლებისა და მეცნიერების სამინისტროს განკარგვით</t>
  </si>
  <si>
    <t/>
  </si>
  <si>
    <t/>
  </si>
  <si>
    <t/>
  </si>
  <si>
    <t>32 04 02 05</t>
  </si>
  <si>
    <t>გამყოფი ხაზის მიმდებარე სოფლებში დაზარალებული სტუდენტების სწავლის დაფინანსება</t>
  </si>
  <si>
    <t/>
  </si>
  <si>
    <t/>
  </si>
  <si>
    <t>32 04 02 06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</si>
  <si>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</si>
  <si>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/>
  </si>
  <si>
    <t/>
  </si>
  <si>
    <t>32 04 02 07</t>
  </si>
  <si>
    <t>მასწავლებლის მომზადების ერთწლიანი საგანმანათლებლო პროგრამა</t>
  </si>
  <si>
    <t/>
  </si>
  <si>
    <t/>
  </si>
  <si>
    <t>32 04 02 08</t>
  </si>
  <si>
    <t>ვისწავლოთ საქართველოში</t>
  </si>
  <si>
    <t/>
  </si>
  <si>
    <t/>
  </si>
  <si>
    <t>32 04 04</t>
  </si>
  <si>
    <t>უმაღლესი განათლების ხელშეწყობა</t>
  </si>
  <si>
    <t/>
  </si>
  <si>
    <t/>
  </si>
  <si>
    <t/>
  </si>
  <si>
    <t/>
  </si>
  <si>
    <t/>
  </si>
  <si>
    <t>32 04 05</t>
  </si>
  <si>
    <t>უმაღლესი განათლების ხარისხის განვითარების ხელშეწყობა</t>
  </si>
  <si>
    <t/>
  </si>
  <si>
    <t/>
  </si>
  <si>
    <t>32 04 06</t>
  </si>
  <si>
    <t xml:space="preserve">უმაღლესი საგანმანათლებლო დაწესებულებების ხელშეწყობა </t>
  </si>
  <si>
    <t/>
  </si>
  <si>
    <t/>
  </si>
  <si>
    <t/>
  </si>
  <si>
    <t/>
  </si>
  <si>
    <t/>
  </si>
  <si>
    <t/>
  </si>
  <si>
    <t/>
  </si>
  <si>
    <t/>
  </si>
  <si>
    <t/>
  </si>
  <si>
    <t>32 04 06 01</t>
  </si>
  <si>
    <t>სსიპ - ივანე ჯავახიშვილის სახელობის თბილისის სახელმწიფო უნივერსიტეტი</t>
  </si>
  <si>
    <t/>
  </si>
  <si>
    <t/>
  </si>
  <si>
    <t/>
  </si>
  <si>
    <t/>
  </si>
  <si>
    <t/>
  </si>
  <si>
    <t/>
  </si>
  <si>
    <t/>
  </si>
  <si>
    <t/>
  </si>
  <si>
    <t/>
  </si>
  <si>
    <t>32 04 06 01 01</t>
  </si>
  <si>
    <t xml:space="preserve">სსიპ - ივანე ჯავახიშვილის სახელობის თბილისის სახელმწიფო უნივერსიტეტი </t>
  </si>
  <si>
    <t/>
  </si>
  <si>
    <t/>
  </si>
  <si>
    <t/>
  </si>
  <si>
    <t/>
  </si>
  <si>
    <t/>
  </si>
  <si>
    <t/>
  </si>
  <si>
    <t/>
  </si>
  <si>
    <t/>
  </si>
  <si>
    <t/>
  </si>
  <si>
    <t>32 04 06 01 02</t>
  </si>
  <si>
    <t>სსიპ - ივანე ჯავახიშვილის სახელობის თბილისის სახელმწიფო უნივერსიტეტი - სსიპ შოთა რუსთაველის ეროვნული სამეცნიერო ფონდის გრანტები</t>
  </si>
  <si>
    <t/>
  </si>
  <si>
    <t/>
  </si>
  <si>
    <t/>
  </si>
  <si>
    <t>32 04 06 01 03</t>
  </si>
  <si>
    <t>სსიპ - ივანე ჯავახიშვილის სახელობის თბილისის სახელმწიფო უნივერსიტეტი - პროგრამული დაფინანსება</t>
  </si>
  <si>
    <t/>
  </si>
  <si>
    <t/>
  </si>
  <si>
    <t/>
  </si>
  <si>
    <t/>
  </si>
  <si>
    <t>32 04 06 01 04</t>
  </si>
  <si>
    <t xml:space="preserve">ა(ა)იპ „სსიპ - ივანე ჯავახიშვილის სახელობის თბილისის სახელმწიფო უნივერსიტეტის საკალათბურთო კლუბი - ს.კ თსუ“  </t>
  </si>
  <si>
    <t/>
  </si>
  <si>
    <t/>
  </si>
  <si>
    <t>32 04 06 02</t>
  </si>
  <si>
    <t/>
  </si>
  <si>
    <t/>
  </si>
  <si>
    <t/>
  </si>
  <si>
    <t/>
  </si>
  <si>
    <t/>
  </si>
  <si>
    <t/>
  </si>
  <si>
    <t/>
  </si>
  <si>
    <t/>
  </si>
  <si>
    <t/>
  </si>
  <si>
    <t>32 04 06 03</t>
  </si>
  <si>
    <t>სსიპ - თბილისის სახელმწიფო სამედიცინო უნივერსიტეტი</t>
  </si>
  <si>
    <t/>
  </si>
  <si>
    <t/>
  </si>
  <si>
    <t/>
  </si>
  <si>
    <t/>
  </si>
  <si>
    <t/>
  </si>
  <si>
    <t/>
  </si>
  <si>
    <t/>
  </si>
  <si>
    <t/>
  </si>
  <si>
    <t/>
  </si>
  <si>
    <t>32 04 06 03 01</t>
  </si>
  <si>
    <t/>
  </si>
  <si>
    <t/>
  </si>
  <si>
    <t/>
  </si>
  <si>
    <t/>
  </si>
  <si>
    <t/>
  </si>
  <si>
    <t/>
  </si>
  <si>
    <t/>
  </si>
  <si>
    <t/>
  </si>
  <si>
    <t/>
  </si>
  <si>
    <t>32 04 06 03 02</t>
  </si>
  <si>
    <t>სსიპ - თბილისის სახელმწიფო სამედიცინო უნივერსიტეტი -  გივი ჟვანიას სახელობის პედიატრიის აკადემიური კლინიკა</t>
  </si>
  <si>
    <t/>
  </si>
  <si>
    <t/>
  </si>
  <si>
    <t/>
  </si>
  <si>
    <t/>
  </si>
  <si>
    <t/>
  </si>
  <si>
    <t/>
  </si>
  <si>
    <t/>
  </si>
  <si>
    <t>32 04 06 03 03</t>
  </si>
  <si>
    <t>სსიპ - თბილისის სახელმწიფო სამედიცინო უნივერსიტეტი - ალექსანდრე ალადაშვილის სახელობის საუნივერსიტეტო კლინიკა</t>
  </si>
  <si>
    <t/>
  </si>
  <si>
    <t/>
  </si>
  <si>
    <t/>
  </si>
  <si>
    <t/>
  </si>
  <si>
    <t/>
  </si>
  <si>
    <t/>
  </si>
  <si>
    <t/>
  </si>
  <si>
    <t>32 04 06 03 04</t>
  </si>
  <si>
    <t>სსიპ - თბილისის სახელმწიფო სამედიცინო უნივერსიტეტი - აპოლონ ურუშაძის სახელობის საუნივერსიტეტო სტომატოლოგიური კლინიკა</t>
  </si>
  <si>
    <t/>
  </si>
  <si>
    <t/>
  </si>
  <si>
    <t/>
  </si>
  <si>
    <t/>
  </si>
  <si>
    <t/>
  </si>
  <si>
    <t/>
  </si>
  <si>
    <t/>
  </si>
  <si>
    <t>32 04 06 03 05</t>
  </si>
  <si>
    <t>სსიპ - თბილისის სახელმწიფო სამედიცინო უნივერსიტეტი - N1 სტომატოლოგიური კლინიკა</t>
  </si>
  <si>
    <t/>
  </si>
  <si>
    <t/>
  </si>
  <si>
    <t/>
  </si>
  <si>
    <t/>
  </si>
  <si>
    <t/>
  </si>
  <si>
    <t>32 04 06 03 06</t>
  </si>
  <si>
    <t>სსიპ - თბილისის სახელმწიფო სამედიცინო უნივერსიტეტი - N2 სტომატოლოგიური კლინიკა</t>
  </si>
  <si>
    <t/>
  </si>
  <si>
    <t/>
  </si>
  <si>
    <t/>
  </si>
  <si>
    <t/>
  </si>
  <si>
    <t/>
  </si>
  <si>
    <t/>
  </si>
  <si>
    <t/>
  </si>
  <si>
    <t>32 04 06 03 07</t>
  </si>
  <si>
    <t>სსიპ - თბილისის სახელმწიფო სამედიცინო უნივერსიტეტი - იოველ ქუთათელაძის სახელობის ფარმაკოქიმიის ინსტიტუტი</t>
  </si>
  <si>
    <t/>
  </si>
  <si>
    <t/>
  </si>
  <si>
    <t/>
  </si>
  <si>
    <t/>
  </si>
  <si>
    <t/>
  </si>
  <si>
    <t/>
  </si>
  <si>
    <t/>
  </si>
  <si>
    <t>32 04 06 04</t>
  </si>
  <si>
    <t/>
  </si>
  <si>
    <t/>
  </si>
  <si>
    <t/>
  </si>
  <si>
    <t/>
  </si>
  <si>
    <t/>
  </si>
  <si>
    <t/>
  </si>
  <si>
    <t/>
  </si>
  <si>
    <t/>
  </si>
  <si>
    <t/>
  </si>
  <si>
    <t>32 04 06 05</t>
  </si>
  <si>
    <t/>
  </si>
  <si>
    <t/>
  </si>
  <si>
    <t/>
  </si>
  <si>
    <t/>
  </si>
  <si>
    <t/>
  </si>
  <si>
    <t/>
  </si>
  <si>
    <t/>
  </si>
  <si>
    <t/>
  </si>
  <si>
    <t/>
  </si>
  <si>
    <t>32 04 06 06</t>
  </si>
  <si>
    <t/>
  </si>
  <si>
    <t/>
  </si>
  <si>
    <t/>
  </si>
  <si>
    <t/>
  </si>
  <si>
    <t/>
  </si>
  <si>
    <t/>
  </si>
  <si>
    <t/>
  </si>
  <si>
    <t/>
  </si>
  <si>
    <t>32 04 06 06 01</t>
  </si>
  <si>
    <t/>
  </si>
  <si>
    <t/>
  </si>
  <si>
    <t/>
  </si>
  <si>
    <t/>
  </si>
  <si>
    <t/>
  </si>
  <si>
    <t/>
  </si>
  <si>
    <t/>
  </si>
  <si>
    <t/>
  </si>
  <si>
    <t>32 04 06 06 02</t>
  </si>
  <si>
    <t xml:space="preserve"> სსიპ – აკაკი წერეთლის სახელმწიფო უნივერსიტეტი - სსიპ - შოთა რუსთაველის ეროვნული სამეცნიერო ფონდის გრანტები</t>
  </si>
  <si>
    <t/>
  </si>
  <si>
    <t/>
  </si>
  <si>
    <t/>
  </si>
  <si>
    <t>32 04 06 06 03</t>
  </si>
  <si>
    <t>სსიპ – აკაკი წერეთლის სახელმწიფო უნივერსიტეტი - პროგრამული დაფინანსება</t>
  </si>
  <si>
    <t/>
  </si>
  <si>
    <t/>
  </si>
  <si>
    <t/>
  </si>
  <si>
    <t>32 04 06 07</t>
  </si>
  <si>
    <t>სსიპ - ილიას სახელმწიფო უნივერსიტეტი</t>
  </si>
  <si>
    <t/>
  </si>
  <si>
    <t/>
  </si>
  <si>
    <t/>
  </si>
  <si>
    <t/>
  </si>
  <si>
    <t/>
  </si>
  <si>
    <t/>
  </si>
  <si>
    <t/>
  </si>
  <si>
    <t/>
  </si>
  <si>
    <t/>
  </si>
  <si>
    <t>32 04 06 07 01</t>
  </si>
  <si>
    <t>სსიპ - ილიას სახელმწიფო უნივერსიტეტი - ეკონომიკური საქმიანობა</t>
  </si>
  <si>
    <t/>
  </si>
  <si>
    <t/>
  </si>
  <si>
    <t/>
  </si>
  <si>
    <t/>
  </si>
  <si>
    <t/>
  </si>
  <si>
    <t/>
  </si>
  <si>
    <t/>
  </si>
  <si>
    <t/>
  </si>
  <si>
    <t>32 04 06 07 02</t>
  </si>
  <si>
    <t>სსიპ - ილიას სახელმწიფო უნივერსიტეტი - სსიპ - შოთა რუსთაველის ეროვნული სამეცნიერო ფონდის გრანტები</t>
  </si>
  <si>
    <t/>
  </si>
  <si>
    <t/>
  </si>
  <si>
    <t/>
  </si>
  <si>
    <t/>
  </si>
  <si>
    <t>32 04 06 07 03</t>
  </si>
  <si>
    <t xml:space="preserve"> სსიპ - ილიას სახელმწიფო უნივერსიტეტი - საერთაშორისო გრანტები</t>
  </si>
  <si>
    <t/>
  </si>
  <si>
    <t/>
  </si>
  <si>
    <t/>
  </si>
  <si>
    <t/>
  </si>
  <si>
    <t/>
  </si>
  <si>
    <t/>
  </si>
  <si>
    <t/>
  </si>
  <si>
    <t>32 04 06 07 04</t>
  </si>
  <si>
    <t>სსიპ - ილიას სახელმწიფო უნივერსიტეტი - პროგრამული დაფინანსება</t>
  </si>
  <si>
    <t/>
  </si>
  <si>
    <t/>
  </si>
  <si>
    <t/>
  </si>
  <si>
    <t/>
  </si>
  <si>
    <t>32 04 06 08</t>
  </si>
  <si>
    <t/>
  </si>
  <si>
    <t/>
  </si>
  <si>
    <t/>
  </si>
  <si>
    <t/>
  </si>
  <si>
    <t/>
  </si>
  <si>
    <t/>
  </si>
  <si>
    <t>32 04 06 09</t>
  </si>
  <si>
    <t/>
  </si>
  <si>
    <t/>
  </si>
  <si>
    <t/>
  </si>
  <si>
    <t/>
  </si>
  <si>
    <t/>
  </si>
  <si>
    <t/>
  </si>
  <si>
    <t/>
  </si>
  <si>
    <t/>
  </si>
  <si>
    <t>32 04 06 10</t>
  </si>
  <si>
    <t/>
  </si>
  <si>
    <t/>
  </si>
  <si>
    <t/>
  </si>
  <si>
    <t/>
  </si>
  <si>
    <t/>
  </si>
  <si>
    <t/>
  </si>
  <si>
    <t/>
  </si>
  <si>
    <t/>
  </si>
  <si>
    <t/>
  </si>
  <si>
    <t>32 04 06 11</t>
  </si>
  <si>
    <t>სსიპ – ბათუმის შოთა რუსთაველის სახელმწიფო უნივერსიტეტი</t>
  </si>
  <si>
    <t/>
  </si>
  <si>
    <t/>
  </si>
  <si>
    <t/>
  </si>
  <si>
    <t/>
  </si>
  <si>
    <t/>
  </si>
  <si>
    <t/>
  </si>
  <si>
    <t/>
  </si>
  <si>
    <t/>
  </si>
  <si>
    <t/>
  </si>
  <si>
    <t>32 05</t>
  </si>
  <si>
    <t>მეცნიერებისა და სამეცნიერო კვლევების ხელშეწყობა</t>
  </si>
  <si>
    <t/>
  </si>
  <si>
    <t/>
  </si>
  <si>
    <t/>
  </si>
  <si>
    <t/>
  </si>
  <si>
    <t/>
  </si>
  <si>
    <t/>
  </si>
  <si>
    <t/>
  </si>
  <si>
    <t/>
  </si>
  <si>
    <t/>
  </si>
  <si>
    <t>32 05 01</t>
  </si>
  <si>
    <t>სამეცნიერო გრანტების გაცემისა და სამეცნიერო კვლევების ხელშეწყობა</t>
  </si>
  <si>
    <t/>
  </si>
  <si>
    <t/>
  </si>
  <si>
    <t/>
  </si>
  <si>
    <t/>
  </si>
  <si>
    <t/>
  </si>
  <si>
    <t/>
  </si>
  <si>
    <t/>
  </si>
  <si>
    <t/>
  </si>
  <si>
    <t>32 05 01 01</t>
  </si>
  <si>
    <t>სსიპ – შოთა რუსთაველის ეროვნული სამეცნიერო ფონდის აპარატი</t>
  </si>
  <si>
    <t/>
  </si>
  <si>
    <t/>
  </si>
  <si>
    <t/>
  </si>
  <si>
    <t/>
  </si>
  <si>
    <t/>
  </si>
  <si>
    <t/>
  </si>
  <si>
    <t>32 05 01 02</t>
  </si>
  <si>
    <t>სსიპ – შოთა რუსთაველის ეროვნული სამეცნიერო ფონდის პროგრამები და გრანტები</t>
  </si>
  <si>
    <t/>
  </si>
  <si>
    <t/>
  </si>
  <si>
    <t/>
  </si>
  <si>
    <t/>
  </si>
  <si>
    <t/>
  </si>
  <si>
    <t/>
  </si>
  <si>
    <t/>
  </si>
  <si>
    <t>32 05 02</t>
  </si>
  <si>
    <t>სამეცნიერო დაწესებულებების პროგრამები</t>
  </si>
  <si>
    <t/>
  </si>
  <si>
    <t/>
  </si>
  <si>
    <t/>
  </si>
  <si>
    <t/>
  </si>
  <si>
    <t/>
  </si>
  <si>
    <t/>
  </si>
  <si>
    <t/>
  </si>
  <si>
    <t/>
  </si>
  <si>
    <t>32 05 02 01</t>
  </si>
  <si>
    <t>სსიპ - ივანე ბერიტაშვილის ექსპერიმენტული ბიომედიცინის ცენტრი</t>
  </si>
  <si>
    <t/>
  </si>
  <si>
    <t/>
  </si>
  <si>
    <t/>
  </si>
  <si>
    <t/>
  </si>
  <si>
    <t/>
  </si>
  <si>
    <t>32 05 02 01 01</t>
  </si>
  <si>
    <t/>
  </si>
  <si>
    <t/>
  </si>
  <si>
    <t/>
  </si>
  <si>
    <t/>
  </si>
  <si>
    <t/>
  </si>
  <si>
    <t>32 05 02 01 02</t>
  </si>
  <si>
    <t>სსიპ - ივანე ბერიტაშვილის ექსპერიმენტული ბიომედიცინის ცენტრი - სსიპ - შოთა რუსთაველის ეროვნული სამეცნიერო ფონდის გრანტები</t>
  </si>
  <si>
    <t/>
  </si>
  <si>
    <t/>
  </si>
  <si>
    <t/>
  </si>
  <si>
    <t/>
  </si>
  <si>
    <t>32 05 02 02</t>
  </si>
  <si>
    <t>სსიპ – კორნელი კეკელიძის სახელობის ხელნაწერთა ეროვნული ცენტრი</t>
  </si>
  <si>
    <t/>
  </si>
  <si>
    <t/>
  </si>
  <si>
    <t/>
  </si>
  <si>
    <t/>
  </si>
  <si>
    <t/>
  </si>
  <si>
    <t/>
  </si>
  <si>
    <t>32 05 02 02 01</t>
  </si>
  <si>
    <t/>
  </si>
  <si>
    <t/>
  </si>
  <si>
    <t/>
  </si>
  <si>
    <t/>
  </si>
  <si>
    <t/>
  </si>
  <si>
    <t/>
  </si>
  <si>
    <t>32 05 02 02 02</t>
  </si>
  <si>
    <t>სსიპ – კორნელი კეკელიძის სახელობის ხელნაწერთა ეროვნული ცენტრი - სსიპ - შოთა რუსთაველის ეროვნული სამეცნიერო ფონდის გრანტები</t>
  </si>
  <si>
    <t/>
  </si>
  <si>
    <t/>
  </si>
  <si>
    <t/>
  </si>
  <si>
    <t/>
  </si>
  <si>
    <t>32 05 02 03</t>
  </si>
  <si>
    <t>სსიპ – გიორგი ელიავას სახელობის ბაქტერიოფაგიის, მიკრობიოლოგიისა და ვირუსოლოგიის ინსტიტუტი</t>
  </si>
  <si>
    <t/>
  </si>
  <si>
    <t/>
  </si>
  <si>
    <t/>
  </si>
  <si>
    <t/>
  </si>
  <si>
    <t/>
  </si>
  <si>
    <t/>
  </si>
  <si>
    <t/>
  </si>
  <si>
    <t/>
  </si>
  <si>
    <t>32 05 03</t>
  </si>
  <si>
    <t>სოფლის მეურნეობის დარგში მეცნიერთა ხელშეწყობა</t>
  </si>
  <si>
    <t/>
  </si>
  <si>
    <t/>
  </si>
  <si>
    <t/>
  </si>
  <si>
    <t/>
  </si>
  <si>
    <t/>
  </si>
  <si>
    <t/>
  </si>
  <si>
    <t/>
  </si>
  <si>
    <t>32 05 04</t>
  </si>
  <si>
    <t>სამეცნიერო კვლევების ხელშეწყობა</t>
  </si>
  <si>
    <t/>
  </si>
  <si>
    <t/>
  </si>
  <si>
    <t/>
  </si>
  <si>
    <t/>
  </si>
  <si>
    <t/>
  </si>
  <si>
    <t/>
  </si>
  <si>
    <t>32 05 04 01</t>
  </si>
  <si>
    <t>სამეცნიერო კვლევების ხელშეწყობა - საქართველოს განათლებისა და მეცნიერების სამინისტროს განკარგვა</t>
  </si>
  <si>
    <t/>
  </si>
  <si>
    <t/>
  </si>
  <si>
    <t/>
  </si>
  <si>
    <t/>
  </si>
  <si>
    <t>32 05 04 03</t>
  </si>
  <si>
    <t/>
  </si>
  <si>
    <t/>
  </si>
  <si>
    <t/>
  </si>
  <si>
    <t/>
  </si>
  <si>
    <t>32 05 04 04</t>
  </si>
  <si>
    <t>სსიპ - საქართველოს ტექნიკური უნივერსიტეტი</t>
  </si>
  <si>
    <t/>
  </si>
  <si>
    <t/>
  </si>
  <si>
    <t/>
  </si>
  <si>
    <t/>
  </si>
  <si>
    <t>32 05 04 05</t>
  </si>
  <si>
    <t/>
  </si>
  <si>
    <t/>
  </si>
  <si>
    <t/>
  </si>
  <si>
    <t>32 05 04 06</t>
  </si>
  <si>
    <t/>
  </si>
  <si>
    <t/>
  </si>
  <si>
    <t/>
  </si>
  <si>
    <t/>
  </si>
  <si>
    <t>32 05 04 07</t>
  </si>
  <si>
    <t>მეცნიერების პოპულარიზაცია</t>
  </si>
  <si>
    <t/>
  </si>
  <si>
    <t/>
  </si>
  <si>
    <t/>
  </si>
  <si>
    <t/>
  </si>
  <si>
    <t>32 05 04 08</t>
  </si>
  <si>
    <t>ქიმიის 48-ე საერთაშორისო ოლიმპიადის ჩატარება</t>
  </si>
  <si>
    <t/>
  </si>
  <si>
    <t/>
  </si>
  <si>
    <t/>
  </si>
  <si>
    <t>32 05 04 09</t>
  </si>
  <si>
    <t xml:space="preserve">საერთო გამოყენების სამეცნიერო ინფრასტრუქტურის მოწყობა </t>
  </si>
  <si>
    <t/>
  </si>
  <si>
    <t/>
  </si>
  <si>
    <t>32 06</t>
  </si>
  <si>
    <t>ინკლუზიური განათლება</t>
  </si>
  <si>
    <t/>
  </si>
  <si>
    <t/>
  </si>
  <si>
    <t/>
  </si>
  <si>
    <t/>
  </si>
  <si>
    <t/>
  </si>
  <si>
    <t/>
  </si>
  <si>
    <t/>
  </si>
  <si>
    <t>32 06 01</t>
  </si>
  <si>
    <t>სკოლამდელი ინკლუზიური განათლების განვითარება</t>
  </si>
  <si>
    <t/>
  </si>
  <si>
    <t/>
  </si>
  <si>
    <t/>
  </si>
  <si>
    <t>32 06 02</t>
  </si>
  <si>
    <t>ზოგადი ინკლუზიური განათლების განვითარება</t>
  </si>
  <si>
    <t/>
  </si>
  <si>
    <t/>
  </si>
  <si>
    <t/>
  </si>
  <si>
    <t/>
  </si>
  <si>
    <t/>
  </si>
  <si>
    <t>32 06 02 01</t>
  </si>
  <si>
    <t>ზოგადი ინკლუზიური განათლების განვითარება - საქართველოს განათლებისა და მეცნიერების სამინისტროს განკარგვა</t>
  </si>
  <si>
    <t/>
  </si>
  <si>
    <t/>
  </si>
  <si>
    <t/>
  </si>
  <si>
    <t/>
  </si>
  <si>
    <t>32 06 02 02</t>
  </si>
  <si>
    <t>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</t>
  </si>
  <si>
    <t/>
  </si>
  <si>
    <t/>
  </si>
  <si>
    <t/>
  </si>
  <si>
    <t>32 06 02 02 01</t>
  </si>
  <si>
    <t>სსიპ – ქალაქ თბილისის №200 საჯარო სკოლა</t>
  </si>
  <si>
    <t/>
  </si>
  <si>
    <t/>
  </si>
  <si>
    <t>32 06 02 02 02</t>
  </si>
  <si>
    <t>სსიპ – ქალაქ ახალციხის №7 საჯარო სკოლა</t>
  </si>
  <si>
    <t/>
  </si>
  <si>
    <t/>
  </si>
  <si>
    <t>32 06 02 02 03</t>
  </si>
  <si>
    <t>სსიპ – ქალაქ ჭიათურის №12 საჯარო სკოლა</t>
  </si>
  <si>
    <t/>
  </si>
  <si>
    <t/>
  </si>
  <si>
    <t/>
  </si>
  <si>
    <t>32 06 02 02 04</t>
  </si>
  <si>
    <t>სსიპ – ქალაქ თბილისის №202 საჯარო სკოლა</t>
  </si>
  <si>
    <t/>
  </si>
  <si>
    <t/>
  </si>
  <si>
    <t/>
  </si>
  <si>
    <t>32 06 02 02 05</t>
  </si>
  <si>
    <t>სსიპ – ქალაქ თბილისის  №203 საჯარო სკოლა</t>
  </si>
  <si>
    <t/>
  </si>
  <si>
    <t/>
  </si>
  <si>
    <t>32 06 02 02 06</t>
  </si>
  <si>
    <t>სსიპ – ქალაქ ქუთაისის №45 საჯარო სკოლა</t>
  </si>
  <si>
    <t/>
  </si>
  <si>
    <t/>
  </si>
  <si>
    <t/>
  </si>
  <si>
    <t>32 06 02 02 07</t>
  </si>
  <si>
    <t>სსიპ – ქალაქ სამტრედიის №15 საჯარო სკოლა</t>
  </si>
  <si>
    <t/>
  </si>
  <si>
    <t/>
  </si>
  <si>
    <t/>
  </si>
  <si>
    <t>32 06 02 02 08</t>
  </si>
  <si>
    <t>სსიპ – ქალაქ თბილისის №198 საჯარო სკოლა</t>
  </si>
  <si>
    <t/>
  </si>
  <si>
    <t/>
  </si>
  <si>
    <t/>
  </si>
  <si>
    <t>32 06 03</t>
  </si>
  <si>
    <t>პროფესიული ინკლუზიური განათლების განვითარება</t>
  </si>
  <si>
    <t/>
  </si>
  <si>
    <t/>
  </si>
  <si>
    <t/>
  </si>
  <si>
    <t>32 06 03 01</t>
  </si>
  <si>
    <t>პროფესიული ინკლუზიური განათლების განვითარება - საქართველოს განათლებისა და მეცნიერების სამინისტროს განკარგვა</t>
  </si>
  <si>
    <t/>
  </si>
  <si>
    <t/>
  </si>
  <si>
    <t/>
  </si>
  <si>
    <t>32 06 03 02</t>
  </si>
  <si>
    <t>ინკლუზიური სწავლების ხელშეწყობის პროგრამა - სსიპ პროფესიული კოლეჯი „ბლექსი"</t>
  </si>
  <si>
    <t/>
  </si>
  <si>
    <t/>
  </si>
  <si>
    <t>32 06 03 03</t>
  </si>
  <si>
    <t/>
  </si>
  <si>
    <t/>
  </si>
  <si>
    <t>32 06 03 04</t>
  </si>
  <si>
    <t>ინკლუზიური სწავლების ხელშეწყობის პროგრამა - სსიპ - პროფესიული კოლეჯი „ახალი ტალღა“</t>
  </si>
  <si>
    <t/>
  </si>
  <si>
    <t/>
  </si>
  <si>
    <t>32 06 03 05</t>
  </si>
  <si>
    <t>ინკლუზიური სწავლების ხელშეწყობის პროგრამა - სსიპ - პროფესიული კოლეჯი „ლაკადა“</t>
  </si>
  <si>
    <t/>
  </si>
  <si>
    <t/>
  </si>
  <si>
    <t>32 06 03 06</t>
  </si>
  <si>
    <t>ინკლუზიური სწავლების ხელშეწყობის პროგრამა - სსიპ - საქართველოს ტექნიკური უნივერსიტეტი</t>
  </si>
  <si>
    <t/>
  </si>
  <si>
    <t/>
  </si>
  <si>
    <t>32 06 03 08</t>
  </si>
  <si>
    <t xml:space="preserve"> ინკლუზიური სწავლების ხელშეწყობის პროგრამა - სსიპ - შეფასებისა და გამოცდების ეროვნული ცენტრი</t>
  </si>
  <si>
    <t/>
  </si>
  <si>
    <t/>
  </si>
  <si>
    <t>32 06 03 09</t>
  </si>
  <si>
    <t>ინკლუზიური სწავლების ხელშეწყობის პროგრამა - სსიპ საზოგადოებრივი კოლეჯი „აისი"</t>
  </si>
  <si>
    <t/>
  </si>
  <si>
    <t/>
  </si>
  <si>
    <t>32 06 03 10</t>
  </si>
  <si>
    <t>ინკლუზიური სწავლების ხელშეწყობის პროგრამა - სსიპ საზოგადოებრივი კოლეჯი „იბერია“</t>
  </si>
  <si>
    <t/>
  </si>
  <si>
    <t/>
  </si>
  <si>
    <t>32 06 03 11</t>
  </si>
  <si>
    <t>ინკლუზიური სწავლების ხელშეწყობის პროგრამა - სსიპ განათლების მართვის საინფორმაციო სისტემა</t>
  </si>
  <si>
    <t/>
  </si>
  <si>
    <t/>
  </si>
  <si>
    <t>32 06 03 12</t>
  </si>
  <si>
    <t>ინკლუზიური სწავლების ხელშეწყობის პროგრამა - სსიპ - პროფესიული კოლეჯი „მოდუსი"</t>
  </si>
  <si>
    <t/>
  </si>
  <si>
    <t/>
  </si>
  <si>
    <t>32 06 03 13</t>
  </si>
  <si>
    <t>ინკლუზიური სწავლების ხელშეწყობის პროგრამა - ა(ა)იპ პროფესიული კოლეჯი "ჰორიზონტი"</t>
  </si>
  <si>
    <t/>
  </si>
  <si>
    <t/>
  </si>
  <si>
    <t>32 06 03 14</t>
  </si>
  <si>
    <t>ინკლუზიური სწავლების ხელშეწყობის პროგრამა - სსიპ საზოგადოებრივი კოლეჯი „სპექტრი"</t>
  </si>
  <si>
    <t/>
  </si>
  <si>
    <t/>
  </si>
  <si>
    <t>32 06 03 15</t>
  </si>
  <si>
    <t>ინკლუზიური სწავლების ხელშეწყობის პროგრამა - სსიპ საზოგადოებრივი კოლეჯი „მერმისი"</t>
  </si>
  <si>
    <t/>
  </si>
  <si>
    <t/>
  </si>
  <si>
    <t>32 06 03 16</t>
  </si>
  <si>
    <t>ინკლუზიური სწავლების ხელშეწყობის პროგრამა - სსიპ საზოგადოებრივი კოლეჯი „გლდანის პროფესიული მომზადების ცენტრი“</t>
  </si>
  <si>
    <t/>
  </si>
  <si>
    <t/>
  </si>
  <si>
    <t>32 06 04</t>
  </si>
  <si>
    <t>უმაღლესი ინკლუზიური განათლების განვითარება</t>
  </si>
  <si>
    <t/>
  </si>
  <si>
    <t/>
  </si>
  <si>
    <t/>
  </si>
  <si>
    <t>32 06 04 01</t>
  </si>
  <si>
    <t>უმაღლესი ინკლუზიური განათლების განვითარება - საქართველოს განათლებისა და მეცნიერების სამინისტროს განკარგვა</t>
  </si>
  <si>
    <t/>
  </si>
  <si>
    <t/>
  </si>
  <si>
    <t/>
  </si>
  <si>
    <t>32 06 05</t>
  </si>
  <si>
    <t>ინკლუზიური განათლების მხარდაჭერისათვის ადამიანური რესურსების განვითარება</t>
  </si>
  <si>
    <t/>
  </si>
  <si>
    <t/>
  </si>
  <si>
    <t>32 06 06</t>
  </si>
  <si>
    <t>ინკლუზიური სწავლების ხელშეწყობის პროგრამა</t>
  </si>
  <si>
    <t/>
  </si>
  <si>
    <t/>
  </si>
  <si>
    <t/>
  </si>
  <si>
    <t/>
  </si>
  <si>
    <t/>
  </si>
  <si>
    <t/>
  </si>
  <si>
    <t/>
  </si>
  <si>
    <t>32 07</t>
  </si>
  <si>
    <t>საგანმანათლებლო და სამეცნიერო დაწესებულებათა ინფრასტრუქტურის განვითარება</t>
  </si>
  <si>
    <t/>
  </si>
  <si>
    <t/>
  </si>
  <si>
    <t/>
  </si>
  <si>
    <t/>
  </si>
  <si>
    <t/>
  </si>
  <si>
    <t/>
  </si>
  <si>
    <t/>
  </si>
  <si>
    <t/>
  </si>
  <si>
    <t>32 07 01</t>
  </si>
  <si>
    <t>საგანმანათლებლო დაწესებულებებისა და მოსწავლეების/სტუდენტების ინფორმაციულ-საკომუნიკაციო ტექნოლოგიებით უზრუნველყოფა</t>
  </si>
  <si>
    <t/>
  </si>
  <si>
    <t/>
  </si>
  <si>
    <t/>
  </si>
  <si>
    <t/>
  </si>
  <si>
    <t/>
  </si>
  <si>
    <t/>
  </si>
  <si>
    <t>32 07 01 01</t>
  </si>
  <si>
    <t>სსიპ – საგანმანათლებლო და სამეცნიერო ინფრასტრუქტურის განვითარების სააგენტო</t>
  </si>
  <si>
    <t/>
  </si>
  <si>
    <t/>
  </si>
  <si>
    <t/>
  </si>
  <si>
    <t/>
  </si>
  <si>
    <t/>
  </si>
  <si>
    <t/>
  </si>
  <si>
    <t>32 07 01 02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</si>
  <si>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</si>
  <si>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/>
  </si>
  <si>
    <t/>
  </si>
  <si>
    <t/>
  </si>
  <si>
    <t>32 07 01 03</t>
  </si>
  <si>
    <t>პროგრამა „ჩემი პირველი კომპიუტერი“</t>
  </si>
  <si>
    <t/>
  </si>
  <si>
    <t/>
  </si>
  <si>
    <t/>
  </si>
  <si>
    <t>32 07 02</t>
  </si>
  <si>
    <t/>
  </si>
  <si>
    <t/>
  </si>
  <si>
    <t/>
  </si>
  <si>
    <t/>
  </si>
  <si>
    <t/>
  </si>
  <si>
    <t/>
  </si>
  <si>
    <t/>
  </si>
  <si>
    <t>32 07 02 01</t>
  </si>
  <si>
    <t>ზოგადსაგანმანათლებლო დაწესებულებების ინფრასტრუქტურის განვითარება</t>
  </si>
  <si>
    <t/>
  </si>
  <si>
    <t/>
  </si>
  <si>
    <t/>
  </si>
  <si>
    <t/>
  </si>
  <si>
    <t/>
  </si>
  <si>
    <t/>
  </si>
  <si>
    <t>32 07 02 02</t>
  </si>
  <si>
    <t>პროფესიული საგანანმანათლებლო დაწესებულებების ინფრასტრუქტურის განვითარება</t>
  </si>
  <si>
    <t/>
  </si>
  <si>
    <t/>
  </si>
  <si>
    <t/>
  </si>
  <si>
    <t/>
  </si>
  <si>
    <t/>
  </si>
  <si>
    <t>32 07 02 03</t>
  </si>
  <si>
    <t>უმაღლესი და  სამეცნიერო დაწესებულებების ინფრასტრუქტურის განვითარება</t>
  </si>
  <si>
    <t/>
  </si>
  <si>
    <t/>
  </si>
  <si>
    <t/>
  </si>
  <si>
    <t/>
  </si>
  <si>
    <t>32 07 02 04</t>
  </si>
  <si>
    <t>სამინისტროს სისტემაში შემავალი საჯარო სამართლის იურიდიული პირებისა და ტერიტორიული ორგანოების  ინფრასტრუქტურის განვითარება</t>
  </si>
  <si>
    <t/>
  </si>
  <si>
    <t>32 07 02 05</t>
  </si>
  <si>
    <t>საჯარო სკოლების ოპერირებისა და მოვლა-პატრონობის სისტემის განვითარება</t>
  </si>
  <si>
    <t/>
  </si>
  <si>
    <t/>
  </si>
  <si>
    <t>32 08</t>
  </si>
  <si>
    <t>ათასწლეულის გამოწვევა საქართველოს</t>
  </si>
  <si>
    <t/>
  </si>
  <si>
    <t/>
  </si>
  <si>
    <t/>
  </si>
  <si>
    <t/>
  </si>
  <si>
    <t>32 08 01</t>
  </si>
  <si>
    <t>ათასწლეულის გამოწვევა საქართველოს - მეორე პროექტი (ათასწლეულის გამოწვევის კორპორაცია)</t>
  </si>
  <si>
    <t/>
  </si>
  <si>
    <t/>
  </si>
  <si>
    <t/>
  </si>
  <si>
    <t/>
  </si>
  <si>
    <t>32 08 01 01</t>
  </si>
  <si>
    <t>ათასწლეულის გამოწვევა საქართველოს - მეორე პროექტი</t>
  </si>
  <si>
    <t/>
  </si>
  <si>
    <t/>
  </si>
  <si>
    <t/>
  </si>
  <si>
    <t/>
  </si>
  <si>
    <t>32 08 01 01 01</t>
  </si>
  <si>
    <t>განათლების ქვეპროექტები (MCC)</t>
  </si>
  <si>
    <t/>
  </si>
  <si>
    <t/>
  </si>
  <si>
    <t/>
  </si>
  <si>
    <t>32 08 01 01 02</t>
  </si>
  <si>
    <t>პროგრამის ადმინისტრირება (MCC)</t>
  </si>
  <si>
    <t/>
  </si>
  <si>
    <t/>
  </si>
  <si>
    <t/>
  </si>
  <si>
    <t/>
  </si>
  <si>
    <t>32 99</t>
  </si>
  <si>
    <t>წინ პერიოდის პროგრამები/ღონისძიებები</t>
  </si>
  <si>
    <t/>
  </si>
  <si>
    <t/>
  </si>
  <si>
    <t/>
  </si>
  <si>
    <t>33 00</t>
  </si>
  <si>
    <t>საქართველოს კულტურისა და ძეგლთა დაცვის სამინისტრო</t>
  </si>
  <si>
    <t/>
  </si>
  <si>
    <t/>
  </si>
  <si>
    <t/>
  </si>
  <si>
    <t/>
  </si>
  <si>
    <t/>
  </si>
  <si>
    <t/>
  </si>
  <si>
    <t/>
  </si>
  <si>
    <t/>
  </si>
  <si>
    <t>33 01</t>
  </si>
  <si>
    <t>კულტურისა და ძეგლთა დაცვის სფეროში პოლიტიკის შემუშავება და პროგრამების მართვა</t>
  </si>
  <si>
    <t/>
  </si>
  <si>
    <t/>
  </si>
  <si>
    <t/>
  </si>
  <si>
    <t/>
  </si>
  <si>
    <t/>
  </si>
  <si>
    <t/>
  </si>
  <si>
    <t/>
  </si>
  <si>
    <t>33 02</t>
  </si>
  <si>
    <t>ხელოვნების დარგების განვითარების ხელშეწყობა და პოპულარიზაცია საქართველოში და მის ფარგლებს გარეთ</t>
  </si>
  <si>
    <t/>
  </si>
  <si>
    <t/>
  </si>
  <si>
    <t/>
  </si>
  <si>
    <t/>
  </si>
  <si>
    <t/>
  </si>
  <si>
    <t/>
  </si>
  <si>
    <t/>
  </si>
  <si>
    <t/>
  </si>
  <si>
    <t>33 02 01</t>
  </si>
  <si>
    <t>ხელოვნების განვითარების ღონისძიებები</t>
  </si>
  <si>
    <t/>
  </si>
  <si>
    <t/>
  </si>
  <si>
    <t/>
  </si>
  <si>
    <t/>
  </si>
  <si>
    <t/>
  </si>
  <si>
    <t/>
  </si>
  <si>
    <t/>
  </si>
  <si>
    <t/>
  </si>
  <si>
    <t>33 02 01 01</t>
  </si>
  <si>
    <t>სსიპ -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</si>
  <si>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/>
  </si>
  <si>
    <t/>
  </si>
  <si>
    <t/>
  </si>
  <si>
    <t/>
  </si>
  <si>
    <t/>
  </si>
  <si>
    <t/>
  </si>
  <si>
    <t/>
  </si>
  <si>
    <t/>
  </si>
  <si>
    <t>33 02 01 02</t>
  </si>
  <si>
    <t>სსიპ – შოთა რუსთაველის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</si>
  <si>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</si>
  <si>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</si>
  <si>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</si>
  <si>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</si>
  <si>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</si>
  <si>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</si>
  <si>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</si>
  <si>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/>
  </si>
  <si>
    <t>33 02 01 03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</si>
  <si>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</si>
  <si>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</si>
  <si>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</si>
  <si>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</si>
  <si>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</si>
  <si>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</si>
  <si>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</si>
  <si>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</si>
  <si>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/>
  </si>
  <si>
    <t>33 02 01 04</t>
  </si>
  <si>
    <t>სსიპ – თბილისის მარიონეტების პროფესიული სახელმწიფო თეატრი</t>
  </si>
  <si>
    <t/>
  </si>
  <si>
    <t/>
  </si>
  <si>
    <t/>
  </si>
  <si>
    <t/>
  </si>
  <si>
    <t/>
  </si>
  <si>
    <t/>
  </si>
  <si>
    <t>33 02 01 05</t>
  </si>
  <si>
    <t>სსიპ – ნოდარ დუმბაძის სახელობის მოზარდ მაყურებელთა პროფესიული სახელმწიფო თეატრი</t>
  </si>
  <si>
    <t/>
  </si>
  <si>
    <t/>
  </si>
  <si>
    <t/>
  </si>
  <si>
    <t/>
  </si>
  <si>
    <t/>
  </si>
  <si>
    <t/>
  </si>
  <si>
    <t/>
  </si>
  <si>
    <t/>
  </si>
  <si>
    <t>33 02 01 06</t>
  </si>
  <si>
    <t>სსიპ – თბილისის ვასო აბაშიძის სახელობის მუსიკალური კომედიისა და დრამის პროფესიული სახელმწიფო თეატრი</t>
  </si>
  <si>
    <t/>
  </si>
  <si>
    <t/>
  </si>
  <si>
    <t/>
  </si>
  <si>
    <t/>
  </si>
  <si>
    <t/>
  </si>
  <si>
    <t/>
  </si>
  <si>
    <t/>
  </si>
  <si>
    <t>33 02 01 07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</si>
  <si>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</si>
  <si>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/>
  </si>
  <si>
    <t/>
  </si>
  <si>
    <t/>
  </si>
  <si>
    <t/>
  </si>
  <si>
    <t/>
  </si>
  <si>
    <t/>
  </si>
  <si>
    <t>33 02 01 08</t>
  </si>
  <si>
    <t>სსიპ – საქართველოს ხალხური სიმღერისა და ცეკვის სახელმწიფო აკადემიური ანსამბლი „რუსთავი“</t>
  </si>
  <si>
    <t/>
  </si>
  <si>
    <t/>
  </si>
  <si>
    <t/>
  </si>
  <si>
    <t/>
  </si>
  <si>
    <t/>
  </si>
  <si>
    <t/>
  </si>
  <si>
    <t/>
  </si>
  <si>
    <t>33 02 01 09</t>
  </si>
  <si>
    <t>სსიპ – საქართველოს ხალხური სიმღერისა და ცეკვის სახელმწიფო აკადემიური ანსამბლი „ერისიონი“</t>
  </si>
  <si>
    <t/>
  </si>
  <si>
    <t/>
  </si>
  <si>
    <t/>
  </si>
  <si>
    <t/>
  </si>
  <si>
    <t/>
  </si>
  <si>
    <t/>
  </si>
  <si>
    <t/>
  </si>
  <si>
    <t>33 02 01 10</t>
  </si>
  <si>
    <t>სსიპ – საქართველოს ფოლკლორის სახელმწიფო ცენტრი</t>
  </si>
  <si>
    <t/>
  </si>
  <si>
    <t/>
  </si>
  <si>
    <t/>
  </si>
  <si>
    <t/>
  </si>
  <si>
    <t/>
  </si>
  <si>
    <t/>
  </si>
  <si>
    <t>33 02 01 11</t>
  </si>
  <si>
    <t>სსიპ – საქართველოს ეროვნული მუსიკალური ცენტრი</t>
  </si>
  <si>
    <t/>
  </si>
  <si>
    <t/>
  </si>
  <si>
    <t/>
  </si>
  <si>
    <t/>
  </si>
  <si>
    <t/>
  </si>
  <si>
    <t/>
  </si>
  <si>
    <t/>
  </si>
  <si>
    <t/>
  </si>
  <si>
    <t>33 02 01 12</t>
  </si>
  <si>
    <t>სსიპ – ჯ.კახიძის სახელობის თბილისის მუსიკალურ–კულტურული ცენტრი</t>
  </si>
  <si>
    <t/>
  </si>
  <si>
    <t/>
  </si>
  <si>
    <t/>
  </si>
  <si>
    <t/>
  </si>
  <si>
    <t/>
  </si>
  <si>
    <t/>
  </si>
  <si>
    <t/>
  </si>
  <si>
    <t/>
  </si>
  <si>
    <t>33 02 01 13</t>
  </si>
  <si>
    <t>სსიპ – საქართველოს კინემატოგრაფიის ეროვნული ცენტრი</t>
  </si>
  <si>
    <t/>
  </si>
  <si>
    <t/>
  </si>
  <si>
    <t/>
  </si>
  <si>
    <t/>
  </si>
  <si>
    <t/>
  </si>
  <si>
    <t/>
  </si>
  <si>
    <t/>
  </si>
  <si>
    <t/>
  </si>
  <si>
    <t>33 02 01 14</t>
  </si>
  <si>
    <t>სსიპ – გორის ქალთა კამერული გუნდი</t>
  </si>
  <si>
    <t/>
  </si>
  <si>
    <t/>
  </si>
  <si>
    <t/>
  </si>
  <si>
    <t/>
  </si>
  <si>
    <t>33 02 01 15</t>
  </si>
  <si>
    <t>სსიპ – მესხეთის (ახალციხის)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</si>
  <si>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</si>
  <si>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</si>
  <si>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</si>
  <si>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</si>
  <si>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</si>
  <si>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</si>
  <si>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</si>
  <si>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>33 02 01 16</t>
  </si>
  <si>
    <t>სსიპ – ალ. გრიბოედოვის სახელობის რუსული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</si>
  <si>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</si>
  <si>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</si>
  <si>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</si>
  <si>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</si>
  <si>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</si>
  <si>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</si>
  <si>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</si>
  <si>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>33 02 01 17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</si>
  <si>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</si>
  <si>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/>
  </si>
  <si>
    <t/>
  </si>
  <si>
    <t/>
  </si>
  <si>
    <t/>
  </si>
  <si>
    <t/>
  </si>
  <si>
    <t/>
  </si>
  <si>
    <t/>
  </si>
  <si>
    <t>33 02 01 18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</si>
  <si>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</si>
  <si>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/>
  </si>
  <si>
    <t/>
  </si>
  <si>
    <t/>
  </si>
  <si>
    <t/>
  </si>
  <si>
    <t/>
  </si>
  <si>
    <t/>
  </si>
  <si>
    <t>33 02 01 19</t>
  </si>
  <si>
    <t>სსიპ – ახალციხის თოჯინების პროფესიული სახელმწიფო თეატრი</t>
  </si>
  <si>
    <t/>
  </si>
  <si>
    <t/>
  </si>
  <si>
    <t/>
  </si>
  <si>
    <t/>
  </si>
  <si>
    <t/>
  </si>
  <si>
    <t/>
  </si>
  <si>
    <t>33 02 01 20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</si>
  <si>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</si>
  <si>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/>
  </si>
  <si>
    <t/>
  </si>
  <si>
    <t/>
  </si>
  <si>
    <t/>
  </si>
  <si>
    <t>33 02 01 21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</si>
  <si>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</si>
  <si>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/>
  </si>
  <si>
    <t/>
  </si>
  <si>
    <t/>
  </si>
  <si>
    <t/>
  </si>
  <si>
    <t>33 02 01 22</t>
  </si>
  <si>
    <t>სსიპ ცხინვალის ივანე მაჩაბლის სახელობის სახელმწიფო დრამატული თეატრი</t>
  </si>
  <si>
    <t/>
  </si>
  <si>
    <t/>
  </si>
  <si>
    <t/>
  </si>
  <si>
    <t/>
  </si>
  <si>
    <t>33 02 01 23</t>
  </si>
  <si>
    <t>სსიპ - კულტურის განვითარების საინვესტიციო ფონდი</t>
  </si>
  <si>
    <t/>
  </si>
  <si>
    <t/>
  </si>
  <si>
    <t/>
  </si>
  <si>
    <t/>
  </si>
  <si>
    <t/>
  </si>
  <si>
    <t/>
  </si>
  <si>
    <t/>
  </si>
  <si>
    <t/>
  </si>
  <si>
    <t>33 02 01 24</t>
  </si>
  <si>
    <t>სსიპ – კლასიკური მუსიკის დაცვის, განვითარებისა და პოპულარიზაციის ცენტრი</t>
  </si>
  <si>
    <t/>
  </si>
  <si>
    <t/>
  </si>
  <si>
    <t/>
  </si>
  <si>
    <t/>
  </si>
  <si>
    <t/>
  </si>
  <si>
    <t/>
  </si>
  <si>
    <t>33 02 01 25</t>
  </si>
  <si>
    <t>სსიპ – თბილისის სახელმწიფო კამერული ორკესტრი</t>
  </si>
  <si>
    <t/>
  </si>
  <si>
    <t/>
  </si>
  <si>
    <t/>
  </si>
  <si>
    <t/>
  </si>
  <si>
    <t/>
  </si>
  <si>
    <t>33 02 01 26</t>
  </si>
  <si>
    <t>სსიპ – ჩრდილების პროფესიული სახელმწიფო თეატრი „აფხაზეთი“</t>
  </si>
  <si>
    <t/>
  </si>
  <si>
    <t/>
  </si>
  <si>
    <t/>
  </si>
  <si>
    <t/>
  </si>
  <si>
    <t/>
  </si>
  <si>
    <t>33 02 01 27</t>
  </si>
  <si>
    <t>სსიპ – მწერალთა სახლი</t>
  </si>
  <si>
    <t/>
  </si>
  <si>
    <t/>
  </si>
  <si>
    <t/>
  </si>
  <si>
    <t/>
  </si>
  <si>
    <t/>
  </si>
  <si>
    <t/>
  </si>
  <si>
    <t/>
  </si>
  <si>
    <t>33 02 01 28</t>
  </si>
  <si>
    <t>სსიპ - ქართული წიგნის ეროვნული ცენტრი</t>
  </si>
  <si>
    <t/>
  </si>
  <si>
    <t/>
  </si>
  <si>
    <t/>
  </si>
  <si>
    <t/>
  </si>
  <si>
    <t/>
  </si>
  <si>
    <t/>
  </si>
  <si>
    <t>33 02 01 29</t>
  </si>
  <si>
    <t>სსიპ - ჩერქეზული (ადიღეური) კულტურის ცენტრი</t>
  </si>
  <si>
    <t/>
  </si>
  <si>
    <t/>
  </si>
  <si>
    <t/>
  </si>
  <si>
    <t/>
  </si>
  <si>
    <t/>
  </si>
  <si>
    <t>33 02 01 30</t>
  </si>
  <si>
    <t>სსიპ - ანსამბლი „ბასიანი“</t>
  </si>
  <si>
    <t/>
  </si>
  <si>
    <t/>
  </si>
  <si>
    <t/>
  </si>
  <si>
    <t/>
  </si>
  <si>
    <t>33 02 01 31</t>
  </si>
  <si>
    <t>საბალეტო ქორეოგრაფიული ხელოვნების განვითარების ქვეპროგრამა</t>
  </si>
  <si>
    <t/>
  </si>
  <si>
    <t/>
  </si>
  <si>
    <t/>
  </si>
  <si>
    <t/>
  </si>
  <si>
    <t>33 02 01 32</t>
  </si>
  <si>
    <t>სსიპ - ზინაიდა კვერენჩხილაძის სახელობის დმანისის პროფესიული სახელმწიფო  დრამატული თეატრი</t>
  </si>
  <si>
    <t/>
  </si>
  <si>
    <t/>
  </si>
  <si>
    <t/>
  </si>
  <si>
    <t>33 02 01 35</t>
  </si>
  <si>
    <t>სსიპ - ქ. ჭიათურის აკაკი წერეთლის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</si>
  <si>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</si>
  <si>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</si>
  <si>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</si>
  <si>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</si>
  <si>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</si>
  <si>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</si>
  <si>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>33 02 01 36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</si>
  <si>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</si>
  <si>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</si>
  <si>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</si>
  <si>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</si>
  <si>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</si>
  <si>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</si>
  <si>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</si>
  <si>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</si>
  <si>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>33 02 01 37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</si>
  <si>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</si>
  <si>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/>
  </si>
  <si>
    <t/>
  </si>
  <si>
    <t/>
  </si>
  <si>
    <t/>
  </si>
  <si>
    <t/>
  </si>
  <si>
    <t>33 02 01 38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</si>
  <si>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</si>
  <si>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</si>
  <si>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</si>
  <si>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</si>
  <si>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</si>
  <si>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</si>
  <si>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</si>
  <si>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>33 02 01 39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</si>
  <si>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</si>
  <si>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/>
  </si>
  <si>
    <t/>
  </si>
  <si>
    <t/>
  </si>
  <si>
    <t/>
  </si>
  <si>
    <t/>
  </si>
  <si>
    <t/>
  </si>
  <si>
    <t/>
  </si>
  <si>
    <t>33 02 01 40</t>
  </si>
  <si>
    <t>სსიპ - ქ. გურჯაანის თოჯინების პროფესიული სახელმწიფო თეატრი</t>
  </si>
  <si>
    <t/>
  </si>
  <si>
    <t/>
  </si>
  <si>
    <t/>
  </si>
  <si>
    <t/>
  </si>
  <si>
    <t/>
  </si>
  <si>
    <t/>
  </si>
  <si>
    <t>33 02 01 41</t>
  </si>
  <si>
    <t>სსიპ - ქ. თელავის ვაჟა-ფშაველას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</si>
  <si>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</si>
  <si>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</si>
  <si>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</si>
  <si>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</si>
  <si>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</si>
  <si>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</si>
  <si>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>33 02 01 42</t>
  </si>
  <si>
    <t>სსიპ - ქ. გორის გიორგი ერისთავის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</si>
  <si>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</si>
  <si>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</si>
  <si>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</si>
  <si>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</si>
  <si>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</si>
  <si>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</si>
  <si>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</si>
  <si>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>33 02 01 43</t>
  </si>
  <si>
    <t>სსიპ - ქ. ზუგდიდის შალვა დადიანის სახელობის პროფესიული სახელმწიფო დრამატული თეატრი</t>
  </si>
  <si>
    <t/>
  </si>
  <si>
    <t/>
  </si>
  <si>
    <t/>
  </si>
  <si>
    <t/>
  </si>
  <si>
    <t/>
  </si>
  <si>
    <t/>
  </si>
  <si>
    <t/>
  </si>
  <si>
    <t>33 02 01 44</t>
  </si>
  <si>
    <t>სსიპ - ქ. სენაკის აკაკი ხორავას სახელობის პროფესიული სახელმწიფო დრამატული თეატრი</t>
  </si>
  <si>
    <t/>
  </si>
  <si>
    <t/>
  </si>
  <si>
    <t/>
  </si>
  <si>
    <t>33 02 01 45</t>
  </si>
  <si>
    <t>სსიპ - ქ. ბორჯომის თოჯინების  პროფესიული სახელმწიფო თეატრი</t>
  </si>
  <si>
    <t/>
  </si>
  <si>
    <t/>
  </si>
  <si>
    <t/>
  </si>
  <si>
    <t/>
  </si>
  <si>
    <t/>
  </si>
  <si>
    <t>33 02 01 46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</si>
  <si>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</si>
  <si>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/>
  </si>
  <si>
    <t/>
  </si>
  <si>
    <t/>
  </si>
  <si>
    <t/>
  </si>
  <si>
    <t>33 02 01 47</t>
  </si>
  <si>
    <t>სსიპ - ქ. ფოთის ვალერიან გუნიას სახელობის პროფესიული სახელმწიფო თეატრი</t>
  </si>
  <si>
    <t/>
  </si>
  <si>
    <t/>
  </si>
  <si>
    <t/>
  </si>
  <si>
    <t/>
  </si>
  <si>
    <t/>
  </si>
  <si>
    <t/>
  </si>
  <si>
    <t/>
  </si>
  <si>
    <t/>
  </si>
  <si>
    <t>33 02 02</t>
  </si>
  <si>
    <t>საერთაშორისო კულტურული ურთიერთობებისა და ქართული კულტურის პოპულარიზაციის ქვეპროგრამა</t>
  </si>
  <si>
    <t/>
  </si>
  <si>
    <t/>
  </si>
  <si>
    <t/>
  </si>
  <si>
    <t/>
  </si>
  <si>
    <t/>
  </si>
  <si>
    <t>33 02 03</t>
  </si>
  <si>
    <t>სახალხო არტისტების, სახალხო მხატვრებისა და ლაურეატების სტიპენდიები და სოციალური დახმარება</t>
  </si>
  <si>
    <t/>
  </si>
  <si>
    <t/>
  </si>
  <si>
    <t/>
  </si>
  <si>
    <t>33 02 04</t>
  </si>
  <si>
    <t>კულტურის სფეროს ინფრასტრუქტურის განვითარებისა და ფინანსური მდგრადობის ქვეპროგრამა</t>
  </si>
  <si>
    <t/>
  </si>
  <si>
    <t/>
  </si>
  <si>
    <t/>
  </si>
  <si>
    <t/>
  </si>
  <si>
    <t/>
  </si>
  <si>
    <t>33 02 05</t>
  </si>
  <si>
    <t>ხელოვნების განვითარების ხელშეწყობის ქვეპროგრამა</t>
  </si>
  <si>
    <t/>
  </si>
  <si>
    <t/>
  </si>
  <si>
    <t/>
  </si>
  <si>
    <t/>
  </si>
  <si>
    <t/>
  </si>
  <si>
    <t/>
  </si>
  <si>
    <t>33 02 06</t>
  </si>
  <si>
    <t>რეგიონებში კულტურის მხარდაჭერის ქვეპროგრამა</t>
  </si>
  <si>
    <t/>
  </si>
  <si>
    <t/>
  </si>
  <si>
    <t/>
  </si>
  <si>
    <t>33 03</t>
  </si>
  <si>
    <t>სახელოვნებო განათლების სისტემის ხელშეწყობა</t>
  </si>
  <si>
    <t/>
  </si>
  <si>
    <t/>
  </si>
  <si>
    <t/>
  </si>
  <si>
    <t/>
  </si>
  <si>
    <t/>
  </si>
  <si>
    <t/>
  </si>
  <si>
    <t/>
  </si>
  <si>
    <t/>
  </si>
  <si>
    <t>33 03 01</t>
  </si>
  <si>
    <t>სსიპ – თბილისის ვანო სარაჯიშვილის სახელობის სახელმწიფო კონსერვატორია</t>
  </si>
  <si>
    <t/>
  </si>
  <si>
    <t/>
  </si>
  <si>
    <t/>
  </si>
  <si>
    <t/>
  </si>
  <si>
    <t/>
  </si>
  <si>
    <t/>
  </si>
  <si>
    <t>33 03 02</t>
  </si>
  <si>
    <t>სსიპ – საქართველოს შოთა რუსთაველის თეატრისა და კინოს სახელმწიფო უნივერსიტეტი</t>
  </si>
  <si>
    <t/>
  </si>
  <si>
    <t/>
  </si>
  <si>
    <t/>
  </si>
  <si>
    <t/>
  </si>
  <si>
    <t/>
  </si>
  <si>
    <t/>
  </si>
  <si>
    <t/>
  </si>
  <si>
    <t>33 03 03</t>
  </si>
  <si>
    <t>სსიპ – თბილისის აპოლონ ქუთათელაძის სახელობის სახელმწიფო სამხატვრო აკადემია</t>
  </si>
  <si>
    <t/>
  </si>
  <si>
    <t/>
  </si>
  <si>
    <t/>
  </si>
  <si>
    <t/>
  </si>
  <si>
    <t/>
  </si>
  <si>
    <t/>
  </si>
  <si>
    <t/>
  </si>
  <si>
    <t>33 03 04</t>
  </si>
  <si>
    <t>სსიპ – ქ. ქუთაისის სამუსიკო კოლეჯი</t>
  </si>
  <si>
    <t/>
  </si>
  <si>
    <t/>
  </si>
  <si>
    <t/>
  </si>
  <si>
    <t/>
  </si>
  <si>
    <t>33 03 05</t>
  </si>
  <si>
    <t>სსიპ – ქ. გორის ს. ცინცაძის სახელობის სამუსიკო საზოგადოებრივი კოლეჯი</t>
  </si>
  <si>
    <t/>
  </si>
  <si>
    <t/>
  </si>
  <si>
    <t/>
  </si>
  <si>
    <t/>
  </si>
  <si>
    <t/>
  </si>
  <si>
    <t/>
  </si>
  <si>
    <t>33 03 06</t>
  </si>
  <si>
    <t>სსიპ – ბათუმის ხელოვნების სასწავლო უნივერსიტეტი</t>
  </si>
  <si>
    <t/>
  </si>
  <si>
    <t/>
  </si>
  <si>
    <t/>
  </si>
  <si>
    <t/>
  </si>
  <si>
    <t/>
  </si>
  <si>
    <t/>
  </si>
  <si>
    <t>33 03 07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</si>
  <si>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"ნიჭიერთა ათწლედი"</t>
  </si>
  <si>
    <t/>
  </si>
  <si>
    <t/>
  </si>
  <si>
    <t/>
  </si>
  <si>
    <t/>
  </si>
  <si>
    <t/>
  </si>
  <si>
    <t/>
  </si>
  <si>
    <t/>
  </si>
  <si>
    <t>33 03 08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</si>
  <si>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</si>
  <si>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/>
  </si>
  <si>
    <t/>
  </si>
  <si>
    <t/>
  </si>
  <si>
    <t/>
  </si>
  <si>
    <t/>
  </si>
  <si>
    <t>33 03 09</t>
  </si>
  <si>
    <t>სსიპ – ვახტანგ ჭაბუკიანის სახელობის თბილისის საბალეტო ხელოვნების სახელმწიფო სასწავლებელი</t>
  </si>
  <si>
    <t/>
  </si>
  <si>
    <t/>
  </si>
  <si>
    <t/>
  </si>
  <si>
    <t/>
  </si>
  <si>
    <t/>
  </si>
  <si>
    <t/>
  </si>
  <si>
    <t/>
  </si>
  <si>
    <t/>
  </si>
  <si>
    <t>33 03 10</t>
  </si>
  <si>
    <t>სსიპ – სკოლისგარეშე სახელოვნებო საგანმანათლებლო დაწესებულება ქ. თბილისის სამხატვრო სასწავლებელი</t>
  </si>
  <si>
    <t/>
  </si>
  <si>
    <t/>
  </si>
  <si>
    <t/>
  </si>
  <si>
    <t/>
  </si>
  <si>
    <t>33 03 11</t>
  </si>
  <si>
    <t>სსიპ – სკოლისგარეშე სახელოვნებო საგანმანათლებლო დაწესებულება ქ. რუსთავის სამუსიკო სასწავლებელი</t>
  </si>
  <si>
    <t/>
  </si>
  <si>
    <t/>
  </si>
  <si>
    <t/>
  </si>
  <si>
    <t/>
  </si>
  <si>
    <t/>
  </si>
  <si>
    <t/>
  </si>
  <si>
    <t>33 03 12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</si>
  <si>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</si>
  <si>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/>
  </si>
  <si>
    <t/>
  </si>
  <si>
    <t/>
  </si>
  <si>
    <t/>
  </si>
  <si>
    <t>33 03 13</t>
  </si>
  <si>
    <t>სახელოვნებო განათლების ხელშეწყობის ქვეპროგრამა</t>
  </si>
  <si>
    <t/>
  </si>
  <si>
    <t/>
  </si>
  <si>
    <t/>
  </si>
  <si>
    <t>33 03 14</t>
  </si>
  <si>
    <t>ა(ა)იპ - თანამედროვე თეატრალური ხელოვნების განვითარების ცენტრი</t>
  </si>
  <si>
    <t/>
  </si>
  <si>
    <t/>
  </si>
  <si>
    <t/>
  </si>
  <si>
    <t>33 03 15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</si>
  <si>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</si>
  <si>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/>
  </si>
  <si>
    <t/>
  </si>
  <si>
    <t/>
  </si>
  <si>
    <t/>
  </si>
  <si>
    <t/>
  </si>
  <si>
    <t/>
  </si>
  <si>
    <t>33 03 16</t>
  </si>
  <si>
    <t>სსიპ - სკოლისგარეშე სახელოვნებო საგანმანათლებლო დაწესებულება - ქ. სოხუმის ალექსანდრე შერვაშიძე-ჩაჩბას სახელობის სამხატვრო სასწავლებელი</t>
  </si>
  <si>
    <t/>
  </si>
  <si>
    <t/>
  </si>
  <si>
    <t/>
  </si>
  <si>
    <t/>
  </si>
  <si>
    <t>33 04</t>
  </si>
  <si>
    <t>კულტურული მემკვიდრეობის დაცვა და სამუზეუმო სისტემის სრულყოფა</t>
  </si>
  <si>
    <t/>
  </si>
  <si>
    <t/>
  </si>
  <si>
    <t/>
  </si>
  <si>
    <t/>
  </si>
  <si>
    <t/>
  </si>
  <si>
    <t/>
  </si>
  <si>
    <t/>
  </si>
  <si>
    <t/>
  </si>
  <si>
    <t>33 04 01</t>
  </si>
  <si>
    <t>მუზეუმების ხელშეწყობა</t>
  </si>
  <si>
    <t/>
  </si>
  <si>
    <t/>
  </si>
  <si>
    <t/>
  </si>
  <si>
    <t/>
  </si>
  <si>
    <t/>
  </si>
  <si>
    <t/>
  </si>
  <si>
    <t/>
  </si>
  <si>
    <t/>
  </si>
  <si>
    <t>33 04 01 01</t>
  </si>
  <si>
    <t>კულტურული მემკვიდრეობის დაცვის ღონისძიებების ხელშეწყობის ქვეპროგრამა</t>
  </si>
  <si>
    <t/>
  </si>
  <si>
    <t/>
  </si>
  <si>
    <t/>
  </si>
  <si>
    <t/>
  </si>
  <si>
    <t/>
  </si>
  <si>
    <t>33 04 01 02</t>
  </si>
  <si>
    <t>სსიპ – საქართველოს ეროვნული მუზეუმი</t>
  </si>
  <si>
    <t/>
  </si>
  <si>
    <t/>
  </si>
  <si>
    <t/>
  </si>
  <si>
    <t/>
  </si>
  <si>
    <t/>
  </si>
  <si>
    <t/>
  </si>
  <si>
    <t/>
  </si>
  <si>
    <t/>
  </si>
  <si>
    <t>33 04 01 03</t>
  </si>
  <si>
    <t>სსიპ – საქართველოს თეატრის, მუსიკის, კინოსა და ქორეოგრაფიის სახელმწიფო მუზეუმი - ხელოვნების სასახლე</t>
  </si>
  <si>
    <t/>
  </si>
  <si>
    <t/>
  </si>
  <si>
    <t/>
  </si>
  <si>
    <t/>
  </si>
  <si>
    <t/>
  </si>
  <si>
    <t/>
  </si>
  <si>
    <t/>
  </si>
  <si>
    <t/>
  </si>
  <si>
    <t>33 04 01 04</t>
  </si>
  <si>
    <t>სსიპ – ქართული ხალხური სიმღერისა და საკრავების სახელმწიფო მუზეუმი</t>
  </si>
  <si>
    <t/>
  </si>
  <si>
    <t/>
  </si>
  <si>
    <t/>
  </si>
  <si>
    <t/>
  </si>
  <si>
    <t/>
  </si>
  <si>
    <t>33 04 01 05</t>
  </si>
  <si>
    <t>სსიპ – გიორგი ლეონიძის სახელობის ქართული ლიტერატურის სახელმწიფო მუზეუმი</t>
  </si>
  <si>
    <t/>
  </si>
  <si>
    <t/>
  </si>
  <si>
    <t/>
  </si>
  <si>
    <t/>
  </si>
  <si>
    <t/>
  </si>
  <si>
    <t>33 04 01 06</t>
  </si>
  <si>
    <t>სსიპ – საქართველოს ხალხური და გამოყენებითი ხელოვნების სახელმწიფო მუზეუმი</t>
  </si>
  <si>
    <t/>
  </si>
  <si>
    <t/>
  </si>
  <si>
    <t/>
  </si>
  <si>
    <t/>
  </si>
  <si>
    <t/>
  </si>
  <si>
    <t>33 04 01 07</t>
  </si>
  <si>
    <t>დავით გარეჯის მუზეუმ-ნაკრძალი</t>
  </si>
  <si>
    <t/>
  </si>
  <si>
    <t/>
  </si>
  <si>
    <t/>
  </si>
  <si>
    <t>33 04 01 08</t>
  </si>
  <si>
    <t>სსიპ – გიორგი ჩუბინაშვილის სახელობის ქართული ხელოვნების ისტორიისა და ძეგლთა დაცვის ეროვნული კვლევითი ცენტრი</t>
  </si>
  <si>
    <t/>
  </si>
  <si>
    <t/>
  </si>
  <si>
    <t/>
  </si>
  <si>
    <t/>
  </si>
  <si>
    <t/>
  </si>
  <si>
    <t>33 04 01 09</t>
  </si>
  <si>
    <t>სსიპ – დადიანების სასახლეთა ისტორიულ-არქიტექტურული მუზეუმი</t>
  </si>
  <si>
    <t/>
  </si>
  <si>
    <t/>
  </si>
  <si>
    <t/>
  </si>
  <si>
    <t/>
  </si>
  <si>
    <t/>
  </si>
  <si>
    <t/>
  </si>
  <si>
    <t>33 04 01 10</t>
  </si>
  <si>
    <t>სსიპ – აბრეშუმის სახელმწიფო მუზეუმი</t>
  </si>
  <si>
    <t/>
  </si>
  <si>
    <t/>
  </si>
  <si>
    <t/>
  </si>
  <si>
    <t/>
  </si>
  <si>
    <t/>
  </si>
  <si>
    <t>33 04 01 11</t>
  </si>
  <si>
    <t>სსიპ - ნიკო ბერძენიშვილის სახელობის ქუთაისის  სახელმწიფო ისტორიული  მუზეუმი</t>
  </si>
  <si>
    <t/>
  </si>
  <si>
    <t/>
  </si>
  <si>
    <t/>
  </si>
  <si>
    <t/>
  </si>
  <si>
    <t/>
  </si>
  <si>
    <t>33 04 01 12</t>
  </si>
  <si>
    <t>სსიპ – თელავის ისტორიული მუზეუმი</t>
  </si>
  <si>
    <t/>
  </si>
  <si>
    <t/>
  </si>
  <si>
    <t/>
  </si>
  <si>
    <t/>
  </si>
  <si>
    <t>33 04 01 13</t>
  </si>
  <si>
    <t>სსიპ – ფოთის კოლხური კულტურის მუზეუმი</t>
  </si>
  <si>
    <t/>
  </si>
  <si>
    <t/>
  </si>
  <si>
    <t/>
  </si>
  <si>
    <t/>
  </si>
  <si>
    <t/>
  </si>
  <si>
    <t/>
  </si>
  <si>
    <t>33 04 01 14</t>
  </si>
  <si>
    <t xml:space="preserve">სსიპ – დავით და გიორგი ერისთავების სახლ-მუზეუმი </t>
  </si>
  <si>
    <t/>
  </si>
  <si>
    <t/>
  </si>
  <si>
    <t/>
  </si>
  <si>
    <t>33 04 01 15</t>
  </si>
  <si>
    <t>სსიპ – ივანე მაჩაბლის მუზეუმი</t>
  </si>
  <si>
    <t/>
  </si>
  <si>
    <t/>
  </si>
  <si>
    <t/>
  </si>
  <si>
    <t/>
  </si>
  <si>
    <t/>
  </si>
  <si>
    <t>33 04 01 16</t>
  </si>
  <si>
    <t>სსიპ – ნიკო ნიკოლაძის სახლ-მუზეუმი</t>
  </si>
  <si>
    <t/>
  </si>
  <si>
    <t/>
  </si>
  <si>
    <t/>
  </si>
  <si>
    <t>33 04 01 17</t>
  </si>
  <si>
    <t>სსიპ – ილია ჭავჭავაძის საგურამოს სახელმწიფო მუზეუმი</t>
  </si>
  <si>
    <t/>
  </si>
  <si>
    <t/>
  </si>
  <si>
    <t/>
  </si>
  <si>
    <t/>
  </si>
  <si>
    <t/>
  </si>
  <si>
    <t>33 04 01 18</t>
  </si>
  <si>
    <t>სსიპ - ილია ჭავჭავაძის ყვარლის სახელმწიფო მუზეუმი</t>
  </si>
  <si>
    <t/>
  </si>
  <si>
    <t/>
  </si>
  <si>
    <t/>
  </si>
  <si>
    <t/>
  </si>
  <si>
    <t/>
  </si>
  <si>
    <t/>
  </si>
  <si>
    <t>33 04 01 19</t>
  </si>
  <si>
    <t>სსიპ – აკაკი წერეთლის სახელმწიფო მუზეუმი</t>
  </si>
  <si>
    <t/>
  </si>
  <si>
    <t/>
  </si>
  <si>
    <t/>
  </si>
  <si>
    <t/>
  </si>
  <si>
    <t/>
  </si>
  <si>
    <t>33 04 01 20</t>
  </si>
  <si>
    <t>სსიპ – ვაჟა-ფშაველას სახლ-მუზეუმი</t>
  </si>
  <si>
    <t/>
  </si>
  <si>
    <t/>
  </si>
  <si>
    <t/>
  </si>
  <si>
    <t/>
  </si>
  <si>
    <t/>
  </si>
  <si>
    <t>33 04 01 21</t>
  </si>
  <si>
    <t>სსიპ – გალაკტიონ და ტიციან ტაბიძეების სახლ-მუზეუმი</t>
  </si>
  <si>
    <t/>
  </si>
  <si>
    <t/>
  </si>
  <si>
    <t/>
  </si>
  <si>
    <t/>
  </si>
  <si>
    <t/>
  </si>
  <si>
    <t>33 04 01 22</t>
  </si>
  <si>
    <t>სსიპ – იაკობ გოგებაშვილის სახლ-მუზეუმი</t>
  </si>
  <si>
    <t/>
  </si>
  <si>
    <t/>
  </si>
  <si>
    <t/>
  </si>
  <si>
    <t/>
  </si>
  <si>
    <t/>
  </si>
  <si>
    <t/>
  </si>
  <si>
    <t>33 04 01 23</t>
  </si>
  <si>
    <t>სსიპ – ი.ბ. სტალინის სახელმწიფო მუზეუმი</t>
  </si>
  <si>
    <t/>
  </si>
  <si>
    <t/>
  </si>
  <si>
    <t/>
  </si>
  <si>
    <t/>
  </si>
  <si>
    <t/>
  </si>
  <si>
    <t/>
  </si>
  <si>
    <t>33 04 01 24</t>
  </si>
  <si>
    <t>სსიპ - მიხეილ შენგელიას სახელობის ქართული მედიცინის ისტორიის მუზეუმი</t>
  </si>
  <si>
    <t/>
  </si>
  <si>
    <t/>
  </si>
  <si>
    <t/>
  </si>
  <si>
    <t/>
  </si>
  <si>
    <t/>
  </si>
  <si>
    <t>33 04 01 25</t>
  </si>
  <si>
    <t>სსიპ - სმირნოვების მუზეუმი</t>
  </si>
  <si>
    <t/>
  </si>
  <si>
    <t/>
  </si>
  <si>
    <t/>
  </si>
  <si>
    <t/>
  </si>
  <si>
    <t/>
  </si>
  <si>
    <t>33 04 01 26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</si>
  <si>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</si>
  <si>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/>
  </si>
  <si>
    <t/>
  </si>
  <si>
    <t/>
  </si>
  <si>
    <t/>
  </si>
  <si>
    <t/>
  </si>
  <si>
    <t>33 04 01 27</t>
  </si>
  <si>
    <t>სსიპ – მირზა ფათალი ახუნდოვის აზერბაიჯანული კულტურის მუზეუმი</t>
  </si>
  <si>
    <t/>
  </si>
  <si>
    <t/>
  </si>
  <si>
    <t/>
  </si>
  <si>
    <t/>
  </si>
  <si>
    <t>33 04 02</t>
  </si>
  <si>
    <t>კულტურული მემკვიდრეობის დაცვა</t>
  </si>
  <si>
    <t/>
  </si>
  <si>
    <t/>
  </si>
  <si>
    <t/>
  </si>
  <si>
    <t/>
  </si>
  <si>
    <t/>
  </si>
  <si>
    <t/>
  </si>
  <si>
    <t/>
  </si>
  <si>
    <t>33 04 02 01</t>
  </si>
  <si>
    <t>კულტურული მემკვიდრეობის დაცვის ეროვნული სააგენტოს ადმინისტრირება და მართვა</t>
  </si>
  <si>
    <t/>
  </si>
  <si>
    <t/>
  </si>
  <si>
    <t/>
  </si>
  <si>
    <t/>
  </si>
  <si>
    <t/>
  </si>
  <si>
    <t/>
  </si>
  <si>
    <t/>
  </si>
  <si>
    <t>33 04 02 02</t>
  </si>
  <si>
    <t>კულტურული მემკვიდრეობის დაცვის ქვეპროგრამა</t>
  </si>
  <si>
    <t/>
  </si>
  <si>
    <t/>
  </si>
  <si>
    <t/>
  </si>
  <si>
    <t/>
  </si>
  <si>
    <t>34 00</t>
  </si>
  <si>
    <t>საქართველოს ოკუპირებული ტერიტორიებიდან იძულებით  გადაადგილებულ პირთა, განსახლებისა და ლტოლვილთა სამინისტრო</t>
  </si>
  <si>
    <t/>
  </si>
  <si>
    <t/>
  </si>
  <si>
    <t/>
  </si>
  <si>
    <t/>
  </si>
  <si>
    <t/>
  </si>
  <si>
    <t/>
  </si>
  <si>
    <t/>
  </si>
  <si>
    <t/>
  </si>
  <si>
    <t>34 01</t>
  </si>
  <si>
    <t>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</t>
  </si>
  <si>
    <t/>
  </si>
  <si>
    <t/>
  </si>
  <si>
    <t/>
  </si>
  <si>
    <t/>
  </si>
  <si>
    <t/>
  </si>
  <si>
    <t/>
  </si>
  <si>
    <t/>
  </si>
  <si>
    <t/>
  </si>
  <si>
    <t>34 01 01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</si>
  <si>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 (სამინისტროს აპარატი)</t>
  </si>
  <si>
    <t/>
  </si>
  <si>
    <t/>
  </si>
  <si>
    <t/>
  </si>
  <si>
    <t/>
  </si>
  <si>
    <t/>
  </si>
  <si>
    <t/>
  </si>
  <si>
    <t/>
  </si>
  <si>
    <t/>
  </si>
  <si>
    <t>34 01 02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</si>
  <si>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</t>
  </si>
  <si>
    <t/>
  </si>
  <si>
    <t/>
  </si>
  <si>
    <t/>
  </si>
  <si>
    <t/>
  </si>
  <si>
    <t/>
  </si>
  <si>
    <t/>
  </si>
  <si>
    <t>34 01 02 01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</si>
  <si>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იმერეთის, გურიის, რაჭა-ლეჩხუმისა და ქვემო სვანეთის ტერიტორიული ორგანო</t>
  </si>
  <si>
    <t/>
  </si>
  <si>
    <t/>
  </si>
  <si>
    <t/>
  </si>
  <si>
    <t/>
  </si>
  <si>
    <t/>
  </si>
  <si>
    <t>34 01 02 02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</si>
  <si>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შიდა ქართლისა და სამცხე-ჯავახეთის ტერიტორიული ორგანო</t>
  </si>
  <si>
    <t/>
  </si>
  <si>
    <t/>
  </si>
  <si>
    <t/>
  </si>
  <si>
    <t/>
  </si>
  <si>
    <t/>
  </si>
  <si>
    <t>34 01 02 03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</si>
  <si>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აჭარისა და სამეგრელო-ზემო სვანეთის ტერიტორიული ორგანო</t>
  </si>
  <si>
    <t/>
  </si>
  <si>
    <t/>
  </si>
  <si>
    <t/>
  </si>
  <si>
    <t/>
  </si>
  <si>
    <t/>
  </si>
  <si>
    <t/>
  </si>
  <si>
    <t>34 01 02 04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</si>
  <si>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ქვემო ქართლის, მცხეთა-მთიანეთისა და კახეთის ტერიტორიული ორგანო</t>
  </si>
  <si>
    <t/>
  </si>
  <si>
    <t/>
  </si>
  <si>
    <t/>
  </si>
  <si>
    <t/>
  </si>
  <si>
    <t/>
  </si>
  <si>
    <t>34 01 03</t>
  </si>
  <si>
    <t>მიგრანტთა და იძულებით გადაადგილებულ პირთა მიგრაციის მართვა</t>
  </si>
  <si>
    <t/>
  </si>
  <si>
    <t/>
  </si>
  <si>
    <t/>
  </si>
  <si>
    <t/>
  </si>
  <si>
    <t>34 01 03 01</t>
  </si>
  <si>
    <t>ჰუმანიტარული სტატუსის მქონე პირთა და თავშესაფრის მაძიებელთა შენახვის ხარჯები</t>
  </si>
  <si>
    <t/>
  </si>
  <si>
    <t/>
  </si>
  <si>
    <t/>
  </si>
  <si>
    <t>34 01 03 02</t>
  </si>
  <si>
    <t>სარეინტეგრაციო დახმარება საქართველოში დაბრუნებული მიგრანტებისათვის</t>
  </si>
  <si>
    <t/>
  </si>
  <si>
    <t/>
  </si>
  <si>
    <t/>
  </si>
  <si>
    <t>34 01 03 03</t>
  </si>
  <si>
    <t>საქართველოში ლტოლვილის ან ჰუმანიტარული სტატუსის მქონე პირთა ინტეგრაციის ხელშეწყობა</t>
  </si>
  <si>
    <t/>
  </si>
  <si>
    <t/>
  </si>
  <si>
    <t/>
  </si>
  <si>
    <t>34 01 04</t>
  </si>
  <si>
    <t>ეკომიგრანტთა მიგრაციის მართვა</t>
  </si>
  <si>
    <t/>
  </si>
  <si>
    <t/>
  </si>
  <si>
    <t/>
  </si>
  <si>
    <t/>
  </si>
  <si>
    <t>34 01 04 01</t>
  </si>
  <si>
    <t>ეკომიგრანტებისათვის საცხოვრებელი პირობების შექმნა</t>
  </si>
  <si>
    <t/>
  </si>
  <si>
    <t/>
  </si>
  <si>
    <t/>
  </si>
  <si>
    <t>34 01 04 02</t>
  </si>
  <si>
    <t>სტიქიური მოვლენების შედეგად დაზარალებული ოჯახების ფაქტობრივ სარგებლობაში არსებული უძრავი ნივთის საკუთრებაში გადაცემის მიზნით მოსამზადებელი სამუშაოების განხორციელება</t>
  </si>
  <si>
    <t/>
  </si>
  <si>
    <t/>
  </si>
  <si>
    <t/>
  </si>
  <si>
    <t>34 02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</si>
  <si>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</si>
  <si>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/>
  </si>
  <si>
    <t/>
  </si>
  <si>
    <t/>
  </si>
  <si>
    <t/>
  </si>
  <si>
    <t/>
  </si>
  <si>
    <t/>
  </si>
  <si>
    <t>34 02 01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</si>
  <si>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</si>
  <si>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/>
  </si>
  <si>
    <t/>
  </si>
  <si>
    <t/>
  </si>
  <si>
    <t/>
  </si>
  <si>
    <t/>
  </si>
  <si>
    <t/>
  </si>
  <si>
    <t>34 02 02</t>
  </si>
  <si>
    <t>ორგანიზებულად ჩასახლების ადგილებში ლტოლვილთა და დევნილთა საცხოვრებელი პირობების შექმნა</t>
  </si>
  <si>
    <t/>
  </si>
  <si>
    <t>34 02 03</t>
  </si>
  <si>
    <t>იძულებით გადაადგილებულ პირთა - დევნილთა მართლზომიერ მფლობელობაში არსებული საცხოვრებელი ფართების საკუთრებაში გადაცემა</t>
  </si>
  <si>
    <t/>
  </si>
  <si>
    <t/>
  </si>
  <si>
    <t>34 03</t>
  </si>
  <si>
    <t>დევნილთა საარსებო წყაროებით უზრუნველყოფა</t>
  </si>
  <si>
    <t/>
  </si>
  <si>
    <t/>
  </si>
  <si>
    <t/>
  </si>
  <si>
    <t/>
  </si>
  <si>
    <t/>
  </si>
  <si>
    <t/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</si>
  <si>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</si>
  <si>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</si>
  <si>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</si>
  <si>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/>
  </si>
  <si>
    <t/>
  </si>
  <si>
    <t/>
  </si>
  <si>
    <t/>
  </si>
  <si>
    <t/>
  </si>
  <si>
    <t/>
  </si>
  <si>
    <t/>
  </si>
  <si>
    <t/>
  </si>
  <si>
    <t>35 01</t>
  </si>
  <si>
    <t>შრომის, ჯანმრთელობისა და სოციალური დაცვის პროგრამების მართვა</t>
  </si>
  <si>
    <t/>
  </si>
  <si>
    <t/>
  </si>
  <si>
    <t/>
  </si>
  <si>
    <t/>
  </si>
  <si>
    <t/>
  </si>
  <si>
    <t/>
  </si>
  <si>
    <t/>
  </si>
  <si>
    <t/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</si>
  <si>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</si>
  <si>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</si>
  <si>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/>
  </si>
  <si>
    <t/>
  </si>
  <si>
    <t/>
  </si>
  <si>
    <t/>
  </si>
  <si>
    <t/>
  </si>
  <si>
    <t/>
  </si>
  <si>
    <t/>
  </si>
  <si>
    <t/>
  </si>
  <si>
    <t>35 01 02</t>
  </si>
  <si>
    <t>სამედიცინო საქმიანობის რეგულირების პროგრამა</t>
  </si>
  <si>
    <t/>
  </si>
  <si>
    <t/>
  </si>
  <si>
    <t/>
  </si>
  <si>
    <t/>
  </si>
  <si>
    <t/>
  </si>
  <si>
    <t/>
  </si>
  <si>
    <t/>
  </si>
  <si>
    <t>35 01 02 01</t>
  </si>
  <si>
    <t xml:space="preserve">სამედიცინო საქმიანობის რეგულირების პროგრამა </t>
  </si>
  <si>
    <t/>
  </si>
  <si>
    <t/>
  </si>
  <si>
    <t/>
  </si>
  <si>
    <t/>
  </si>
  <si>
    <t/>
  </si>
  <si>
    <t/>
  </si>
  <si>
    <t/>
  </si>
  <si>
    <t>35 01 02 02</t>
  </si>
  <si>
    <t>სამედიცინო-სოციალური ექსპერტიზა და კონტროლი</t>
  </si>
  <si>
    <t/>
  </si>
  <si>
    <t/>
  </si>
  <si>
    <t>35 01 02 03</t>
  </si>
  <si>
    <t>სამკურნალო საშუალებების ხარისხის სახელმწიფო კონტროლი</t>
  </si>
  <si>
    <t/>
  </si>
  <si>
    <t/>
  </si>
  <si>
    <t/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</si>
  <si>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</si>
  <si>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</si>
  <si>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</si>
  <si>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/>
  </si>
  <si>
    <t/>
  </si>
  <si>
    <t/>
  </si>
  <si>
    <t/>
  </si>
  <si>
    <t/>
  </si>
  <si>
    <t/>
  </si>
  <si>
    <t/>
  </si>
  <si>
    <t>35 01 04</t>
  </si>
  <si>
    <t>სოციალური და ჯანმრთელობის დაცვის პროგრამების მართვა</t>
  </si>
  <si>
    <t/>
  </si>
  <si>
    <t/>
  </si>
  <si>
    <t/>
  </si>
  <si>
    <t/>
  </si>
  <si>
    <t/>
  </si>
  <si>
    <t/>
  </si>
  <si>
    <t/>
  </si>
  <si>
    <t>35 01 04 01</t>
  </si>
  <si>
    <t>სსიპ - სოციალური მომსახურების სააგენტო (აპარატი)</t>
  </si>
  <si>
    <t/>
  </si>
  <si>
    <t/>
  </si>
  <si>
    <t/>
  </si>
  <si>
    <t/>
  </si>
  <si>
    <t/>
  </si>
  <si>
    <t/>
  </si>
  <si>
    <t/>
  </si>
  <si>
    <t>35 01 04 02</t>
  </si>
  <si>
    <t>სსიპ - სოციალური მომსახურების სააგენტოს იმერეთის სამხარეო ცენტრი</t>
  </si>
  <si>
    <t/>
  </si>
  <si>
    <t/>
  </si>
  <si>
    <t/>
  </si>
  <si>
    <t/>
  </si>
  <si>
    <t/>
  </si>
  <si>
    <t>35 01 04 03</t>
  </si>
  <si>
    <t>სსიპ - სოციალური მომსახურების სააგენტოს კახეთის სამხარეო ცენტრი</t>
  </si>
  <si>
    <t/>
  </si>
  <si>
    <t/>
  </si>
  <si>
    <t/>
  </si>
  <si>
    <t/>
  </si>
  <si>
    <t/>
  </si>
  <si>
    <t>35 01 04 04</t>
  </si>
  <si>
    <t>სსიპ - სოციალური მომსახურების სააგენტოს ქვემო  ქართლის სამხარეო ცენტრი</t>
  </si>
  <si>
    <t/>
  </si>
  <si>
    <t/>
  </si>
  <si>
    <t/>
  </si>
  <si>
    <t/>
  </si>
  <si>
    <t>35 01 04 05</t>
  </si>
  <si>
    <t>სსიპ - სოციალური მომსახურების სააგენტოს შიდა ქართლის სამხარეო ცენტრი</t>
  </si>
  <si>
    <t/>
  </si>
  <si>
    <t/>
  </si>
  <si>
    <t/>
  </si>
  <si>
    <t/>
  </si>
  <si>
    <t/>
  </si>
  <si>
    <t>35 01 04 06</t>
  </si>
  <si>
    <t>სსიპ - სოციალური მომსახურების სააგენტოს სამეგრელო-ზემო სვანეთის სამხარეო ცენტრი</t>
  </si>
  <si>
    <t/>
  </si>
  <si>
    <t/>
  </si>
  <si>
    <t/>
  </si>
  <si>
    <t/>
  </si>
  <si>
    <t/>
  </si>
  <si>
    <t>35 01 04 07</t>
  </si>
  <si>
    <t>სსიპ - სოციალური მომსახურების სააგენტოს სამცხე-ჯავახეთის სამხარეო ცენტრი</t>
  </si>
  <si>
    <t/>
  </si>
  <si>
    <t/>
  </si>
  <si>
    <t/>
  </si>
  <si>
    <t/>
  </si>
  <si>
    <t/>
  </si>
  <si>
    <t>35 01 04 08</t>
  </si>
  <si>
    <t>სსიპ - სოციალური მომსახურების სააგენტოს მცხეთა-მთიანეთის სამხარეო ცენტრი</t>
  </si>
  <si>
    <t/>
  </si>
  <si>
    <t/>
  </si>
  <si>
    <t/>
  </si>
  <si>
    <t/>
  </si>
  <si>
    <t/>
  </si>
  <si>
    <t>35 01 04 09</t>
  </si>
  <si>
    <t>სსიპ - სოციალური მომსახურების სააგენტოს გურიის სამხარეო ცენტრი</t>
  </si>
  <si>
    <t/>
  </si>
  <si>
    <t/>
  </si>
  <si>
    <t/>
  </si>
  <si>
    <t/>
  </si>
  <si>
    <t/>
  </si>
  <si>
    <t>35 01 04 10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</si>
  <si>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</si>
  <si>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/>
  </si>
  <si>
    <t/>
  </si>
  <si>
    <t/>
  </si>
  <si>
    <t/>
  </si>
  <si>
    <t/>
  </si>
  <si>
    <t>35 01 04 11</t>
  </si>
  <si>
    <t>სსიპ - სოციალური მომსახურების სააგენტოს აჭარის ა.რ. ფილიალი</t>
  </si>
  <si>
    <t/>
  </si>
  <si>
    <t/>
  </si>
  <si>
    <t/>
  </si>
  <si>
    <t/>
  </si>
  <si>
    <t/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</si>
  <si>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</si>
  <si>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</si>
  <si>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/>
  </si>
  <si>
    <t/>
  </si>
  <si>
    <t/>
  </si>
  <si>
    <t/>
  </si>
  <si>
    <t/>
  </si>
  <si>
    <t/>
  </si>
  <si>
    <t/>
  </si>
  <si>
    <t>35 01 06</t>
  </si>
  <si>
    <t>სასწრაფო სამედიცინო დახმარების მართვის პროგრამა</t>
  </si>
  <si>
    <t/>
  </si>
  <si>
    <t/>
  </si>
  <si>
    <t/>
  </si>
  <si>
    <t/>
  </si>
  <si>
    <t/>
  </si>
  <si>
    <t/>
  </si>
  <si>
    <t/>
  </si>
  <si>
    <t>35 01 07</t>
  </si>
  <si>
    <t>სამედიცინო მედიაციის პროგრამა</t>
  </si>
  <si>
    <t/>
  </si>
  <si>
    <t/>
  </si>
  <si>
    <t/>
  </si>
  <si>
    <t/>
  </si>
  <si>
    <t>35 01 08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</si>
  <si>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</si>
  <si>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/>
  </si>
  <si>
    <t/>
  </si>
  <si>
    <t/>
  </si>
  <si>
    <t>35 02</t>
  </si>
  <si>
    <t>მოსახლეობის სოციალური დაცვა</t>
  </si>
  <si>
    <t/>
  </si>
  <si>
    <t/>
  </si>
  <si>
    <t/>
  </si>
  <si>
    <t/>
  </si>
  <si>
    <t/>
  </si>
  <si>
    <t>35 02 01</t>
  </si>
  <si>
    <t>მოსახლეობის საპენსიო უზრუნველყოფა</t>
  </si>
  <si>
    <t/>
  </si>
  <si>
    <t/>
  </si>
  <si>
    <t/>
  </si>
  <si>
    <t/>
  </si>
  <si>
    <t>35 02 02</t>
  </si>
  <si>
    <t>მოსახლეობის მიზნობრივი ჯგუფების სოციალური დახმარება</t>
  </si>
  <si>
    <t/>
  </si>
  <si>
    <t/>
  </si>
  <si>
    <t/>
  </si>
  <si>
    <t/>
  </si>
  <si>
    <t/>
  </si>
  <si>
    <t>35 02 03</t>
  </si>
  <si>
    <t>სოციალური რეაბილიტაცია და ბავშვზე ზრუნვა</t>
  </si>
  <si>
    <t/>
  </si>
  <si>
    <t/>
  </si>
  <si>
    <t/>
  </si>
  <si>
    <t/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</si>
  <si>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</si>
  <si>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</si>
  <si>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/>
  </si>
  <si>
    <t/>
  </si>
  <si>
    <t>35 02 03 02</t>
  </si>
  <si>
    <t>ბავშვთა ადრეული განვითარების ქვეპროგრამა</t>
  </si>
  <si>
    <t/>
  </si>
  <si>
    <t/>
  </si>
  <si>
    <t>35 02 03 03</t>
  </si>
  <si>
    <t>ბავშვთა რეაბილიტაციის/აბილიტაციის ქვეპროგრამა</t>
  </si>
  <si>
    <t/>
  </si>
  <si>
    <t/>
  </si>
  <si>
    <t>35 02 03 04</t>
  </si>
  <si>
    <t>ომის მონაწილეთა რეაბილიტაციის ხელშეწყობის ქვეპროგრამა</t>
  </si>
  <si>
    <t/>
  </si>
  <si>
    <t/>
  </si>
  <si>
    <t>35 02 03 05</t>
  </si>
  <si>
    <t>დღის ცენტრების ქვეპროგრამა</t>
  </si>
  <si>
    <t/>
  </si>
  <si>
    <t/>
  </si>
  <si>
    <t>35 02 03 06</t>
  </si>
  <si>
    <t>დამხმარე საშუალებებით უზრუნველყოფის ქვეპროგრამა</t>
  </si>
  <si>
    <t/>
  </si>
  <si>
    <t/>
  </si>
  <si>
    <t/>
  </si>
  <si>
    <t>35 02 03 07</t>
  </si>
  <si>
    <t>ყრუთა კომუნიკაციის ხელშეწყობის ქვეპროგრამა</t>
  </si>
  <si>
    <t/>
  </si>
  <si>
    <t/>
  </si>
  <si>
    <t>35 02 03 08</t>
  </si>
  <si>
    <t>დედათა და ბავშვთა თავშესაფრით უზრუნველყოფის ქვეპროგრამა</t>
  </si>
  <si>
    <t/>
  </si>
  <si>
    <t/>
  </si>
  <si>
    <t>35 02 03 09</t>
  </si>
  <si>
    <t>მინდობით აღზრდის ქვეპროგრამა</t>
  </si>
  <si>
    <t/>
  </si>
  <si>
    <t/>
  </si>
  <si>
    <t>35 02 03 10</t>
  </si>
  <si>
    <t>მცირე საოჯახო ტიპის სახლების ქვეპროგრამა</t>
  </si>
  <si>
    <t/>
  </si>
  <si>
    <t/>
  </si>
  <si>
    <t>35 02 03 11</t>
  </si>
  <si>
    <t>მიუსაფარ ბავშვთა თავშესაფრით უზრუნველყოფის ქვეპროგრამა</t>
  </si>
  <si>
    <t/>
  </si>
  <si>
    <t/>
  </si>
  <si>
    <t>35 02 03 12</t>
  </si>
  <si>
    <t xml:space="preserve"> სათემო ორგანიზაციების ქვეპროგრამა</t>
  </si>
  <si>
    <t/>
  </si>
  <si>
    <t/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</si>
  <si>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</si>
  <si>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</si>
  <si>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/>
  </si>
  <si>
    <t/>
  </si>
  <si>
    <t>35 02 03 14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</si>
  <si>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</t>
  </si>
  <si>
    <t/>
  </si>
  <si>
    <t/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</si>
  <si>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</si>
  <si>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</si>
  <si>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/>
  </si>
  <si>
    <t/>
  </si>
  <si>
    <t>35 02 04</t>
  </si>
  <si>
    <t>სოციალური შეღავათები მაღალმთიან დასახლებაში</t>
  </si>
  <si>
    <t/>
  </si>
  <si>
    <t/>
  </si>
  <si>
    <t>35 03</t>
  </si>
  <si>
    <t>მოსახლეობის ჯანმრთელობის დაცვა</t>
  </si>
  <si>
    <t/>
  </si>
  <si>
    <t/>
  </si>
  <si>
    <t/>
  </si>
  <si>
    <t/>
  </si>
  <si>
    <t/>
  </si>
  <si>
    <t/>
  </si>
  <si>
    <t/>
  </si>
  <si>
    <t/>
  </si>
  <si>
    <t>35 03 01</t>
  </si>
  <si>
    <t>მოსახლეობის საყოველთაო ჯანმრთელობის დაცვა</t>
  </si>
  <si>
    <t/>
  </si>
  <si>
    <t/>
  </si>
  <si>
    <t/>
  </si>
  <si>
    <t/>
  </si>
  <si>
    <t>35 03 02</t>
  </si>
  <si>
    <t>საზოგადოებრივი ჯანმრთელობის დაცვა</t>
  </si>
  <si>
    <t/>
  </si>
  <si>
    <t/>
  </si>
  <si>
    <t/>
  </si>
  <si>
    <t/>
  </si>
  <si>
    <t/>
  </si>
  <si>
    <t/>
  </si>
  <si>
    <t/>
  </si>
  <si>
    <t/>
  </si>
  <si>
    <t>35 03 02 01</t>
  </si>
  <si>
    <t>დაავადებათა ადრეული გამოვლენა და სკრინინგი</t>
  </si>
  <si>
    <t/>
  </si>
  <si>
    <t/>
  </si>
  <si>
    <t>35 03 02 02</t>
  </si>
  <si>
    <t>იმუნიზაცია</t>
  </si>
  <si>
    <t/>
  </si>
  <si>
    <t/>
  </si>
  <si>
    <t/>
  </si>
  <si>
    <t>35 03 02 03</t>
  </si>
  <si>
    <t>ეპიდზედამხედველობა</t>
  </si>
  <si>
    <t/>
  </si>
  <si>
    <t/>
  </si>
  <si>
    <t>35 03 02 04</t>
  </si>
  <si>
    <t>უსაფრთხო სისხლი</t>
  </si>
  <si>
    <t/>
  </si>
  <si>
    <t/>
  </si>
  <si>
    <t>35 03 02 05</t>
  </si>
  <si>
    <t>პროფესიულ დაავადებათა პრევენცია</t>
  </si>
  <si>
    <t/>
  </si>
  <si>
    <t/>
  </si>
  <si>
    <t>35 03 02 06</t>
  </si>
  <si>
    <t>ინფექციური დაავადებების მართვა</t>
  </si>
  <si>
    <t/>
  </si>
  <si>
    <t/>
  </si>
  <si>
    <t>35 03 02 06 01</t>
  </si>
  <si>
    <t/>
  </si>
  <si>
    <t/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</si>
  <si>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</si>
  <si>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</si>
  <si>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/>
  </si>
  <si>
    <t/>
  </si>
  <si>
    <t>35 03 02 07</t>
  </si>
  <si>
    <t>ტუბერკულოზის მართვა</t>
  </si>
  <si>
    <t/>
  </si>
  <si>
    <t/>
  </si>
  <si>
    <t/>
  </si>
  <si>
    <t/>
  </si>
  <si>
    <t/>
  </si>
  <si>
    <t/>
  </si>
  <si>
    <t/>
  </si>
  <si>
    <t/>
  </si>
  <si>
    <t>35 03 02 07 01</t>
  </si>
  <si>
    <t/>
  </si>
  <si>
    <t/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</si>
  <si>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</si>
  <si>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</si>
  <si>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/>
  </si>
  <si>
    <t/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</si>
  <si>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</si>
  <si>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</si>
  <si>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/>
  </si>
  <si>
    <t/>
  </si>
  <si>
    <t/>
  </si>
  <si>
    <t/>
  </si>
  <si>
    <t/>
  </si>
  <si>
    <t/>
  </si>
  <si>
    <t/>
  </si>
  <si>
    <t/>
  </si>
  <si>
    <t>35 03 02 08</t>
  </si>
  <si>
    <t>აივ ინფექცია/შიდსის მართვა</t>
  </si>
  <si>
    <t/>
  </si>
  <si>
    <t/>
  </si>
  <si>
    <t/>
  </si>
  <si>
    <t/>
  </si>
  <si>
    <t/>
  </si>
  <si>
    <t/>
  </si>
  <si>
    <t/>
  </si>
  <si>
    <t/>
  </si>
  <si>
    <t>35 03 02 08 01</t>
  </si>
  <si>
    <t>აივ ინფექცია/შიდსი</t>
  </si>
  <si>
    <t/>
  </si>
  <si>
    <t/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</si>
  <si>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</si>
  <si>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</si>
  <si>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/>
  </si>
  <si>
    <t/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</si>
  <si>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</si>
  <si>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</si>
  <si>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/>
  </si>
  <si>
    <t/>
  </si>
  <si>
    <t/>
  </si>
  <si>
    <t/>
  </si>
  <si>
    <t/>
  </si>
  <si>
    <t/>
  </si>
  <si>
    <t/>
  </si>
  <si>
    <t/>
  </si>
  <si>
    <t>35 03 02 09</t>
  </si>
  <si>
    <t>დედათა და ბავშვთა ჯანმრთელობა</t>
  </si>
  <si>
    <t/>
  </si>
  <si>
    <t/>
  </si>
  <si>
    <t/>
  </si>
  <si>
    <t>35 03 02 09 01</t>
  </si>
  <si>
    <t/>
  </si>
  <si>
    <t/>
  </si>
  <si>
    <t/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</si>
  <si>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</si>
  <si>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</si>
  <si>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/>
  </si>
  <si>
    <t/>
  </si>
  <si>
    <t/>
  </si>
  <si>
    <t>35 03 02 10</t>
  </si>
  <si>
    <t>ნარკომანიით დაავადებულ პაციენტთა მკურნალობა</t>
  </si>
  <si>
    <t/>
  </si>
  <si>
    <t/>
  </si>
  <si>
    <t/>
  </si>
  <si>
    <t>35 03 02 11</t>
  </si>
  <si>
    <t>ჯანმრთელობის ხელშეწყობა</t>
  </si>
  <si>
    <t/>
  </si>
  <si>
    <t/>
  </si>
  <si>
    <t>35 03 02 12</t>
  </si>
  <si>
    <t>C ჰეპატიტის მართვა</t>
  </si>
  <si>
    <t/>
  </si>
  <si>
    <t/>
  </si>
  <si>
    <t/>
  </si>
  <si>
    <t/>
  </si>
  <si>
    <t/>
  </si>
  <si>
    <t>35 03 02 12 01</t>
  </si>
  <si>
    <t/>
  </si>
  <si>
    <t/>
  </si>
  <si>
    <t/>
  </si>
  <si>
    <t/>
  </si>
  <si>
    <t/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</si>
  <si>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</si>
  <si>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</si>
  <si>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/>
  </si>
  <si>
    <t/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</si>
  <si>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</si>
  <si>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</si>
  <si>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/>
  </si>
  <si>
    <t/>
  </si>
  <si>
    <t/>
  </si>
  <si>
    <t/>
  </si>
  <si>
    <t/>
  </si>
  <si>
    <t/>
  </si>
  <si>
    <t>35 03 03 01</t>
  </si>
  <si>
    <t>ფსიქიკური ჯანმრთელობა</t>
  </si>
  <si>
    <t/>
  </si>
  <si>
    <t/>
  </si>
  <si>
    <t>35 03 03 02</t>
  </si>
  <si>
    <t>დიაბეტის მართვა</t>
  </si>
  <si>
    <t/>
  </si>
  <si>
    <t/>
  </si>
  <si>
    <t/>
  </si>
  <si>
    <t>35 03 03 03</t>
  </si>
  <si>
    <t>ბავშვთა ონკოჰემატოლოგიური მომსახურება</t>
  </si>
  <si>
    <t/>
  </si>
  <si>
    <t/>
  </si>
  <si>
    <t>35 03 03 04</t>
  </si>
  <si>
    <t>დიალიზი და თირკმლის ტრანსპლანტაცია</t>
  </si>
  <si>
    <t/>
  </si>
  <si>
    <t/>
  </si>
  <si>
    <t/>
  </si>
  <si>
    <t/>
  </si>
  <si>
    <t>35 03 03 04 01</t>
  </si>
  <si>
    <t/>
  </si>
  <si>
    <t/>
  </si>
  <si>
    <t/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</si>
  <si>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</si>
  <si>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</si>
  <si>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/>
  </si>
  <si>
    <t/>
  </si>
  <si>
    <t/>
  </si>
  <si>
    <t>35 03 03 05</t>
  </si>
  <si>
    <t>ინკურაბელურ პაციენტთა პალიატიური მზრუნველობა</t>
  </si>
  <si>
    <t/>
  </si>
  <si>
    <t/>
  </si>
  <si>
    <t/>
  </si>
  <si>
    <t/>
  </si>
  <si>
    <t/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</si>
  <si>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</si>
  <si>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</si>
  <si>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/>
  </si>
  <si>
    <t/>
  </si>
  <si>
    <t/>
  </si>
  <si>
    <t>35 03 03 07</t>
  </si>
  <si>
    <t>სასწრაფო გადაუდებელი დახმარება და სამედიცინო ტრანსპორტირება</t>
  </si>
  <si>
    <t/>
  </si>
  <si>
    <t/>
  </si>
  <si>
    <t/>
  </si>
  <si>
    <t/>
  </si>
  <si>
    <t/>
  </si>
  <si>
    <t/>
  </si>
  <si>
    <t>35 03 03 07 01</t>
  </si>
  <si>
    <t xml:space="preserve">სასწრაფო სამედიცინო დახმარება და სამედიცინო ტრანსპორტირება </t>
  </si>
  <si>
    <t/>
  </si>
  <si>
    <t/>
  </si>
  <si>
    <t>35 03 03 07 02</t>
  </si>
  <si>
    <t>სასწრაფო გადაუდებელი დახმარება</t>
  </si>
  <si>
    <t/>
  </si>
  <si>
    <t/>
  </si>
  <si>
    <t/>
  </si>
  <si>
    <t/>
  </si>
  <si>
    <t/>
  </si>
  <si>
    <t/>
  </si>
  <si>
    <t>35 03 03 08</t>
  </si>
  <si>
    <t>სოფლის ექიმი</t>
  </si>
  <si>
    <t/>
  </si>
  <si>
    <t/>
  </si>
  <si>
    <t/>
  </si>
  <si>
    <t/>
  </si>
  <si>
    <t>35 03 03 09</t>
  </si>
  <si>
    <t>რეფერალური მომსახურება</t>
  </si>
  <si>
    <t/>
  </si>
  <si>
    <t/>
  </si>
  <si>
    <t/>
  </si>
  <si>
    <t>35 03 03 10</t>
  </si>
  <si>
    <t>სამხედრო ძალებში გასაწვევ მოქალაქეთა სამედიცინო შემოწმება</t>
  </si>
  <si>
    <t/>
  </si>
  <si>
    <t/>
  </si>
  <si>
    <t>35 03 04</t>
  </si>
  <si>
    <t>დიპლომისშემდგომი სამედიცინო განათლება</t>
  </si>
  <si>
    <t/>
  </si>
  <si>
    <t/>
  </si>
  <si>
    <t/>
  </si>
  <si>
    <t>35 03 05</t>
  </si>
  <si>
    <t>ტუბერკულოზთან ბრძოლის რეგიონალური პროგრამა (II ფაზა) (KfW)</t>
  </si>
  <si>
    <t/>
  </si>
  <si>
    <t/>
  </si>
  <si>
    <t/>
  </si>
  <si>
    <t>35 04</t>
  </si>
  <si>
    <t xml:space="preserve">სამედიცინო დაწესებულებათა რეაბილიტაცია და აღჭურვა </t>
  </si>
  <si>
    <t/>
  </si>
  <si>
    <t/>
  </si>
  <si>
    <t/>
  </si>
  <si>
    <t/>
  </si>
  <si>
    <t>35 05</t>
  </si>
  <si>
    <t>შრომისა და დასაქმების სისტემის რეფორმების პროგრამა</t>
  </si>
  <si>
    <t/>
  </si>
  <si>
    <t/>
  </si>
  <si>
    <t/>
  </si>
  <si>
    <t/>
  </si>
  <si>
    <t>35 05 01</t>
  </si>
  <si>
    <t>შრომის ბაზრის ანალიზის, ინფორმაციული სისტემის დანერგვა/განვითარება</t>
  </si>
  <si>
    <t/>
  </si>
  <si>
    <t/>
  </si>
  <si>
    <t/>
  </si>
  <si>
    <t>35 05 02</t>
  </si>
  <si>
    <t>დასაქმების ხელშეწყობის მომსახურებათა განვითარება</t>
  </si>
  <si>
    <t/>
  </si>
  <si>
    <t/>
  </si>
  <si>
    <t/>
  </si>
  <si>
    <t>35 05 03</t>
  </si>
  <si>
    <t>შრომის პირობების ინსპექტირება</t>
  </si>
  <si>
    <t/>
  </si>
  <si>
    <t/>
  </si>
  <si>
    <t/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</si>
  <si>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</si>
  <si>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</si>
  <si>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/>
  </si>
  <si>
    <t/>
  </si>
  <si>
    <t/>
  </si>
  <si>
    <t>36 00</t>
  </si>
  <si>
    <t>საქართველოს ენერგეტიკის სამინისტრო</t>
  </si>
  <si>
    <t/>
  </si>
  <si>
    <t/>
  </si>
  <si>
    <t/>
  </si>
  <si>
    <t/>
  </si>
  <si>
    <t/>
  </si>
  <si>
    <t/>
  </si>
  <si>
    <t/>
  </si>
  <si>
    <t/>
  </si>
  <si>
    <t/>
  </si>
  <si>
    <t/>
  </si>
  <si>
    <t>36 01</t>
  </si>
  <si>
    <t xml:space="preserve">ენერგეტიკის სფეროში პოლიტიკის შემუშავება და მართვა </t>
  </si>
  <si>
    <t/>
  </si>
  <si>
    <t/>
  </si>
  <si>
    <t/>
  </si>
  <si>
    <t/>
  </si>
  <si>
    <t/>
  </si>
  <si>
    <t/>
  </si>
  <si>
    <t/>
  </si>
  <si>
    <t/>
  </si>
  <si>
    <t/>
  </si>
  <si>
    <t/>
  </si>
  <si>
    <t>36 01 01</t>
  </si>
  <si>
    <t>ენერგეტიკის სფეროში პოლიტიკის განხორციელება</t>
  </si>
  <si>
    <t/>
  </si>
  <si>
    <t/>
  </si>
  <si>
    <t/>
  </si>
  <si>
    <t/>
  </si>
  <si>
    <t/>
  </si>
  <si>
    <t/>
  </si>
  <si>
    <t/>
  </si>
  <si>
    <t/>
  </si>
  <si>
    <t/>
  </si>
  <si>
    <t>36 01 01 01</t>
  </si>
  <si>
    <t>ენერგეტიკის სამინისტროს აპარატი</t>
  </si>
  <si>
    <t/>
  </si>
  <si>
    <t/>
  </si>
  <si>
    <t/>
  </si>
  <si>
    <t/>
  </si>
  <si>
    <t/>
  </si>
  <si>
    <t/>
  </si>
  <si>
    <t/>
  </si>
  <si>
    <t/>
  </si>
  <si>
    <t>36 01 01 02</t>
  </si>
  <si>
    <t xml:space="preserve">სსიპ - ნავთობისა და გაზის სახელმწიფო სააგენტო </t>
  </si>
  <si>
    <t/>
  </si>
  <si>
    <t/>
  </si>
  <si>
    <t/>
  </si>
  <si>
    <t/>
  </si>
  <si>
    <t/>
  </si>
  <si>
    <t/>
  </si>
  <si>
    <t/>
  </si>
  <si>
    <t>36 01 02</t>
  </si>
  <si>
    <t xml:space="preserve">მოსახლეობის ელექტროენერგიითა და ბუნებრივი აირით მომარაგების გაუმჯობესება </t>
  </si>
  <si>
    <t/>
  </si>
  <si>
    <t/>
  </si>
  <si>
    <t>36 01 03</t>
  </si>
  <si>
    <t>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</t>
  </si>
  <si>
    <t/>
  </si>
  <si>
    <t/>
  </si>
  <si>
    <t>36 02</t>
  </si>
  <si>
    <t xml:space="preserve">ენერგეტიკული ინფრასტრუქტურის მშენებლობა-რეაბილიტაცია </t>
  </si>
  <si>
    <t/>
  </si>
  <si>
    <t/>
  </si>
  <si>
    <t/>
  </si>
  <si>
    <t>36 02 01</t>
  </si>
  <si>
    <t>ვარდნილისა და ენგურის ჰიდროელექტროსადგურების რეაბილიტაციის პროექტი (EIB, EU)</t>
  </si>
  <si>
    <t/>
  </si>
  <si>
    <t/>
  </si>
  <si>
    <t/>
  </si>
  <si>
    <t>36 02 03</t>
  </si>
  <si>
    <t>ენერგეტიკის ინფრასტრუქტურის განვითარება (USAID)</t>
  </si>
  <si>
    <t/>
  </si>
  <si>
    <t/>
  </si>
  <si>
    <t>36 03</t>
  </si>
  <si>
    <t xml:space="preserve">სასისტემო მნიშვნელობის ელექტროგადამცემი ქსელის განვითარება </t>
  </si>
  <si>
    <t/>
  </si>
  <si>
    <t/>
  </si>
  <si>
    <t/>
  </si>
  <si>
    <t>36 03 01</t>
  </si>
  <si>
    <t>რეგიონალური ელექტროგადაცემის გაუმჯობესების პროექტი</t>
  </si>
  <si>
    <t/>
  </si>
  <si>
    <t>36 03 01 01</t>
  </si>
  <si>
    <t>500 კვ ეგხ წყალტუბო -ახალციხე - ტორტუმი (KfW) (ADB, KfW)</t>
  </si>
  <si>
    <t/>
  </si>
  <si>
    <t>36 03 01 02</t>
  </si>
  <si>
    <t>250 მგვარ რეაქტორი ქ/ს ზესტაფონში (KfW) (ADB, KfW)</t>
  </si>
  <si>
    <t/>
  </si>
  <si>
    <t>36 03 01 03</t>
  </si>
  <si>
    <t>რეგიონული ელექტროგადაცემის გაუმჯობესების პროექტი (ADB, KfW)</t>
  </si>
  <si>
    <t/>
  </si>
  <si>
    <t>36 03 02</t>
  </si>
  <si>
    <t>საქართველოს ელექტროგადამცემი ქსელის გაფართოების ღია პროგრამა</t>
  </si>
  <si>
    <t/>
  </si>
  <si>
    <t/>
  </si>
  <si>
    <t/>
  </si>
  <si>
    <t>36 03 02 01</t>
  </si>
  <si>
    <t>500 კვ ეგხ-ის მშენებლობა ქსანი-სტეფანწმინდა (EBRD, EC, KfW, WB)</t>
  </si>
  <si>
    <t/>
  </si>
  <si>
    <t>36 03 02 02</t>
  </si>
  <si>
    <t>ჯვარი ხორგა ელექტროგადამცემი ხაზი (EBRD, EC, KfW, WB)</t>
  </si>
  <si>
    <t/>
  </si>
  <si>
    <t/>
  </si>
  <si>
    <t/>
  </si>
  <si>
    <t>36 03 02 03</t>
  </si>
  <si>
    <t>ჩრდილოეთის რგოლი ეგხ (1-ლი ფაზა) (EBRD, KfW) (EBRD, EC, KfW, WB)</t>
  </si>
  <si>
    <t/>
  </si>
  <si>
    <t>36 03 02 04</t>
  </si>
  <si>
    <t>500 კვ ეგხ ჯვარი-წყალტუბო (WB) (EBRD, EC, KfW, WB)</t>
  </si>
  <si>
    <t/>
  </si>
  <si>
    <t>36 03 02 05</t>
  </si>
  <si>
    <t>გურიის ელგადაცემის ხაზების ინფრასტრუქტურის გაძლიერება (KFW) (EBRD, EC, KfW, WB)</t>
  </si>
  <si>
    <t/>
  </si>
  <si>
    <t>36 03 03</t>
  </si>
  <si>
    <t>220კვ "ახალციხე-ბათუმი" ხაზის მშენებლობა (WB)</t>
  </si>
  <si>
    <t/>
  </si>
  <si>
    <t>37 00</t>
  </si>
  <si>
    <t>საქართველოს სოფლის მეურნეობის სამინისტრო</t>
  </si>
  <si>
    <t/>
  </si>
  <si>
    <t/>
  </si>
  <si>
    <t/>
  </si>
  <si>
    <t/>
  </si>
  <si>
    <t/>
  </si>
  <si>
    <t/>
  </si>
  <si>
    <t/>
  </si>
  <si>
    <t/>
  </si>
  <si>
    <t/>
  </si>
  <si>
    <t/>
  </si>
  <si>
    <t>37 01</t>
  </si>
  <si>
    <t>სოფლის მეურნეობის განვითარების პროგრამა</t>
  </si>
  <si>
    <t/>
  </si>
  <si>
    <t/>
  </si>
  <si>
    <t/>
  </si>
  <si>
    <t/>
  </si>
  <si>
    <t/>
  </si>
  <si>
    <t/>
  </si>
  <si>
    <t/>
  </si>
  <si>
    <t/>
  </si>
  <si>
    <t/>
  </si>
  <si>
    <t/>
  </si>
  <si>
    <t>37 01 01</t>
  </si>
  <si>
    <t>სოფლის მეურნეობის განვითარების პოლიტიკის შემუშავება და მართვა</t>
  </si>
  <si>
    <t/>
  </si>
  <si>
    <t/>
  </si>
  <si>
    <t/>
  </si>
  <si>
    <t/>
  </si>
  <si>
    <t/>
  </si>
  <si>
    <t/>
  </si>
  <si>
    <t/>
  </si>
  <si>
    <t>37 01 02</t>
  </si>
  <si>
    <t>სოფლის მეურნეობის განვითარების პროგრამის მართვა და ადმინისტრირება რეგიონებში</t>
  </si>
  <si>
    <t/>
  </si>
  <si>
    <t/>
  </si>
  <si>
    <t/>
  </si>
  <si>
    <t/>
  </si>
  <si>
    <t/>
  </si>
  <si>
    <t/>
  </si>
  <si>
    <t>37 01 03</t>
  </si>
  <si>
    <t>სამელიორაციო სისტემების მოდერნიზაცია</t>
  </si>
  <si>
    <t/>
  </si>
  <si>
    <t/>
  </si>
  <si>
    <t/>
  </si>
  <si>
    <t/>
  </si>
  <si>
    <t/>
  </si>
  <si>
    <t>37 01 03 01</t>
  </si>
  <si>
    <t>სამელიორაციო სისტემების რეაბილიტაცია  და ტექნიკის შეძენა</t>
  </si>
  <si>
    <t/>
  </si>
  <si>
    <t/>
  </si>
  <si>
    <t/>
  </si>
  <si>
    <t/>
  </si>
  <si>
    <t>37 01 03 02</t>
  </si>
  <si>
    <t>სამელიორაციო ინფრასტრუქტურის მიმდინარე ტექნიკური ექსპლუატაცია</t>
  </si>
  <si>
    <t/>
  </si>
  <si>
    <t/>
  </si>
  <si>
    <t>37 01 04</t>
  </si>
  <si>
    <t>ქართული აგროსასურსათო პროდუქციის პოპულარიზაცია</t>
  </si>
  <si>
    <t/>
  </si>
  <si>
    <t/>
  </si>
  <si>
    <t>37 01 05</t>
  </si>
  <si>
    <t>სასოფლო-სამეურნეო კოოპერატივების ხელშეწყობის ღონისძიებები</t>
  </si>
  <si>
    <t/>
  </si>
  <si>
    <t/>
  </si>
  <si>
    <t/>
  </si>
  <si>
    <t/>
  </si>
  <si>
    <t/>
  </si>
  <si>
    <t/>
  </si>
  <si>
    <t>37 01 05 01</t>
  </si>
  <si>
    <t>სასოფლო-სამეურნეო კოოპერატივების ხელშეწყობის ღონისძიებები (მიმდინარე ხარჯი)</t>
  </si>
  <si>
    <t/>
  </si>
  <si>
    <t/>
  </si>
  <si>
    <t/>
  </si>
  <si>
    <t/>
  </si>
  <si>
    <t/>
  </si>
  <si>
    <t/>
  </si>
  <si>
    <t>37 01 05 02</t>
  </si>
  <si>
    <t>სასოფლო-სამეურნეო კოოპერატივების ხელშეწყობის ღონისძიებები (კაპიტალური პროექტი)</t>
  </si>
  <si>
    <t/>
  </si>
  <si>
    <t/>
  </si>
  <si>
    <t/>
  </si>
  <si>
    <t>37 01 06</t>
  </si>
  <si>
    <t>სოფლის მეურნეობის პროექტების მართვა</t>
  </si>
  <si>
    <t/>
  </si>
  <si>
    <t/>
  </si>
  <si>
    <t/>
  </si>
  <si>
    <t/>
  </si>
  <si>
    <t/>
  </si>
  <si>
    <t/>
  </si>
  <si>
    <t/>
  </si>
  <si>
    <t/>
  </si>
  <si>
    <t>37 01 07</t>
  </si>
  <si>
    <t>შეღავათიანი აგროკრედიტები</t>
  </si>
  <si>
    <t/>
  </si>
  <si>
    <t/>
  </si>
  <si>
    <t/>
  </si>
  <si>
    <t>37 01 08</t>
  </si>
  <si>
    <t>სასოფლო-სამეურნეო ტექნიკის სესხისა და ლიზინგის ვალდებულებების დაფარვა</t>
  </si>
  <si>
    <t/>
  </si>
  <si>
    <t>37 01 09</t>
  </si>
  <si>
    <t>აგროდაზღვევის უზრუნველყოფის ღონისძიებები</t>
  </si>
  <si>
    <t/>
  </si>
  <si>
    <t/>
  </si>
  <si>
    <t/>
  </si>
  <si>
    <t/>
  </si>
  <si>
    <t>37 01 10</t>
  </si>
  <si>
    <t>დანერგე მომავალი</t>
  </si>
  <si>
    <t/>
  </si>
  <si>
    <t/>
  </si>
  <si>
    <t/>
  </si>
  <si>
    <t>37 01 11</t>
  </si>
  <si>
    <t>ქართული ჩაი</t>
  </si>
  <si>
    <t/>
  </si>
  <si>
    <t/>
  </si>
  <si>
    <t/>
  </si>
  <si>
    <t>37 01 12</t>
  </si>
  <si>
    <t>სოფლის მეურნეობის პროდუქციის გადამამუშავებელი საწარმოების თანადაფინანსება</t>
  </si>
  <si>
    <t/>
  </si>
  <si>
    <t/>
  </si>
  <si>
    <t/>
  </si>
  <si>
    <t>37 01 13</t>
  </si>
  <si>
    <t>აგროსექტორის ხელშეწყობა/განვითარება</t>
  </si>
  <si>
    <t/>
  </si>
  <si>
    <t/>
  </si>
  <si>
    <t/>
  </si>
  <si>
    <t/>
  </si>
  <si>
    <t>37 01 13 01</t>
  </si>
  <si>
    <t>ირიგაციისა და დრენაჟის სისტემების გაუმჯობესება (WB)</t>
  </si>
  <si>
    <t/>
  </si>
  <si>
    <t/>
  </si>
  <si>
    <t/>
  </si>
  <si>
    <t/>
  </si>
  <si>
    <t>37 01 13 03</t>
  </si>
  <si>
    <t>სოფლის მეურნეობის მოდერნიზაციის, ბაზარზე წვდომისა და მდგრადობის პროექტი (GEF, IFAD)</t>
  </si>
  <si>
    <t/>
  </si>
  <si>
    <t/>
  </si>
  <si>
    <t/>
  </si>
  <si>
    <t/>
  </si>
  <si>
    <t>37 01 13 03 01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</si>
  <si>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</si>
  <si>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/>
  </si>
  <si>
    <t/>
  </si>
  <si>
    <t>37 01 13 03 02</t>
  </si>
  <si>
    <t/>
  </si>
  <si>
    <t/>
  </si>
  <si>
    <t/>
  </si>
  <si>
    <t/>
  </si>
  <si>
    <t>37 01 13 04</t>
  </si>
  <si>
    <t>ზემო სამგორის სარწყავი სისტემის რეაბილიტაცია (ORIO)</t>
  </si>
  <si>
    <t/>
  </si>
  <si>
    <t>37 01 13 05</t>
  </si>
  <si>
    <t>სოფლის მეურნეობის ხელშეწყობის პროექტი (IFAD)</t>
  </si>
  <si>
    <t/>
  </si>
  <si>
    <t/>
  </si>
  <si>
    <t/>
  </si>
  <si>
    <t>37 01 14</t>
  </si>
  <si>
    <t>მანდარინის (არასტანდარტული) მოსავლის რეალიზაციის ხელშეწყობის ღონისძიებები</t>
  </si>
  <si>
    <t/>
  </si>
  <si>
    <t/>
  </si>
  <si>
    <t/>
  </si>
  <si>
    <t>37 01 15</t>
  </si>
  <si>
    <t>მცირემიწიან ფერმერთა საგაზაფხულო სამუშაოების ხელშეწყობის ღონისძიებები</t>
  </si>
  <si>
    <t/>
  </si>
  <si>
    <t/>
  </si>
  <si>
    <t/>
  </si>
  <si>
    <t/>
  </si>
  <si>
    <t>37 01 16</t>
  </si>
  <si>
    <t>ყურძნის შესყიდვა-გადამუშავების ხელშეწყობის ღონისძიებები</t>
  </si>
  <si>
    <t/>
  </si>
  <si>
    <t>37 02</t>
  </si>
  <si>
    <t>სურსათის უვნებლობა, მცენარეთა დაცვა და ეპიზოოტიური კეთილსაიმედოობა</t>
  </si>
  <si>
    <t/>
  </si>
  <si>
    <t/>
  </si>
  <si>
    <t/>
  </si>
  <si>
    <t/>
  </si>
  <si>
    <t/>
  </si>
  <si>
    <t/>
  </si>
  <si>
    <t/>
  </si>
  <si>
    <t/>
  </si>
  <si>
    <t>37 02 01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</si>
  <si>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</si>
  <si>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/>
  </si>
  <si>
    <t/>
  </si>
  <si>
    <t/>
  </si>
  <si>
    <t/>
  </si>
  <si>
    <t/>
  </si>
  <si>
    <t/>
  </si>
  <si>
    <t/>
  </si>
  <si>
    <t/>
  </si>
  <si>
    <t>37 02 01 01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</si>
  <si>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</si>
  <si>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/>
  </si>
  <si>
    <t/>
  </si>
  <si>
    <t/>
  </si>
  <si>
    <t/>
  </si>
  <si>
    <t/>
  </si>
  <si>
    <t/>
  </si>
  <si>
    <t/>
  </si>
  <si>
    <t/>
  </si>
  <si>
    <t>37 02 02</t>
  </si>
  <si>
    <t>სურსათის უვნებლობის სახელმწიფო კონტროლი</t>
  </si>
  <si>
    <t/>
  </si>
  <si>
    <t/>
  </si>
  <si>
    <t/>
  </si>
  <si>
    <t/>
  </si>
  <si>
    <t>37 02 03</t>
  </si>
  <si>
    <t>ცხოველთა ჯანმრთელობის დაცვა და იდენტიფიკაცია-რეგისტრაცია</t>
  </si>
  <si>
    <t/>
  </si>
  <si>
    <t/>
  </si>
  <si>
    <t/>
  </si>
  <si>
    <t/>
  </si>
  <si>
    <t>37 02 04</t>
  </si>
  <si>
    <t>მცენარეთა დაცვა და ფიტოსანიტარიული კეთილსაიმედოობა</t>
  </si>
  <si>
    <t/>
  </si>
  <si>
    <t/>
  </si>
  <si>
    <t/>
  </si>
  <si>
    <t/>
  </si>
  <si>
    <t/>
  </si>
  <si>
    <t>37 02 05</t>
  </si>
  <si>
    <t>ვეტერინარული პრეპარატების სახელმწიფო კონტროლი და მინიტორინგი</t>
  </si>
  <si>
    <t/>
  </si>
  <si>
    <t/>
  </si>
  <si>
    <t/>
  </si>
  <si>
    <t/>
  </si>
  <si>
    <t>37 02 06</t>
  </si>
  <si>
    <t>კვების პროდუქტების, ცხოველთა და მცენარეთა დაავადებების დიაგნოსტიკა</t>
  </si>
  <si>
    <t/>
  </si>
  <si>
    <t/>
  </si>
  <si>
    <t/>
  </si>
  <si>
    <t/>
  </si>
  <si>
    <t/>
  </si>
  <si>
    <t/>
  </si>
  <si>
    <t/>
  </si>
  <si>
    <t>37 02 07</t>
  </si>
  <si>
    <t>ტრანსმისიური დაავადებების გადამტანებთან ბრძოლის ღონისძიებები</t>
  </si>
  <si>
    <t/>
  </si>
  <si>
    <t/>
  </si>
  <si>
    <t>37 03</t>
  </si>
  <si>
    <t>მევენახეობა-მეღვინეობის განვითარება</t>
  </si>
  <si>
    <t/>
  </si>
  <si>
    <t/>
  </si>
  <si>
    <t/>
  </si>
  <si>
    <t/>
  </si>
  <si>
    <t/>
  </si>
  <si>
    <t/>
  </si>
  <si>
    <t/>
  </si>
  <si>
    <t/>
  </si>
  <si>
    <t>37 03 01</t>
  </si>
  <si>
    <t>მევენახეობა-მეღვინეობის განვითარების პროგრამის მართვა და ადმინისტრირება</t>
  </si>
  <si>
    <t/>
  </si>
  <si>
    <t/>
  </si>
  <si>
    <t/>
  </si>
  <si>
    <t/>
  </si>
  <si>
    <t/>
  </si>
  <si>
    <t/>
  </si>
  <si>
    <t/>
  </si>
  <si>
    <t>37 03 02</t>
  </si>
  <si>
    <t>ღვინის ლაბორატორიული კვლევა</t>
  </si>
  <si>
    <t/>
  </si>
  <si>
    <t/>
  </si>
  <si>
    <t>37 03 03</t>
  </si>
  <si>
    <t>ქართული ღვინოპროდუქციის პოპულარიზაციის ხელშეწყობის ღონისძიებები</t>
  </si>
  <si>
    <t/>
  </si>
  <si>
    <t/>
  </si>
  <si>
    <t/>
  </si>
  <si>
    <t>37 03 04</t>
  </si>
  <si>
    <t>მევენახეობის განვითარების ღონისძიებები</t>
  </si>
  <si>
    <t/>
  </si>
  <si>
    <t/>
  </si>
  <si>
    <t>37 03 05</t>
  </si>
  <si>
    <t>რთველის ხელშეწყობის ღონისძიებები</t>
  </si>
  <si>
    <t/>
  </si>
  <si>
    <t/>
  </si>
  <si>
    <t/>
  </si>
  <si>
    <t/>
  </si>
  <si>
    <t/>
  </si>
  <si>
    <t>37 03 06</t>
  </si>
  <si>
    <t>ქართული ვაზის წარმოშობის პოპულარიზაცია</t>
  </si>
  <si>
    <t/>
  </si>
  <si>
    <t/>
  </si>
  <si>
    <t>37 04</t>
  </si>
  <si>
    <t>სოფლის მეურნეობის დარგში სამეცნიერო კვლევითი ღონისძიებების განხორციელება</t>
  </si>
  <si>
    <t/>
  </si>
  <si>
    <t/>
  </si>
  <si>
    <t/>
  </si>
  <si>
    <t/>
  </si>
  <si>
    <t/>
  </si>
  <si>
    <t/>
  </si>
  <si>
    <t/>
  </si>
  <si>
    <t/>
  </si>
  <si>
    <t/>
  </si>
  <si>
    <t>37 04 01</t>
  </si>
  <si>
    <t>სოფლის მეურნეობის დარგში სამეცნიერო კვლევითი ღონისძიებების პროგრამის  ადმინისტრირება და მართვა</t>
  </si>
  <si>
    <t/>
  </si>
  <si>
    <t/>
  </si>
  <si>
    <t/>
  </si>
  <si>
    <t/>
  </si>
  <si>
    <t/>
  </si>
  <si>
    <t/>
  </si>
  <si>
    <t/>
  </si>
  <si>
    <t/>
  </si>
  <si>
    <t/>
  </si>
  <si>
    <t>37 04 02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</si>
  <si>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</si>
  <si>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/>
  </si>
  <si>
    <t/>
  </si>
  <si>
    <t/>
  </si>
  <si>
    <t/>
  </si>
  <si>
    <t>37 04 03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</si>
  <si>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</si>
  <si>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/>
  </si>
  <si>
    <t/>
  </si>
  <si>
    <t/>
  </si>
  <si>
    <t>37 04 04</t>
  </si>
  <si>
    <t>სოფლის მეურნეობის პროდუქტთა შენახვა-გადამუშავების მეთოდების სამეცნიერო კვლევა</t>
  </si>
  <si>
    <t/>
  </si>
  <si>
    <t/>
  </si>
  <si>
    <t/>
  </si>
  <si>
    <t>37 04 05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</si>
  <si>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</si>
  <si>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/>
  </si>
  <si>
    <t/>
  </si>
  <si>
    <t/>
  </si>
  <si>
    <t/>
  </si>
  <si>
    <t>38 00</t>
  </si>
  <si>
    <t>საქართველოს გარემოსა და ბუნებრივი რესურსების დაცვის სამინისტრო</t>
  </si>
  <si>
    <t/>
  </si>
  <si>
    <t/>
  </si>
  <si>
    <t/>
  </si>
  <si>
    <t/>
  </si>
  <si>
    <t/>
  </si>
  <si>
    <t/>
  </si>
  <si>
    <t/>
  </si>
  <si>
    <t/>
  </si>
  <si>
    <t/>
  </si>
  <si>
    <t>38 01</t>
  </si>
  <si>
    <t>გარემოს დაცვის სფეროში პოლიტიკის შემუშავება, რეგულირება და მართვა</t>
  </si>
  <si>
    <t/>
  </si>
  <si>
    <t/>
  </si>
  <si>
    <t/>
  </si>
  <si>
    <t/>
  </si>
  <si>
    <t/>
  </si>
  <si>
    <t/>
  </si>
  <si>
    <t/>
  </si>
  <si>
    <t>38 01 01</t>
  </si>
  <si>
    <t/>
  </si>
  <si>
    <t/>
  </si>
  <si>
    <t/>
  </si>
  <si>
    <t/>
  </si>
  <si>
    <t/>
  </si>
  <si>
    <t/>
  </si>
  <si>
    <t/>
  </si>
  <si>
    <t>38 01 02</t>
  </si>
  <si>
    <t>გარემოზე ზემოქმედების შეფასების ღონისძიებები</t>
  </si>
  <si>
    <t/>
  </si>
  <si>
    <t/>
  </si>
  <si>
    <t>38 01 03</t>
  </si>
  <si>
    <t>გარემოსდაცვითი ცნობიერების ამაღლების ღონისძიებები</t>
  </si>
  <si>
    <t/>
  </si>
  <si>
    <t/>
  </si>
  <si>
    <t/>
  </si>
  <si>
    <t>38 01 04</t>
  </si>
  <si>
    <t>ბიოლოგიური მრავალფეროვნების დაცვის ღონისძიებები</t>
  </si>
  <si>
    <t/>
  </si>
  <si>
    <t/>
  </si>
  <si>
    <t/>
  </si>
  <si>
    <t>38 01 05</t>
  </si>
  <si>
    <t>გარემოზე ზემოქმედების საკომპენსაციო ღონისძიებები</t>
  </si>
  <si>
    <t/>
  </si>
  <si>
    <t/>
  </si>
  <si>
    <t>38 01 06</t>
  </si>
  <si>
    <t>ბუნებრივი და ანთროპოგენური საფრთხეების მართვის ღონისძიებები</t>
  </si>
  <si>
    <t/>
  </si>
  <si>
    <t/>
  </si>
  <si>
    <t>38 01 07</t>
  </si>
  <si>
    <t>ნარჩენებისა და ქიმიური ნივთიერებების მართვის ღონისძიებები</t>
  </si>
  <si>
    <t/>
  </si>
  <si>
    <t>38 02</t>
  </si>
  <si>
    <t>გარემოსდაცვითი ზედამხედველობა</t>
  </si>
  <si>
    <t/>
  </si>
  <si>
    <t/>
  </si>
  <si>
    <t/>
  </si>
  <si>
    <t/>
  </si>
  <si>
    <t/>
  </si>
  <si>
    <t/>
  </si>
  <si>
    <t>38 03</t>
  </si>
  <si>
    <t>დაცული ტერიტორიების სისტემის ჩამოყალიბება და მართვა</t>
  </si>
  <si>
    <t/>
  </si>
  <si>
    <t/>
  </si>
  <si>
    <t/>
  </si>
  <si>
    <t/>
  </si>
  <si>
    <t/>
  </si>
  <si>
    <t/>
  </si>
  <si>
    <t/>
  </si>
  <si>
    <t/>
  </si>
  <si>
    <t/>
  </si>
  <si>
    <t>38 03 01</t>
  </si>
  <si>
    <t>სსიპ  – დაცული ტერიტორიების სააგენტო</t>
  </si>
  <si>
    <t/>
  </si>
  <si>
    <t/>
  </si>
  <si>
    <t/>
  </si>
  <si>
    <t/>
  </si>
  <si>
    <t/>
  </si>
  <si>
    <t/>
  </si>
  <si>
    <t/>
  </si>
  <si>
    <t/>
  </si>
  <si>
    <t>38 03 02</t>
  </si>
  <si>
    <t>დაცული ტერიტორიების დაცვა და რესურსების მართვა</t>
  </si>
  <si>
    <t/>
  </si>
  <si>
    <t/>
  </si>
  <si>
    <t/>
  </si>
  <si>
    <t>38 03 03</t>
  </si>
  <si>
    <t>ეკოტურიზმის განვითარება, საზოგადოებასთან კავშირი, ეკოგანათლება და ვიზიტორთა მომსახურება</t>
  </si>
  <si>
    <t/>
  </si>
  <si>
    <t/>
  </si>
  <si>
    <t/>
  </si>
  <si>
    <t>38 03 04</t>
  </si>
  <si>
    <t>დაცული ტერიტორიების განვითარება (CNF)</t>
  </si>
  <si>
    <t/>
  </si>
  <si>
    <t/>
  </si>
  <si>
    <t/>
  </si>
  <si>
    <t/>
  </si>
  <si>
    <t>38 03 05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</si>
  <si>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</si>
  <si>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/>
  </si>
  <si>
    <t/>
  </si>
  <si>
    <t/>
  </si>
  <si>
    <t/>
  </si>
  <si>
    <t>38 03 06</t>
  </si>
  <si>
    <t>სათაფლიის სახელმწიფო ნაკრძალის ინფრასტრუქტურის განვითარება</t>
  </si>
  <si>
    <t/>
  </si>
  <si>
    <t/>
  </si>
  <si>
    <t>38 03 07</t>
  </si>
  <si>
    <t>ბუნების დაცვის პროგრამა „სამხრეთი კავკასია–საქართველო–ჯავახეთის ეროვნული პარკის შექმნა საქართველოში“ (KfW)</t>
  </si>
  <si>
    <t/>
  </si>
  <si>
    <t/>
  </si>
  <si>
    <t/>
  </si>
  <si>
    <t>38 03 08</t>
  </si>
  <si>
    <t>გოჭკადილის კანიონის ბუნების ძეგლის ინფრასტრუქტურის განვითარება</t>
  </si>
  <si>
    <t/>
  </si>
  <si>
    <t>38 04</t>
  </si>
  <si>
    <t>სატყეო სისტემის ჩამოყალიბება და მართვა</t>
  </si>
  <si>
    <t/>
  </si>
  <si>
    <t/>
  </si>
  <si>
    <t/>
  </si>
  <si>
    <t/>
  </si>
  <si>
    <t/>
  </si>
  <si>
    <t/>
  </si>
  <si>
    <t/>
  </si>
  <si>
    <t/>
  </si>
  <si>
    <t>38 04 01</t>
  </si>
  <si>
    <t>სსიპ ეროვნული სატყეო სააგენტო</t>
  </si>
  <si>
    <t/>
  </si>
  <si>
    <t/>
  </si>
  <si>
    <t/>
  </si>
  <si>
    <t/>
  </si>
  <si>
    <t/>
  </si>
  <si>
    <t/>
  </si>
  <si>
    <t/>
  </si>
  <si>
    <t>38 04 02</t>
  </si>
  <si>
    <t>ტყის მოვლა-აღდგენის ღონისძიებები</t>
  </si>
  <si>
    <t/>
  </si>
  <si>
    <t/>
  </si>
  <si>
    <t/>
  </si>
  <si>
    <t/>
  </si>
  <si>
    <t/>
  </si>
  <si>
    <t>38 04 03</t>
  </si>
  <si>
    <t>ტყითსარგებლობის ღონისძიებები</t>
  </si>
  <si>
    <t/>
  </si>
  <si>
    <t/>
  </si>
  <si>
    <t/>
  </si>
  <si>
    <t/>
  </si>
  <si>
    <t/>
  </si>
  <si>
    <t>38 04 04</t>
  </si>
  <si>
    <t>ტყის აღრიცხვა-ინვენტარიზაციის ღონისძიებები</t>
  </si>
  <si>
    <t/>
  </si>
  <si>
    <t/>
  </si>
  <si>
    <t/>
  </si>
  <si>
    <t>38 05</t>
  </si>
  <si>
    <t>ეროვნული საშენი მეურნეობის სისტემის ჩამოყალიბება და მართვა</t>
  </si>
  <si>
    <t/>
  </si>
  <si>
    <t/>
  </si>
  <si>
    <t/>
  </si>
  <si>
    <t/>
  </si>
  <si>
    <t/>
  </si>
  <si>
    <t/>
  </si>
  <si>
    <t/>
  </si>
  <si>
    <t>38 05 01</t>
  </si>
  <si>
    <t>სსიპ - ეროვნული საშენი მეურნეობა</t>
  </si>
  <si>
    <t/>
  </si>
  <si>
    <t/>
  </si>
  <si>
    <t/>
  </si>
  <si>
    <t/>
  </si>
  <si>
    <t/>
  </si>
  <si>
    <t/>
  </si>
  <si>
    <t/>
  </si>
  <si>
    <t>38 05 02</t>
  </si>
  <si>
    <t>საქართველოს "წითელ ნუსხაში" შეტანილ მცენარეთა სახეობების განახლება</t>
  </si>
  <si>
    <t/>
  </si>
  <si>
    <t/>
  </si>
  <si>
    <t/>
  </si>
  <si>
    <t/>
  </si>
  <si>
    <t>38 05 03</t>
  </si>
  <si>
    <t>საქართველოს "წითელ ნუსხაში" შეტანილი და ადგილობრივი მოწყვლადი ჯიშის იხტიოფაუნის წარმომადგენელთა სახეობების აღდგენის და შენარჩუნების ღონისძიებები</t>
  </si>
  <si>
    <t/>
  </si>
  <si>
    <t/>
  </si>
  <si>
    <t/>
  </si>
  <si>
    <t>38 05 04</t>
  </si>
  <si>
    <t>ქარსაფარი და ნაპირსამაგრი გამწვანების სახეობების ნერგების გამოყვანა</t>
  </si>
  <si>
    <t/>
  </si>
  <si>
    <t/>
  </si>
  <si>
    <t/>
  </si>
  <si>
    <t>38 06</t>
  </si>
  <si>
    <t>გარემოსდაცვითი ინფორმაციის ხელმისაწვდომობისა და გარემოსდაცვითი განათლების ხელშეწყობის პროგრამა</t>
  </si>
  <si>
    <t/>
  </si>
  <si>
    <t/>
  </si>
  <si>
    <t/>
  </si>
  <si>
    <t/>
  </si>
  <si>
    <t/>
  </si>
  <si>
    <t/>
  </si>
  <si>
    <t/>
  </si>
  <si>
    <t/>
  </si>
  <si>
    <t>38 06 01</t>
  </si>
  <si>
    <t>სსიპ გარემოსდაცვითი ინფორმაციისა და განათლების ცენტრი</t>
  </si>
  <si>
    <t/>
  </si>
  <si>
    <t/>
  </si>
  <si>
    <t/>
  </si>
  <si>
    <t/>
  </si>
  <si>
    <t/>
  </si>
  <si>
    <t/>
  </si>
  <si>
    <t/>
  </si>
  <si>
    <t/>
  </si>
  <si>
    <t>38 06 02</t>
  </si>
  <si>
    <t>გარემოსდაცვითი ელექტრონული სისტემის დანერგვა</t>
  </si>
  <si>
    <t/>
  </si>
  <si>
    <t/>
  </si>
  <si>
    <t/>
  </si>
  <si>
    <t/>
  </si>
  <si>
    <t>38 06 03</t>
  </si>
  <si>
    <t>ნებაყოფლობითი მწვანე სტანდარტების დანერგვა</t>
  </si>
  <si>
    <t/>
  </si>
  <si>
    <t/>
  </si>
  <si>
    <t>38 06 04</t>
  </si>
  <si>
    <t>მიკროკურსების შემუშავება</t>
  </si>
  <si>
    <t/>
  </si>
  <si>
    <t/>
  </si>
  <si>
    <t>38 07</t>
  </si>
  <si>
    <t>ბირთვული და რადიაციული უსაფრთხოების დაცვა</t>
  </si>
  <si>
    <t/>
  </si>
  <si>
    <t/>
  </si>
  <si>
    <t/>
  </si>
  <si>
    <t/>
  </si>
  <si>
    <t/>
  </si>
  <si>
    <t/>
  </si>
  <si>
    <t>38 08</t>
  </si>
  <si>
    <t>გარემოს დაცვის სფეროში მონიტორინგი, პროგნოზირება, პრევენცია და ბუნებრივი რესურსების მართვა</t>
  </si>
  <si>
    <t/>
  </si>
  <si>
    <t/>
  </si>
  <si>
    <t/>
  </si>
  <si>
    <t/>
  </si>
  <si>
    <t/>
  </si>
  <si>
    <t/>
  </si>
  <si>
    <t/>
  </si>
  <si>
    <t/>
  </si>
  <si>
    <t>38 08 01</t>
  </si>
  <si>
    <t>სსიპ – გარემოს ეროვნული სააგენტო</t>
  </si>
  <si>
    <t/>
  </si>
  <si>
    <t/>
  </si>
  <si>
    <t/>
  </si>
  <si>
    <t/>
  </si>
  <si>
    <t/>
  </si>
  <si>
    <t/>
  </si>
  <si>
    <t/>
  </si>
  <si>
    <t/>
  </si>
  <si>
    <t>39 00</t>
  </si>
  <si>
    <t>საქართველოს სპორტისა და ახალგაზრდობის საქმეთა სამინისტრო</t>
  </si>
  <si>
    <t/>
  </si>
  <si>
    <t/>
  </si>
  <si>
    <t/>
  </si>
  <si>
    <t/>
  </si>
  <si>
    <t/>
  </si>
  <si>
    <t/>
  </si>
  <si>
    <t/>
  </si>
  <si>
    <t/>
  </si>
  <si>
    <t/>
  </si>
  <si>
    <t/>
  </si>
  <si>
    <t>39 01</t>
  </si>
  <si>
    <t xml:space="preserve">სპორტისა და ახალგაზრდობის საქმეთა სფეროებში სახელმწიფო პოლიტიკის შემუშავება და მართვა   </t>
  </si>
  <si>
    <t/>
  </si>
  <si>
    <t/>
  </si>
  <si>
    <t/>
  </si>
  <si>
    <t/>
  </si>
  <si>
    <t/>
  </si>
  <si>
    <t/>
  </si>
  <si>
    <t/>
  </si>
  <si>
    <t/>
  </si>
  <si>
    <t/>
  </si>
  <si>
    <t>39 02</t>
  </si>
  <si>
    <t>სპორტის განვითარების ხელშეწყობის ღონისძიებები</t>
  </si>
  <si>
    <t/>
  </si>
  <si>
    <t/>
  </si>
  <si>
    <t/>
  </si>
  <si>
    <t/>
  </si>
  <si>
    <t/>
  </si>
  <si>
    <t/>
  </si>
  <si>
    <t/>
  </si>
  <si>
    <t/>
  </si>
  <si>
    <t/>
  </si>
  <si>
    <t/>
  </si>
  <si>
    <t>39 02 01</t>
  </si>
  <si>
    <t>ფეხბურთის სახელმწიფო მხარდაჭერის პროგრამა</t>
  </si>
  <si>
    <t/>
  </si>
  <si>
    <t/>
  </si>
  <si>
    <t>39 02 02</t>
  </si>
  <si>
    <t>რაგბის სახელმწიფო მხარდაჭერის პროგრამა</t>
  </si>
  <si>
    <t/>
  </si>
  <si>
    <t/>
  </si>
  <si>
    <t>39 02 03</t>
  </si>
  <si>
    <t>კალათბურთის სახელმწიფო მხარდაჭერის პროგრამა</t>
  </si>
  <si>
    <t/>
  </si>
  <si>
    <t/>
  </si>
  <si>
    <t>39 02 04</t>
  </si>
  <si>
    <t>სპორტულ სახეობათა განვითარების პროგრამა</t>
  </si>
  <si>
    <t/>
  </si>
  <si>
    <t/>
  </si>
  <si>
    <t>39 02 05</t>
  </si>
  <si>
    <t>ოლიმპიური მოძრაობის სახელმწიფო მხარდაჭერის პროგრამა</t>
  </si>
  <si>
    <t/>
  </si>
  <si>
    <t/>
  </si>
  <si>
    <t/>
  </si>
  <si>
    <t>39 02 06</t>
  </si>
  <si>
    <t>სპორტის პოლიტიკისა და მასობრივი სპორტის განვითარების პროგრამა</t>
  </si>
  <si>
    <t/>
  </si>
  <si>
    <t/>
  </si>
  <si>
    <t>39 02 07</t>
  </si>
  <si>
    <t>სპორტის ინფრასტრუქტურის, რეაბილიტაციისა და სპორტული ინვენტარის განახლების პროგრამა</t>
  </si>
  <si>
    <t/>
  </si>
  <si>
    <t/>
  </si>
  <si>
    <t/>
  </si>
  <si>
    <t/>
  </si>
  <si>
    <t/>
  </si>
  <si>
    <t>39 02 08</t>
  </si>
  <si>
    <t>სსიპ – საქართველოს ოლიმპიური რეზერვების მზადების ეროვნული ცენტრი</t>
  </si>
  <si>
    <t/>
  </si>
  <si>
    <t/>
  </si>
  <si>
    <t/>
  </si>
  <si>
    <t/>
  </si>
  <si>
    <t/>
  </si>
  <si>
    <t/>
  </si>
  <si>
    <t/>
  </si>
  <si>
    <t/>
  </si>
  <si>
    <t>39 02 09</t>
  </si>
  <si>
    <t>სსიპ – ქართული სპორტის მუზეუმი</t>
  </si>
  <si>
    <t/>
  </si>
  <si>
    <t/>
  </si>
  <si>
    <t/>
  </si>
  <si>
    <t/>
  </si>
  <si>
    <t/>
  </si>
  <si>
    <t>39 02 10</t>
  </si>
  <si>
    <t xml:space="preserve">საქართველოში გასამართი საერთაშორისო სპორტული ღონისძიებების სახელმწიფო მხარდაჭერის პროგრამა </t>
  </si>
  <si>
    <t/>
  </si>
  <si>
    <t/>
  </si>
  <si>
    <t>39 02 11</t>
  </si>
  <si>
    <t>სსიპ - საქართველოს ფიზიკური აღზრდისა და სპორტის სახელმწიფო სასწავლო უნივერსიტეტი</t>
  </si>
  <si>
    <t/>
  </si>
  <si>
    <t/>
  </si>
  <si>
    <t/>
  </si>
  <si>
    <t/>
  </si>
  <si>
    <t/>
  </si>
  <si>
    <t/>
  </si>
  <si>
    <t>39 02 12</t>
  </si>
  <si>
    <t>სსიპ - საქართველოს ფიზიკური აღზრდისა და სპორტის სახელმწიფო საზოგადოებრივი კოლეჯი</t>
  </si>
  <si>
    <t/>
  </si>
  <si>
    <t/>
  </si>
  <si>
    <t/>
  </si>
  <si>
    <t/>
  </si>
  <si>
    <t/>
  </si>
  <si>
    <t/>
  </si>
  <si>
    <t>39 02 13</t>
  </si>
  <si>
    <t>პარაოლიმპიური მოძრაობის სახელმწიფო მხარდაჭერის პროგრამა</t>
  </si>
  <si>
    <t/>
  </si>
  <si>
    <t/>
  </si>
  <si>
    <t/>
  </si>
  <si>
    <t>39 02 14</t>
  </si>
  <si>
    <t>ფარიკაობის სახელმწიფო მხარდაჭერის პროგრამა</t>
  </si>
  <si>
    <t/>
  </si>
  <si>
    <t/>
  </si>
  <si>
    <t>39 02 15</t>
  </si>
  <si>
    <t>ჭადრაკის სახელმწიფო მხარდაჭერის პროგრამა</t>
  </si>
  <si>
    <t/>
  </si>
  <si>
    <t/>
  </si>
  <si>
    <t>39 02 16</t>
  </si>
  <si>
    <t>ხელბურთის სახელმწიფო მხარდაჭერის პროგრამა</t>
  </si>
  <si>
    <t/>
  </si>
  <si>
    <t/>
  </si>
  <si>
    <t>39 02 17</t>
  </si>
  <si>
    <t>ძიუდოს სახელმწიფო მხარდაჭერის პროგრამა</t>
  </si>
  <si>
    <t/>
  </si>
  <si>
    <t/>
  </si>
  <si>
    <t>39 02 18</t>
  </si>
  <si>
    <t>ჭიდაობის სახელმწიფო მხარდაჭერის პროგრამა</t>
  </si>
  <si>
    <t/>
  </si>
  <si>
    <t/>
  </si>
  <si>
    <t>39 02 19</t>
  </si>
  <si>
    <t>ქართული ჭიდაობის სახელმწიფო მხარდაჭერის პროგრამა</t>
  </si>
  <si>
    <t/>
  </si>
  <si>
    <t/>
  </si>
  <si>
    <t>39 02 20</t>
  </si>
  <si>
    <t>მძლეოსნობის სახელმწიფო მხარდაჭერის პროგრამა</t>
  </si>
  <si>
    <t/>
  </si>
  <si>
    <t/>
  </si>
  <si>
    <t>39 02 21</t>
  </si>
  <si>
    <t>ტანვარჯიშის სახეობათა სახელმწიფო მხარდაჭერის პროგრამა</t>
  </si>
  <si>
    <t/>
  </si>
  <si>
    <t/>
  </si>
  <si>
    <t>39 02 22</t>
  </si>
  <si>
    <t>სპორტის საწყლოსნო სახეობათა სახელმწიფო მხარდაჭერის პროგრამა</t>
  </si>
  <si>
    <t/>
  </si>
  <si>
    <t/>
  </si>
  <si>
    <t>39 02 23</t>
  </si>
  <si>
    <t>ა(ა)იპ - ქართული ფეხბურთის განვითარების ფონდი</t>
  </si>
  <si>
    <t/>
  </si>
  <si>
    <t/>
  </si>
  <si>
    <t/>
  </si>
  <si>
    <t/>
  </si>
  <si>
    <t/>
  </si>
  <si>
    <t>39 03</t>
  </si>
  <si>
    <t>სპორტის სფეროში დამსახურებულ მოღვაწეთა სოციალური დაცვის ღონისძიებები</t>
  </si>
  <si>
    <t/>
  </si>
  <si>
    <t/>
  </si>
  <si>
    <t/>
  </si>
  <si>
    <t>39 03 01</t>
  </si>
  <si>
    <t>ოლიმპიური ჩემპიონების სტიპენდიები</t>
  </si>
  <si>
    <t/>
  </si>
  <si>
    <t/>
  </si>
  <si>
    <t>39 03 02</t>
  </si>
  <si>
    <t>ვეტერან სპორტსმენთა და სპორტის მუშაკთა სოციალური დახმარება</t>
  </si>
  <si>
    <t/>
  </si>
  <si>
    <t/>
  </si>
  <si>
    <t>39 03 03</t>
  </si>
  <si>
    <t>საქართველოს ეროვნული, ოლიმპიური და ასაკობრივი ნაკრებების წევრთა, მწვრთნელთა, ადმინისტრაციული და საექიმო პერსონალის და პერსპექტიულ სპორტსმენთა სტიპენდიები</t>
  </si>
  <si>
    <t/>
  </si>
  <si>
    <t/>
  </si>
  <si>
    <t/>
  </si>
  <si>
    <t>39 04</t>
  </si>
  <si>
    <t>ახალგაზრდობის სფეროში სახელმწიფო ხელშეწყობის ღონისძიებები</t>
  </si>
  <si>
    <t/>
  </si>
  <si>
    <t/>
  </si>
  <si>
    <t/>
  </si>
  <si>
    <t/>
  </si>
  <si>
    <t/>
  </si>
  <si>
    <t/>
  </si>
  <si>
    <t/>
  </si>
  <si>
    <t/>
  </si>
  <si>
    <t>39 04 01</t>
  </si>
  <si>
    <t>ახალგაზრდული პოლიტიკის განვითარების პროგრამა</t>
  </si>
  <si>
    <t/>
  </si>
  <si>
    <t/>
  </si>
  <si>
    <t/>
  </si>
  <si>
    <t/>
  </si>
  <si>
    <t/>
  </si>
  <si>
    <t>39 04 02</t>
  </si>
  <si>
    <t>სსიპ – საქართველოს ბავშვთა და ახალგაზრდობის განვითარების ფონდი</t>
  </si>
  <si>
    <t/>
  </si>
  <si>
    <t/>
  </si>
  <si>
    <t/>
  </si>
  <si>
    <t/>
  </si>
  <si>
    <t/>
  </si>
  <si>
    <t>39 04 03</t>
  </si>
  <si>
    <t>სსიპ – ბავშვთა და ახალგაზრდობის ეროვნული ცენტრი</t>
  </si>
  <si>
    <t/>
  </si>
  <si>
    <t/>
  </si>
  <si>
    <t/>
  </si>
  <si>
    <t/>
  </si>
  <si>
    <t/>
  </si>
  <si>
    <t/>
  </si>
  <si>
    <t>39 04 04</t>
  </si>
  <si>
    <t>პროგრამა „მომავლის ბანაკი“</t>
  </si>
  <si>
    <t/>
  </si>
  <si>
    <t/>
  </si>
  <si>
    <t/>
  </si>
  <si>
    <t/>
  </si>
  <si>
    <t>39 04 05</t>
  </si>
  <si>
    <t>პროგრამა „ახალგაზრდული ფესტივალი – 2016“</t>
  </si>
  <si>
    <t/>
  </si>
  <si>
    <t/>
  </si>
  <si>
    <t/>
  </si>
  <si>
    <t>39 04 06</t>
  </si>
  <si>
    <t>სსიპ – საქართველოს მოსწავლე - ახალგაზრდობის ეროვნული სასახლე</t>
  </si>
  <si>
    <t/>
  </si>
  <si>
    <t/>
  </si>
  <si>
    <t/>
  </si>
  <si>
    <t/>
  </si>
  <si>
    <t/>
  </si>
  <si>
    <t/>
  </si>
  <si>
    <t>40 00</t>
  </si>
  <si>
    <t>საქართველოს სახელმწიფო დაცვის სპეციალური სამსახური</t>
  </si>
  <si>
    <t/>
  </si>
  <si>
    <t/>
  </si>
  <si>
    <t/>
  </si>
  <si>
    <t/>
  </si>
  <si>
    <t/>
  </si>
  <si>
    <t/>
  </si>
  <si>
    <t/>
  </si>
  <si>
    <t/>
  </si>
  <si>
    <t>40 01</t>
  </si>
  <si>
    <t>დასაცავ პირთა და ობიექტთა უსაფრთხოების უზრუნველყოფა</t>
  </si>
  <si>
    <t/>
  </si>
  <si>
    <t/>
  </si>
  <si>
    <t/>
  </si>
  <si>
    <t/>
  </si>
  <si>
    <t/>
  </si>
  <si>
    <t/>
  </si>
  <si>
    <t/>
  </si>
  <si>
    <t>40 02</t>
  </si>
  <si>
    <t>სახელმწიფო ობიექტების მოვლა-შენახვა</t>
  </si>
  <si>
    <t/>
  </si>
  <si>
    <t/>
  </si>
  <si>
    <t/>
  </si>
  <si>
    <t/>
  </si>
  <si>
    <t/>
  </si>
  <si>
    <t/>
  </si>
  <si>
    <t/>
  </si>
  <si>
    <t>40 03</t>
  </si>
  <si>
    <t>სსიპ სახელისუფლებო სპეციალური კავშირგაბმულობის სააგენტო</t>
  </si>
  <si>
    <t/>
  </si>
  <si>
    <t/>
  </si>
  <si>
    <t/>
  </si>
  <si>
    <t/>
  </si>
  <si>
    <t/>
  </si>
  <si>
    <t/>
  </si>
  <si>
    <t/>
  </si>
  <si>
    <t/>
  </si>
  <si>
    <t>41 00</t>
  </si>
  <si>
    <t>საქართველოს სახალხო დამცველის აპარატი</t>
  </si>
  <si>
    <t/>
  </si>
  <si>
    <t/>
  </si>
  <si>
    <t/>
  </si>
  <si>
    <t/>
  </si>
  <si>
    <t/>
  </si>
  <si>
    <t/>
  </si>
  <si>
    <t/>
  </si>
  <si>
    <t/>
  </si>
  <si>
    <t>41 01</t>
  </si>
  <si>
    <t>საქართველოს სახალხო დამცველის აპარატის ფუნქციონირების გაძლიერების ღონისძიებები (საქართველოს სახალხო დამცველის აპარატი</t>
  </si>
  <si>
    <t/>
  </si>
  <si>
    <t/>
  </si>
  <si>
    <t/>
  </si>
  <si>
    <t/>
  </si>
  <si>
    <t/>
  </si>
  <si>
    <t/>
  </si>
  <si>
    <t/>
  </si>
  <si>
    <t/>
  </si>
  <si>
    <t>42 00</t>
  </si>
  <si>
    <t>სსიპ – საზოგადოებრივი მაუწყებელი</t>
  </si>
  <si>
    <t/>
  </si>
  <si>
    <t/>
  </si>
  <si>
    <t/>
  </si>
  <si>
    <t/>
  </si>
  <si>
    <t/>
  </si>
  <si>
    <t/>
  </si>
  <si>
    <t/>
  </si>
  <si>
    <t/>
  </si>
  <si>
    <t/>
  </si>
  <si>
    <t>42 01</t>
  </si>
  <si>
    <t>მაუწყებლობის ხელშეწყობა</t>
  </si>
  <si>
    <t/>
  </si>
  <si>
    <t/>
  </si>
  <si>
    <t/>
  </si>
  <si>
    <t/>
  </si>
  <si>
    <t/>
  </si>
  <si>
    <t/>
  </si>
  <si>
    <t/>
  </si>
  <si>
    <t/>
  </si>
  <si>
    <t/>
  </si>
  <si>
    <t>42 01 01</t>
  </si>
  <si>
    <t>სსიპ - საზოგადოებრივი მაუწყებელი</t>
  </si>
  <si>
    <t/>
  </si>
  <si>
    <t/>
  </si>
  <si>
    <t/>
  </si>
  <si>
    <t/>
  </si>
  <si>
    <t/>
  </si>
  <si>
    <t/>
  </si>
  <si>
    <t/>
  </si>
  <si>
    <t/>
  </si>
  <si>
    <t/>
  </si>
  <si>
    <t>42 01 02</t>
  </si>
  <si>
    <t>სსიპ - საზოგადოებრივი მაუწყებლის აჭარის ტელევიზია და რადიო</t>
  </si>
  <si>
    <t/>
  </si>
  <si>
    <t/>
  </si>
  <si>
    <t/>
  </si>
  <si>
    <t/>
  </si>
  <si>
    <t/>
  </si>
  <si>
    <t/>
  </si>
  <si>
    <t/>
  </si>
  <si>
    <t/>
  </si>
  <si>
    <t>43 00</t>
  </si>
  <si>
    <t>სსიპ – კონკურენციის სააგენტო</t>
  </si>
  <si>
    <t/>
  </si>
  <si>
    <t/>
  </si>
  <si>
    <t/>
  </si>
  <si>
    <t/>
  </si>
  <si>
    <t/>
  </si>
  <si>
    <t/>
  </si>
  <si>
    <t/>
  </si>
  <si>
    <t>44 00</t>
  </si>
  <si>
    <t>ყოფილი სამხრეთ ოსეთის ავტონომიური ოლქის ტერიტორიაზე დროებითი ადმინისტრაციულ-ტერიტორიული ერთეულის ადმინისტრაცია - სამხრეთ ოსეთის ადმინისტრაცია</t>
  </si>
  <si>
    <t/>
  </si>
  <si>
    <t/>
  </si>
  <si>
    <t/>
  </si>
  <si>
    <t/>
  </si>
  <si>
    <t/>
  </si>
  <si>
    <t/>
  </si>
  <si>
    <t/>
  </si>
  <si>
    <t/>
  </si>
  <si>
    <t/>
  </si>
  <si>
    <t/>
  </si>
  <si>
    <t>44 01</t>
  </si>
  <si>
    <t/>
  </si>
  <si>
    <t/>
  </si>
  <si>
    <t/>
  </si>
  <si>
    <t/>
  </si>
  <si>
    <t/>
  </si>
  <si>
    <t/>
  </si>
  <si>
    <t/>
  </si>
  <si>
    <t/>
  </si>
  <si>
    <t>44 02</t>
  </si>
  <si>
    <t>ა(ა)იპ საფეხბურთო კლუბი ცხინვალის ცხინვალი</t>
  </si>
  <si>
    <t/>
  </si>
  <si>
    <t/>
  </si>
  <si>
    <t/>
  </si>
  <si>
    <t/>
  </si>
  <si>
    <t/>
  </si>
  <si>
    <t/>
  </si>
  <si>
    <t/>
  </si>
  <si>
    <t>44 03</t>
  </si>
  <si>
    <t>ა(ა)იპ ხალხური სიმღერისა და ცეკვის ანსამბლი „ნართები“</t>
  </si>
  <si>
    <t/>
  </si>
  <si>
    <t/>
  </si>
  <si>
    <t/>
  </si>
  <si>
    <t/>
  </si>
  <si>
    <t>45 00</t>
  </si>
  <si>
    <t>საქართველოს საპატრიარქო</t>
  </si>
  <si>
    <t/>
  </si>
  <si>
    <t/>
  </si>
  <si>
    <t/>
  </si>
  <si>
    <t/>
  </si>
  <si>
    <t/>
  </si>
  <si>
    <t>45 01</t>
  </si>
  <si>
    <t>სასულიერო განათლების ხელშეწყობის გრანტი</t>
  </si>
  <si>
    <t/>
  </si>
  <si>
    <t/>
  </si>
  <si>
    <t/>
  </si>
  <si>
    <t>45 01 01</t>
  </si>
  <si>
    <t>ა(ა)იპ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</si>
  <si>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/>
  </si>
  <si>
    <t/>
  </si>
  <si>
    <t/>
  </si>
  <si>
    <t>45 01 02</t>
  </si>
  <si>
    <t>ა(ა)იპ  საქართველოს  საპატრიარქოს  ახალციხის  წმინდა  გრიგოლ  ხანძთელის  სახელობის  სასულიერო  სემინარია</t>
  </si>
  <si>
    <t/>
  </si>
  <si>
    <t/>
  </si>
  <si>
    <t>45 01 03</t>
  </si>
  <si>
    <t>გელათის მეცნიერებათა აკადემია</t>
  </si>
  <si>
    <t/>
  </si>
  <si>
    <t/>
  </si>
  <si>
    <t>45 01 04</t>
  </si>
  <si>
    <t>ა(ა)იპ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</si>
  <si>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/>
  </si>
  <si>
    <t/>
  </si>
  <si>
    <t/>
  </si>
  <si>
    <t>45 01 05</t>
  </si>
  <si>
    <t>საქართველოს საპატრიარქოს წმ.ილია მართლის სახ. თბილისის სკოლა</t>
  </si>
  <si>
    <t/>
  </si>
  <si>
    <t/>
  </si>
  <si>
    <t/>
  </si>
  <si>
    <t>45 01 07</t>
  </si>
  <si>
    <t>ა(ა)იპ – მესტიის ქრისტიანული განათლების ცენტრი</t>
  </si>
  <si>
    <t/>
  </si>
  <si>
    <t/>
  </si>
  <si>
    <t/>
  </si>
  <si>
    <t>45 01 08</t>
  </si>
  <si>
    <t>საქ. ნიკო ბაგრატიონის (ნიკო ბურის) კავშირი (ნიკო ბაგრატიონის სახელობის თავად-აზნაურთა სკოლა-ლიცეუმი)</t>
  </si>
  <si>
    <t/>
  </si>
  <si>
    <t/>
  </si>
  <si>
    <t>45 01 09</t>
  </si>
  <si>
    <t>ა(ა)იპ საქართველოს საპატრიარქოს წმ. მიტროპოლიტ ნაზარი ლეჟავას სახელობის სამტრედიის მართლმადიდებლური სკოლა</t>
  </si>
  <si>
    <t/>
  </si>
  <si>
    <t/>
  </si>
  <si>
    <t/>
  </si>
  <si>
    <t>45 01 10</t>
  </si>
  <si>
    <t>ა(ა)იპ საქართველოს საპატრიარქოს წმიდა კეთილმსახური მეფე თამარის სახ. სკოლა-პანსიონი</t>
  </si>
  <si>
    <t/>
  </si>
  <si>
    <t/>
  </si>
  <si>
    <t/>
  </si>
  <si>
    <t>45 01 11</t>
  </si>
  <si>
    <t>ა(ა)იპ ალავერდის ეპარქიასთან არსებული წმიდა ბიძინა, შალვა და ელიზბარის სახელობის ზოგადსაგანმანათლებლო სკოლა</t>
  </si>
  <si>
    <t/>
  </si>
  <si>
    <t/>
  </si>
  <si>
    <t/>
  </si>
  <si>
    <t>45 01 12</t>
  </si>
  <si>
    <t>ა(ა)იპ საქართველოს საპატრიარქოს წმიდა ამბროსი ხელაიას სახ. ზოგადსაგანმანათლებლო სკოლა</t>
  </si>
  <si>
    <t/>
  </si>
  <si>
    <t/>
  </si>
  <si>
    <t>45 01 13</t>
  </si>
  <si>
    <t>ა(ა)იპ წმიდა გაბრიელ ეპისკოპოსის სახ. წყალტუბოს სასულიერო გიმნაზია</t>
  </si>
  <si>
    <t/>
  </si>
  <si>
    <t/>
  </si>
  <si>
    <t/>
  </si>
  <si>
    <t>45 01 14</t>
  </si>
  <si>
    <t>ა(ა)იპ ჩოხატაურის ყოვლადწმიდა ღვთისმშობლის სახ. სამრევლო სკოლა</t>
  </si>
  <si>
    <t/>
  </si>
  <si>
    <t/>
  </si>
  <si>
    <t/>
  </si>
  <si>
    <t>45 01 15</t>
  </si>
  <si>
    <t>ა(ა)იპ საქართველოს საპატრიარქოს წმიდა იოანე ბოლნელის სახ. სკოლა</t>
  </si>
  <si>
    <t/>
  </si>
  <si>
    <t/>
  </si>
  <si>
    <t/>
  </si>
  <si>
    <t>45 01 17</t>
  </si>
  <si>
    <t>ა(ა)იპ წმინდა ექვთიმე და გიორგი მთაწმიდელების სახ. მართლმადიდებლური ზოგადსაგანმანათლებლო საშ. სკოლა</t>
  </si>
  <si>
    <t/>
  </si>
  <si>
    <t/>
  </si>
  <si>
    <t/>
  </si>
  <si>
    <t>45 01 18</t>
  </si>
  <si>
    <t>ა(ა)იპ საქართველოს საპატრიარქოს ახალგაზრდული მოძრაობა დავითიანნი</t>
  </si>
  <si>
    <t/>
  </si>
  <si>
    <t/>
  </si>
  <si>
    <t/>
  </si>
  <si>
    <t>45 01 19</t>
  </si>
  <si>
    <t>ა(ა)იპ ”წმინდა ნინოს სახელობის საირხის სასულიერო სკოლა-პანსიონი”</t>
  </si>
  <si>
    <t/>
  </si>
  <si>
    <t/>
  </si>
  <si>
    <t/>
  </si>
  <si>
    <t>45 01 20</t>
  </si>
  <si>
    <t>ა(ა)იპ ”წმინდა ანდრია პირველწოდებულის სახელობის ჭიათურის მართლმადიდებლური სკოლა”</t>
  </si>
  <si>
    <t/>
  </si>
  <si>
    <t/>
  </si>
  <si>
    <t/>
  </si>
  <si>
    <t>45 01 21</t>
  </si>
  <si>
    <t>ა(ა)იპ წმინდა ილია მართლის სახელობის ყვარლის გიმნაზია</t>
  </si>
  <si>
    <t/>
  </si>
  <si>
    <t/>
  </si>
  <si>
    <t/>
  </si>
  <si>
    <t>45 01 22</t>
  </si>
  <si>
    <t>ა(ა)იპ საქართველოს საპატრიარქოს წმიდა ნინოს სახ. სამრევლო სკოლა</t>
  </si>
  <si>
    <t/>
  </si>
  <si>
    <t/>
  </si>
  <si>
    <t/>
  </si>
  <si>
    <t>45 01 23</t>
  </si>
  <si>
    <t>ა(ა)იპ საქართველოს საპატრიარქოს ლანჩხუთის წმიდა იოანე ნათლოსმცემლის სახელობის სასულიერო გიმნაზია</t>
  </si>
  <si>
    <t/>
  </si>
  <si>
    <t/>
  </si>
  <si>
    <t/>
  </si>
  <si>
    <t>45 01 24</t>
  </si>
  <si>
    <t>ა(ა)იპ საქართველოს საპატრიარქოს ზუგდიდის წმ.გიორგის სახ. გიმნაზია</t>
  </si>
  <si>
    <t/>
  </si>
  <si>
    <t/>
  </si>
  <si>
    <t/>
  </si>
  <si>
    <t>45 01 25</t>
  </si>
  <si>
    <t>ა(ა)იპ სტეფანწმიდის წმინდა ილია მართლის სახ. გიმნაზია-პანსიონი</t>
  </si>
  <si>
    <t/>
  </si>
  <si>
    <t/>
  </si>
  <si>
    <t/>
  </si>
  <si>
    <t>45 01 26</t>
  </si>
  <si>
    <t>ა(ა)იპ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</t>
  </si>
  <si>
    <t/>
  </si>
  <si>
    <t/>
  </si>
  <si>
    <t/>
  </si>
  <si>
    <t>45 01 27</t>
  </si>
  <si>
    <t>ა(ა)იპ საქართველოს საპატრიარქოს წმიდა თამარ მეფის სახელობის სასწავლო უნივერსიტეტი</t>
  </si>
  <si>
    <t/>
  </si>
  <si>
    <t/>
  </si>
  <si>
    <t>45 01 28</t>
  </si>
  <si>
    <t>ა(ა)იპ საქართველოს საპატრიარქოს წმინდა ნინოს სახ. მართლმადიდებლური სკოლა</t>
  </si>
  <si>
    <t/>
  </si>
  <si>
    <t/>
  </si>
  <si>
    <t>45 01 29</t>
  </si>
  <si>
    <t>ა(ა)იპ საქართველოს საპატრიარქოს საქველმოქმედო ფონდი ლაზარე</t>
  </si>
  <si>
    <t/>
  </si>
  <si>
    <t/>
  </si>
  <si>
    <t/>
  </si>
  <si>
    <t>45 01 30</t>
  </si>
  <si>
    <t>ა(ა)იპ წმინდა ალექსანდრე ოქროპირიძის სახ. სკოლა</t>
  </si>
  <si>
    <t/>
  </si>
  <si>
    <t/>
  </si>
  <si>
    <t/>
  </si>
  <si>
    <t>45 01 31</t>
  </si>
  <si>
    <t>ა(ა)იპ ცაგერისა და ლენტეხის საგანმანათლებლო და კულტურულ-გამაჯანსაღებელი ცენტრი</t>
  </si>
  <si>
    <t/>
  </si>
  <si>
    <t/>
  </si>
  <si>
    <t/>
  </si>
  <si>
    <t>45 01 32</t>
  </si>
  <si>
    <t>ა(ა)იპ მცხეთის წმინდა ათორმეტ მოციქულთა სახელობის მართლმადიდებლური საშუალო სკოლა</t>
  </si>
  <si>
    <t/>
  </si>
  <si>
    <t/>
  </si>
  <si>
    <t/>
  </si>
  <si>
    <t>45 01 33</t>
  </si>
  <si>
    <t>ა(ა)იპ-კულტურისა და სულიერების ცენტრი</t>
  </si>
  <si>
    <t/>
  </si>
  <si>
    <t/>
  </si>
  <si>
    <t/>
  </si>
  <si>
    <t>45 01 34</t>
  </si>
  <si>
    <t>ა(ა)იპ წმინდა მეფე ვახტანგ გორგასლის სახელობის სკოლა-ინტერნატი</t>
  </si>
  <si>
    <t/>
  </si>
  <si>
    <t/>
  </si>
  <si>
    <t/>
  </si>
  <si>
    <t>45 01 35</t>
  </si>
  <si>
    <t>ა(ა)იპ საქართველოს საპატრიარქოს წმიდა გაბრიელ ეპისკოპოსის სახელობის სამრევლო სკოლა</t>
  </si>
  <si>
    <t/>
  </si>
  <si>
    <t/>
  </si>
  <si>
    <t/>
  </si>
  <si>
    <t>45 01 36</t>
  </si>
  <si>
    <t>ა(ა)იპ წმინდა ალექსი შუშანიას სახელობის მართლმადიდებლური სკოლა-გიმნაზია</t>
  </si>
  <si>
    <t/>
  </si>
  <si>
    <t/>
  </si>
  <si>
    <t>45 01 37</t>
  </si>
  <si>
    <t>ა(ა)იპ რუსთავისა და მარნეულის ეპარქიასთან არსებული სახელობო სკოლა</t>
  </si>
  <si>
    <t/>
  </si>
  <si>
    <t/>
  </si>
  <si>
    <t/>
  </si>
  <si>
    <t>45 01 38</t>
  </si>
  <si>
    <t>ა(ა)იპ წმიდა ექვთიმე ღვთისკაცის სახელობის პროფესიული საგანმანათლებლო კოლეჯი</t>
  </si>
  <si>
    <t/>
  </si>
  <si>
    <t/>
  </si>
  <si>
    <t/>
  </si>
  <si>
    <t>45 01 39</t>
  </si>
  <si>
    <t>ა(ა)იპ საქართველოს საპატრიარქოს ურბნისისა და რუისის ეპარქიის ქარელის წმ.გიორგი მთაწმინდელის სახ. გიმნაზია</t>
  </si>
  <si>
    <t/>
  </si>
  <si>
    <t/>
  </si>
  <si>
    <t/>
  </si>
  <si>
    <t>45 01 40</t>
  </si>
  <si>
    <t>ა(ა)იპ საქართველოს საპატრიარქოს დიმიტრი ყიფიანის სახელობის სკოლა-პანსიონი</t>
  </si>
  <si>
    <t/>
  </si>
  <si>
    <t/>
  </si>
  <si>
    <t/>
  </si>
  <si>
    <t>45 01 41</t>
  </si>
  <si>
    <t>ა(ა)იპ საქართველოს საპატრიაროსთან არსებული წმ. კვირიკესა და ივლიტას სახელობის დედათა და ბავშვთა თავშესაფარი</t>
  </si>
  <si>
    <t/>
  </si>
  <si>
    <t/>
  </si>
  <si>
    <t/>
  </si>
  <si>
    <t>45 01 42</t>
  </si>
  <si>
    <t>ა(ა)იპ საქართველოს საპატრიარქოს ვანისა და ბაღდათის ეპარქიის კულტურულ-საგანმანათლებლო ცენტრი</t>
  </si>
  <si>
    <t/>
  </si>
  <si>
    <t/>
  </si>
  <si>
    <t/>
  </si>
  <si>
    <t>45 01 43</t>
  </si>
  <si>
    <t>ა(ა)იპ თიანეთისა და ფშავ-ხევსურეთის ეპარქიის განვითარების ფონდი</t>
  </si>
  <si>
    <t/>
  </si>
  <si>
    <t/>
  </si>
  <si>
    <t>45 01 44</t>
  </si>
  <si>
    <t>ა(ა)იპ ქართული საგალობლისა და სიმღერის საერთაშორისო ცენტრი</t>
  </si>
  <si>
    <t/>
  </si>
  <si>
    <t/>
  </si>
  <si>
    <t>45 01 45</t>
  </si>
  <si>
    <t>სრულიად საქართველოს საპატრიარქო</t>
  </si>
  <si>
    <t/>
  </si>
  <si>
    <t/>
  </si>
  <si>
    <t/>
  </si>
  <si>
    <t>45 01 46</t>
  </si>
  <si>
    <t>ა(ა)იპ -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</si>
  <si>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/>
  </si>
  <si>
    <t/>
  </si>
  <si>
    <t>45 01 47</t>
  </si>
  <si>
    <t>ა(ა)იპ საქართველოს საპატრიარქოს დეკორატიული მებაღეობის საზოგადოებრივი კოლეჯი</t>
  </si>
  <si>
    <t/>
  </si>
  <si>
    <t/>
  </si>
  <si>
    <t>45 01 48</t>
  </si>
  <si>
    <t>ა(ა)იპ საქართველოს საპატრიარქოსთან არსებული ახალგაზრდობის სულიერი და ინტელექტუალური განვითარების ცენტრი</t>
  </si>
  <si>
    <t/>
  </si>
  <si>
    <t/>
  </si>
  <si>
    <t/>
  </si>
  <si>
    <t>45 01 49</t>
  </si>
  <si>
    <t>ა(ა)იპ საქართველოს საპატრიარქოს ფერისცვალების დედათა მონასტერთან არსებული მოწყალების ცენტრი</t>
  </si>
  <si>
    <t/>
  </si>
  <si>
    <t/>
  </si>
  <si>
    <t>45 01 50</t>
  </si>
  <si>
    <t>ა(ა)იპ-საქართველოს საპატრიარქოს კახათის წმიდა გიორგის სახელობის სასულიერო გიმნაზია</t>
  </si>
  <si>
    <t/>
  </si>
  <si>
    <t/>
  </si>
  <si>
    <t/>
  </si>
  <si>
    <t>45 01 51</t>
  </si>
  <si>
    <t>ა(ა)იპ-საქართველოს მართლმადიდებელ ეკლესიასთან არსებული ქრისტიანული კვლევის საერთაშორისო ცენტრი</t>
  </si>
  <si>
    <t/>
  </si>
  <si>
    <t/>
  </si>
  <si>
    <t>45 01 52</t>
  </si>
  <si>
    <t>ა(ა)იპ - საქართველოს საპატრიარქოს წმიდა იოანე ღვთისმეტყველის სახელობის ბათუმის სასულიერო სემინარია</t>
  </si>
  <si>
    <t/>
  </si>
  <si>
    <t/>
  </si>
  <si>
    <t>45 01 53</t>
  </si>
  <si>
    <t>ა(ა)იპ საქართველოს საპატრიარქოს საეკლესიო გალობის სასწავლო-კვლევითი ცენტრი</t>
  </si>
  <si>
    <t/>
  </si>
  <si>
    <t/>
  </si>
  <si>
    <t/>
  </si>
  <si>
    <t>45 01 54</t>
  </si>
  <si>
    <t>ა(ა)იპ პროფესიული კოლეჯი ფერმერთა სკოლა</t>
  </si>
  <si>
    <t/>
  </si>
  <si>
    <t/>
  </si>
  <si>
    <t>45 01 55</t>
  </si>
  <si>
    <t>ა(ა)იპ - საქართველოს საპატრიარქოს რადიო-ივერია</t>
  </si>
  <si>
    <t/>
  </si>
  <si>
    <t/>
  </si>
  <si>
    <t>45 01 56</t>
  </si>
  <si>
    <t>ა(ა)იპ - საპატრიარქოს უწყებანი</t>
  </si>
  <si>
    <t/>
  </si>
  <si>
    <t/>
  </si>
  <si>
    <t>45 01 57</t>
  </si>
  <si>
    <t>ა(ა)იპ - ყოვლადწმიდა სამების საკათედრო ტაძრის სამგალობლო სკოლა</t>
  </si>
  <si>
    <t/>
  </si>
  <si>
    <t/>
  </si>
  <si>
    <t>45 01 58</t>
  </si>
  <si>
    <t>ა(ა)იპ  საპატრიარქოს უწყებათა ელექტრონული მომსახურება</t>
  </si>
  <si>
    <t/>
  </si>
  <si>
    <t/>
  </si>
  <si>
    <t/>
  </si>
  <si>
    <t>45 02</t>
  </si>
  <si>
    <t>ა(ა)იპ საქართველოს საპატრიარქოს წმიდა სვიმონ კანანელის სახელობის სასულიერო სწავლების ცენტრი</t>
  </si>
  <si>
    <t/>
  </si>
  <si>
    <t/>
  </si>
  <si>
    <t/>
  </si>
  <si>
    <t>45 03</t>
  </si>
  <si>
    <t>ა(ა)იპ – ბათუმისა და ლაზეთის ეპარქიის საგანმანათლებლო ცენტრისათვის გადასაცემი გრანტი</t>
  </si>
  <si>
    <t/>
  </si>
  <si>
    <t/>
  </si>
  <si>
    <t/>
  </si>
  <si>
    <t>45 04</t>
  </si>
  <si>
    <t>საქართველოს საპატრიარქოს წმიდა ნინოს სახელობის ობოლ, უპატრონო და მზრუნველობამოკლებულ ბავშვთა პანსიონატისათვის გადასაცემი გრანტი</t>
  </si>
  <si>
    <t/>
  </si>
  <si>
    <t/>
  </si>
  <si>
    <t/>
  </si>
  <si>
    <t>45 05</t>
  </si>
  <si>
    <t>საქართველოს საპატრიარქოს ბათუმის წმინდა მოწამე ეკატერინეს სახელობის სათნოების სავანისათვის გადასაცემი გრანტი</t>
  </si>
  <si>
    <t/>
  </si>
  <si>
    <t/>
  </si>
  <si>
    <t/>
  </si>
  <si>
    <t>45 06</t>
  </si>
  <si>
    <t>საქართველოს საპატრიარქოს წმინდა ანდრია პირველწოდებულის სახელობის სასულიერო სწავლების ცენტრისათვის გადასაცემი გრანტი</t>
  </si>
  <si>
    <t/>
  </si>
  <si>
    <t/>
  </si>
  <si>
    <t/>
  </si>
  <si>
    <t>45 07</t>
  </si>
  <si>
    <t>წმინდა გიორგი მთაწმინდელის მონასტერთან არსებული სარეაბილიტაციო ცენტრისათვის გადასაცემი გრანტი</t>
  </si>
  <si>
    <t/>
  </si>
  <si>
    <t/>
  </si>
  <si>
    <t/>
  </si>
  <si>
    <t>45 08</t>
  </si>
  <si>
    <t>საქართველოს საპატრიარქოს წმინდა ანდრია პირველწოდებულის სახელობის ქართული უნივერსიტეტისათვის გადასაცემი გრანტი</t>
  </si>
  <si>
    <t/>
  </si>
  <si>
    <t/>
  </si>
  <si>
    <t>45 09</t>
  </si>
  <si>
    <t>საქართველოს საპატრიარქოს ა(ა)იპ – ტბელ აბუსერისძის სახელობის უნივერსიტეტისათვის გადასაცემი გრანტი</t>
  </si>
  <si>
    <t/>
  </si>
  <si>
    <t/>
  </si>
  <si>
    <t/>
  </si>
  <si>
    <t>45 10</t>
  </si>
  <si>
    <t>ა(ა)იპ – სმენადაქვეითებულ ბავშვთა რეაბილიტაციის და ადაპტაციის ცენტრისათვის გადასაცემი გრანტი</t>
  </si>
  <si>
    <t/>
  </si>
  <si>
    <t/>
  </si>
  <si>
    <t>45 11</t>
  </si>
  <si>
    <t>საქართველოს საპატრიარქოს ტელევიზიის სუბსიდირების ღონისძიებები</t>
  </si>
  <si>
    <t/>
  </si>
  <si>
    <t/>
  </si>
  <si>
    <t>45 12</t>
  </si>
  <si>
    <t>ა(ა)იპ – ახალქალაქისა და კუმურდოს ეპარქიის სასწავლო ცენტრისთვის გადასაცემი გრანტი</t>
  </si>
  <si>
    <t/>
  </si>
  <si>
    <t/>
  </si>
  <si>
    <t/>
  </si>
  <si>
    <t/>
  </si>
  <si>
    <t/>
  </si>
  <si>
    <t>45 13</t>
  </si>
  <si>
    <t>ა(ა)იპ ფოთის საგანმანათლებლო და კულტურულ-გამაჯანსაღებელი ცენტრი</t>
  </si>
  <si>
    <t/>
  </si>
  <si>
    <t/>
  </si>
  <si>
    <t/>
  </si>
  <si>
    <t>46 00</t>
  </si>
  <si>
    <t>სსიპ – ლევან სამხარაულის სახელობის სასამართლო ექსპერტიზის ეროვნული ბიურო</t>
  </si>
  <si>
    <t/>
  </si>
  <si>
    <t/>
  </si>
  <si>
    <t/>
  </si>
  <si>
    <t/>
  </si>
  <si>
    <t/>
  </si>
  <si>
    <t/>
  </si>
  <si>
    <t/>
  </si>
  <si>
    <t/>
  </si>
  <si>
    <t>47 00</t>
  </si>
  <si>
    <t>სსიპ – საქართველოს სტატისტიკის ეროვნული სამსახური – საქსტატი</t>
  </si>
  <si>
    <t/>
  </si>
  <si>
    <t/>
  </si>
  <si>
    <t/>
  </si>
  <si>
    <t/>
  </si>
  <si>
    <t/>
  </si>
  <si>
    <t/>
  </si>
  <si>
    <t/>
  </si>
  <si>
    <t>47 01</t>
  </si>
  <si>
    <t>სტატისტიკური სამუშაოების დაგეგმვა და მართვა</t>
  </si>
  <si>
    <t/>
  </si>
  <si>
    <t/>
  </si>
  <si>
    <t/>
  </si>
  <si>
    <t/>
  </si>
  <si>
    <t/>
  </si>
  <si>
    <t/>
  </si>
  <si>
    <t/>
  </si>
  <si>
    <t>47 02</t>
  </si>
  <si>
    <t>სტატისტიკური სამუშაოების სახელმწიფო პროგრამა</t>
  </si>
  <si>
    <t/>
  </si>
  <si>
    <t/>
  </si>
  <si>
    <t/>
  </si>
  <si>
    <t>47 03</t>
  </si>
  <si>
    <t>მოსახლეობისა და საცხოვრისების საყოველთაო აღწერა</t>
  </si>
  <si>
    <t/>
  </si>
  <si>
    <t/>
  </si>
  <si>
    <t/>
  </si>
  <si>
    <t>48 00</t>
  </si>
  <si>
    <t>სსიპ - საქართველოს დაზღვევის სახელმწიფო ზედამხედველობის სამსახური</t>
  </si>
  <si>
    <t/>
  </si>
  <si>
    <t/>
  </si>
  <si>
    <t/>
  </si>
  <si>
    <t/>
  </si>
  <si>
    <t/>
  </si>
  <si>
    <t/>
  </si>
  <si>
    <t/>
  </si>
  <si>
    <t>49 00</t>
  </si>
  <si>
    <t>სსიპ - საქართველოს ეროვნული საინვესტიციო სააგენტო</t>
  </si>
  <si>
    <t/>
  </si>
  <si>
    <t/>
  </si>
  <si>
    <t/>
  </si>
  <si>
    <t/>
  </si>
  <si>
    <t/>
  </si>
  <si>
    <t/>
  </si>
  <si>
    <t/>
  </si>
  <si>
    <t>49 01</t>
  </si>
  <si>
    <t>საინვესტიციო პოლიტიკის დაგეგმვა და მართვა</t>
  </si>
  <si>
    <t/>
  </si>
  <si>
    <t/>
  </si>
  <si>
    <t/>
  </si>
  <si>
    <t/>
  </si>
  <si>
    <t/>
  </si>
  <si>
    <t/>
  </si>
  <si>
    <t/>
  </si>
  <si>
    <t>49 02</t>
  </si>
  <si>
    <t>ინვესტიციების მოზიდვის ხელშეწყობა</t>
  </si>
  <si>
    <t/>
  </si>
  <si>
    <t/>
  </si>
  <si>
    <t/>
  </si>
  <si>
    <t/>
  </si>
  <si>
    <t>50 00</t>
  </si>
  <si>
    <t>სსიპ - საჯარო სამსახურის ბიურო</t>
  </si>
  <si>
    <t/>
  </si>
  <si>
    <t/>
  </si>
  <si>
    <t/>
  </si>
  <si>
    <t/>
  </si>
  <si>
    <t/>
  </si>
  <si>
    <t/>
  </si>
  <si>
    <t/>
  </si>
  <si>
    <t/>
  </si>
  <si>
    <t>51 00</t>
  </si>
  <si>
    <t>პერსონალურ მონაცემთა დაცვის ინსპექტორის აპარატი</t>
  </si>
  <si>
    <t/>
  </si>
  <si>
    <t/>
  </si>
  <si>
    <t/>
  </si>
  <si>
    <t/>
  </si>
  <si>
    <t/>
  </si>
  <si>
    <t/>
  </si>
  <si>
    <t>52 00</t>
  </si>
  <si>
    <t>საქართველოს სავაჭრო-სამრეწველო პალატა</t>
  </si>
  <si>
    <t/>
  </si>
  <si>
    <t/>
  </si>
  <si>
    <t/>
  </si>
  <si>
    <t/>
  </si>
  <si>
    <t/>
  </si>
  <si>
    <t/>
  </si>
  <si>
    <t/>
  </si>
  <si>
    <t/>
  </si>
  <si>
    <t>52 01</t>
  </si>
  <si>
    <t/>
  </si>
  <si>
    <t/>
  </si>
  <si>
    <t/>
  </si>
  <si>
    <t/>
  </si>
  <si>
    <t/>
  </si>
  <si>
    <t/>
  </si>
  <si>
    <t/>
  </si>
  <si>
    <t/>
  </si>
  <si>
    <t>53 00</t>
  </si>
  <si>
    <t>სსიპ - იურიდიული დახმარების სამსახური</t>
  </si>
  <si>
    <t/>
  </si>
  <si>
    <t/>
  </si>
  <si>
    <t/>
  </si>
  <si>
    <t/>
  </si>
  <si>
    <t/>
  </si>
  <si>
    <t/>
  </si>
  <si>
    <t/>
  </si>
  <si>
    <t>54 00</t>
  </si>
  <si>
    <t>სსიპ - ვეტერანების საქმეთა სახელმწიფო სამსახური</t>
  </si>
  <si>
    <t/>
  </si>
  <si>
    <t/>
  </si>
  <si>
    <t/>
  </si>
  <si>
    <t/>
  </si>
  <si>
    <t/>
  </si>
  <si>
    <t/>
  </si>
  <si>
    <t/>
  </si>
  <si>
    <t>55 00</t>
  </si>
  <si>
    <t>სსიპ - რელიგიის საკითხთა სახელმწიფო სააგენტო</t>
  </si>
  <si>
    <t/>
  </si>
  <si>
    <t/>
  </si>
  <si>
    <t/>
  </si>
  <si>
    <t/>
  </si>
  <si>
    <t/>
  </si>
  <si>
    <t/>
  </si>
  <si>
    <t/>
  </si>
  <si>
    <t>55 01</t>
  </si>
  <si>
    <t>სსიპ რელიგიის საკითხთა სახელმწიფო სააგენტო</t>
  </si>
  <si>
    <t/>
  </si>
  <si>
    <t/>
  </si>
  <si>
    <t/>
  </si>
  <si>
    <t/>
  </si>
  <si>
    <t/>
  </si>
  <si>
    <t/>
  </si>
  <si>
    <t>55 02</t>
  </si>
  <si>
    <t>რელიგიური გაერთიანებების დაფინანსება</t>
  </si>
  <si>
    <t/>
  </si>
  <si>
    <t/>
  </si>
  <si>
    <t>56 00</t>
  </si>
  <si>
    <t>სსიპ – საქართველოს ფინანსური მონიტორინგის სამსახური</t>
  </si>
  <si>
    <t/>
  </si>
  <si>
    <t/>
  </si>
  <si>
    <t/>
  </si>
  <si>
    <t/>
  </si>
  <si>
    <t/>
  </si>
  <si>
    <t/>
  </si>
  <si>
    <t/>
  </si>
  <si>
    <t/>
  </si>
  <si>
    <t>57 00</t>
  </si>
  <si>
    <t>ა(ა)იპ - საქართველოს სოლიდარობის ფონდი</t>
  </si>
  <si>
    <t/>
  </si>
  <si>
    <t/>
  </si>
  <si>
    <t/>
  </si>
  <si>
    <t/>
  </si>
  <si>
    <t/>
  </si>
  <si>
    <t/>
  </si>
  <si>
    <t>58 00</t>
  </si>
  <si>
    <t>სსიპ -განათლების საერთაშორისო ცენტრი</t>
  </si>
  <si>
    <t/>
  </si>
  <si>
    <t/>
  </si>
  <si>
    <t/>
  </si>
  <si>
    <t/>
  </si>
  <si>
    <t/>
  </si>
  <si>
    <t/>
  </si>
  <si>
    <t>59 00</t>
  </si>
  <si>
    <t>საქართველოს სახელმწიფო უსაფრთხოებისა და კრიზისების მართვის საბჭოს აპარატი</t>
  </si>
  <si>
    <t/>
  </si>
  <si>
    <t/>
  </si>
  <si>
    <t/>
  </si>
  <si>
    <t/>
  </si>
  <si>
    <t/>
  </si>
  <si>
    <t/>
  </si>
  <si>
    <t>59 01</t>
  </si>
  <si>
    <t/>
  </si>
  <si>
    <t/>
  </si>
  <si>
    <t/>
  </si>
  <si>
    <t/>
  </si>
  <si>
    <t/>
  </si>
  <si>
    <t/>
  </si>
  <si>
    <t>59 02</t>
  </si>
  <si>
    <t>საქართველოს სახელმწიფო უსაფრთხოებისა და კრიზისების მართვის საბჭოს აპარატის მიერ განსახორციელებელი პროგრამები</t>
  </si>
  <si>
    <t/>
  </si>
  <si>
    <t>60 00</t>
  </si>
  <si>
    <t>საქართველოს სახელმწიფო უსაფრთხოების სამსახური</t>
  </si>
  <si>
    <t/>
  </si>
  <si>
    <t/>
  </si>
  <si>
    <t/>
  </si>
  <si>
    <t/>
  </si>
  <si>
    <t/>
  </si>
  <si>
    <t/>
  </si>
  <si>
    <t/>
  </si>
  <si>
    <t>61 00</t>
  </si>
  <si>
    <t>სსიპ - სახელმწიფო ენის დეპარტამენტი</t>
  </si>
  <si>
    <t/>
  </si>
  <si>
    <t/>
  </si>
  <si>
    <t>62 00</t>
  </si>
  <si>
    <t>საერთო სახელმწიფოებრივი მნიშვნელობის გადასახდელები</t>
  </si>
  <si>
    <t/>
  </si>
  <si>
    <t/>
  </si>
  <si>
    <t/>
  </si>
  <si>
    <t/>
  </si>
  <si>
    <t/>
  </si>
  <si>
    <t/>
  </si>
  <si>
    <t/>
  </si>
  <si>
    <t/>
  </si>
  <si>
    <t>62 01</t>
  </si>
  <si>
    <t>საგარეო სახელმწიფო ვალდებულებების მომსახურება და დაფარვა</t>
  </si>
  <si>
    <t/>
  </si>
  <si>
    <t/>
  </si>
  <si>
    <t/>
  </si>
  <si>
    <t>62 02</t>
  </si>
  <si>
    <t>საშინაო სახელმწიფო ვალდებულებების მომსახურება და დაფარვა</t>
  </si>
  <si>
    <t/>
  </si>
  <si>
    <t/>
  </si>
  <si>
    <t/>
  </si>
  <si>
    <t>62 03</t>
  </si>
  <si>
    <t>საერთაშორისო საფინანსო ორგანიზაციებთან თანამშრომლობიდან გამომდინარე ვალდებულებები</t>
  </si>
  <si>
    <t/>
  </si>
  <si>
    <t/>
  </si>
  <si>
    <t/>
  </si>
  <si>
    <t/>
  </si>
  <si>
    <t>62 04</t>
  </si>
  <si>
    <t>ავტონომიური რესპუბლიკებისა და ადგილობრივი თვითმმართველი ერთეულებისათვის გადასაცემი ტრანსფერები</t>
  </si>
  <si>
    <t/>
  </si>
  <si>
    <t/>
  </si>
  <si>
    <t>62 04 01</t>
  </si>
  <si>
    <t>ავტონომიური რესპუბლიკებისათვის გადასაცემი ტრანსფერები</t>
  </si>
  <si>
    <t/>
  </si>
  <si>
    <t/>
  </si>
  <si>
    <t>62 04 01 01</t>
  </si>
  <si>
    <t>აფხაზეთის ავტონომიური რესპუბლიკისათვის გადასაცემი ტრანსფერი</t>
  </si>
  <si>
    <t/>
  </si>
  <si>
    <t/>
  </si>
  <si>
    <t>62 04 01 02</t>
  </si>
  <si>
    <t>აჭარის ავტონომიური რესპუბლიკისათვის გადასაცემი ტრანსფერი</t>
  </si>
  <si>
    <t/>
  </si>
  <si>
    <t/>
  </si>
  <si>
    <t>62 04 02</t>
  </si>
  <si>
    <t>ადგილობრივი თვითმმართველი ერთეულებისათვის გადასაცემი ტრანსფერები</t>
  </si>
  <si>
    <t/>
  </si>
  <si>
    <t/>
  </si>
  <si>
    <t>62 05</t>
  </si>
  <si>
    <t>საქართველოს პრეზიდენტის სარეზერვო ფონდი</t>
  </si>
  <si>
    <t/>
  </si>
  <si>
    <t/>
  </si>
  <si>
    <t>62 06</t>
  </si>
  <si>
    <t xml:space="preserve">საქართველოს მთავრობის სარეზერვო ფონდი </t>
  </si>
  <si>
    <t/>
  </si>
  <si>
    <t/>
  </si>
  <si>
    <t>62 07</t>
  </si>
  <si>
    <t>წინა წლებში წარმოქმნილი დავალიანების დაფარვისა და სასამართლო გადაწყვეტილებების აღსრულების ფონდი</t>
  </si>
  <si>
    <t/>
  </si>
  <si>
    <t>62 07 01</t>
  </si>
  <si>
    <t/>
  </si>
  <si>
    <t>62 08</t>
  </si>
  <si>
    <t>საქართველოს რეგიონებში განსახორციელებელი პროექტების ფონდი</t>
  </si>
  <si>
    <t/>
  </si>
  <si>
    <t/>
  </si>
  <si>
    <t>62 09</t>
  </si>
  <si>
    <t/>
  </si>
  <si>
    <t/>
  </si>
  <si>
    <t>62 10</t>
  </si>
  <si>
    <t>საქართველოს სახელმწიფო ჯილდოებისათვის დაწესებული ერთდროული ფულადი პრემიების გაცემის ფინანსური უზრუნველყოფა</t>
  </si>
  <si>
    <t/>
  </si>
  <si>
    <t/>
  </si>
  <si>
    <t>62 11</t>
  </si>
  <si>
    <t>საერთაშორისო ორგანიზაციებთან არსებული ხელშეკრულებების ფარგლებში ქართული მხარის ვალდებულებების დაფარვა</t>
  </si>
  <si>
    <t/>
  </si>
  <si>
    <t/>
  </si>
  <si>
    <t>62 12</t>
  </si>
  <si>
    <t>დონორების მიერ დაფინანსებული საერთო სახელმწიფოებრივი გადასახდელები</t>
  </si>
  <si>
    <t/>
  </si>
  <si>
    <t/>
  </si>
  <si>
    <t/>
  </si>
  <si>
    <t/>
  </si>
  <si>
    <t/>
  </si>
  <si>
    <t/>
  </si>
  <si>
    <t>62 12 01</t>
  </si>
  <si>
    <t>ორმხრივი, რეგიონალური და რეგიონთაშორისი პროექტები (GIZ)</t>
  </si>
  <si>
    <t/>
  </si>
  <si>
    <t/>
  </si>
  <si>
    <t/>
  </si>
  <si>
    <t>62 12 02</t>
  </si>
  <si>
    <t>KfW-ის ადგილობრივი ოფისის საოპერაციო ხარჯების თანადაფინანსება (KfW)</t>
  </si>
  <si>
    <t/>
  </si>
  <si>
    <t/>
  </si>
  <si>
    <t>62 12 03</t>
  </si>
  <si>
    <t>აჭარის მყარი ნარჩენების პროექტი (EBRD)</t>
  </si>
  <si>
    <t/>
  </si>
  <si>
    <t>62 12 04</t>
  </si>
  <si>
    <t>ბათუმში კომუნალური ინფრასტრუქტურის დაწესებულებათა რეაბილიტაცია (III ფაზა) (EU, KfW)</t>
  </si>
  <si>
    <t/>
  </si>
  <si>
    <t/>
  </si>
  <si>
    <t/>
  </si>
  <si>
    <t/>
  </si>
  <si>
    <t/>
  </si>
  <si>
    <t>62 12 05</t>
  </si>
  <si>
    <t>განახლებადი ენერგიის პროგრამა II (KfW)</t>
  </si>
  <si>
    <t/>
  </si>
  <si>
    <t/>
  </si>
  <si>
    <t>62 12 06</t>
  </si>
  <si>
    <t>ბათუმში კომუნალური ინფრასტრუქტურის დაწესებულებათა რეაბილიტაცია (II ფაზა) (KfW)</t>
  </si>
  <si>
    <t/>
  </si>
  <si>
    <t/>
  </si>
  <si>
    <t/>
  </si>
  <si>
    <t>62 12 07</t>
  </si>
  <si>
    <t>ხელვაჩაურის მუნიციპალიტეტის კომუნალური ინფრასტრუქტურის დაწესებულებათა რეაბილიტაცია (KfW)</t>
  </si>
  <si>
    <t/>
  </si>
  <si>
    <t>62 12 08</t>
  </si>
  <si>
    <t>KfW - ბათუმში კომუნალური ინფრასტრუქტურის დაწესებულებათა რეაბილიტაცია - IV ფაზა (KfW)</t>
  </si>
  <si>
    <t/>
  </si>
  <si>
    <t>62 12 09</t>
  </si>
  <si>
    <t>თბილისის ავტობუსების პროექტი (EBRD)</t>
  </si>
  <si>
    <t/>
  </si>
  <si>
    <t>63 00</t>
  </si>
  <si>
    <t>სსიპ - საქართველოს მეცნიერებათა ეროვნული აკადემია</t>
  </si>
  <si>
    <t/>
  </si>
  <si>
    <t/>
  </si>
  <si>
    <t/>
  </si>
  <si>
    <t/>
  </si>
  <si>
    <t/>
  </si>
  <si>
    <t/>
  </si>
  <si>
    <t/>
  </si>
  <si>
    <t/>
  </si>
  <si>
    <t>64 00</t>
  </si>
  <si>
    <t>სსიპ - ტექნოლოგიური ინსტიტუტი</t>
  </si>
  <si>
    <t/>
  </si>
  <si>
    <t/>
  </si>
  <si>
    <t/>
  </si>
  <si>
    <t/>
  </si>
  <si>
    <t>65 00</t>
  </si>
  <si>
    <t>სსიპ - სახელმწიფო შესყიდვების სააგენტო</t>
  </si>
  <si>
    <t/>
  </si>
  <si>
    <t/>
  </si>
  <si>
    <t/>
  </si>
  <si>
    <t/>
  </si>
  <si>
    <t/>
  </si>
  <si>
    <t/>
  </si>
  <si>
    <t/>
  </si>
  <si>
    <t/>
  </si>
  <si>
    <t>66 00</t>
  </si>
  <si>
    <t>სსიპ - საქართველოს ინტელექტუალური საკუთრების ეროვნული ცენტრი - „საქპატენტი“</t>
  </si>
  <si>
    <t/>
  </si>
  <si>
    <t/>
  </si>
  <si>
    <t/>
  </si>
  <si>
    <t/>
  </si>
  <si>
    <t/>
  </si>
  <si>
    <t/>
  </si>
  <si>
    <t/>
  </si>
  <si>
    <t/>
  </si>
  <si>
    <t/>
  </si>
  <si>
    <t>66 02</t>
  </si>
  <si>
    <t>ა(ა)იპ - ორიჯინ-საქართველო</t>
  </si>
  <si>
    <t/>
  </si>
  <si>
    <t/>
  </si>
  <si>
    <t/>
  </si>
  <si>
    <t>66 64</t>
  </si>
  <si>
    <t xml:space="preserve">სსიპ - საქართველოს ინტელექტუალური საკუთრების ეროვნული ცენტრი - „საქპატენტი“ </t>
  </si>
  <si>
    <t/>
  </si>
  <si>
    <t/>
  </si>
  <si>
    <t/>
  </si>
  <si>
    <t/>
  </si>
  <si>
    <t/>
  </si>
  <si>
    <t/>
  </si>
  <si>
    <t/>
  </si>
  <si>
    <t/>
  </si>
  <si>
    <t/>
  </si>
  <si>
    <t>2017 წლის პროექტი</t>
  </si>
  <si>
    <r>
      <t xml:space="preserve">საქართველოს 2017 წლის სახელმწიფო ბიუჯეტი
</t>
    </r>
    <r>
      <rPr>
        <b/>
        <sz val="12"/>
        <rFont val="Sylfaen"/>
        <family val="1"/>
      </rPr>
      <t>(ძირითადი პარამეტრები)</t>
    </r>
  </si>
  <si>
    <t xml:space="preserve">2016 წლის დამტკიცებული გეგმა </t>
  </si>
  <si>
    <t>მათ შორის</t>
  </si>
  <si>
    <t xml:space="preserve">2016 წლის დაზუსტებული გეგმა </t>
  </si>
  <si>
    <t xml:space="preserve">2017 წლის გეგმა </t>
  </si>
  <si>
    <t>სხვაობა</t>
  </si>
  <si>
    <t>დონორები</t>
  </si>
  <si>
    <t>კრედიტები</t>
  </si>
  <si>
    <t>ძირითადი მაკროეკონომიკური პარამეტრები</t>
  </si>
  <si>
    <t>a</t>
  </si>
  <si>
    <t>მშპ-ს რეალური ზრდა</t>
  </si>
  <si>
    <t>მშპ-ს დეფლატორი</t>
  </si>
  <si>
    <r>
      <t xml:space="preserve">ნომინალური მშპ </t>
    </r>
    <r>
      <rPr>
        <b/>
        <i/>
        <sz val="11"/>
        <rFont val="Sylfaen"/>
        <family val="1"/>
      </rPr>
      <t>(მლნ ლარი)</t>
    </r>
  </si>
  <si>
    <r>
      <t xml:space="preserve">ნაერთი ბიუჯეტის საგადასახადო შემოსავლები </t>
    </r>
    <r>
      <rPr>
        <b/>
        <i/>
        <sz val="11"/>
        <rFont val="Sylfaen"/>
        <family val="1"/>
      </rPr>
      <t>(მლნ ლარი)</t>
    </r>
  </si>
  <si>
    <r>
      <t xml:space="preserve">ნაერთი ბიუჯეტის პრივატიზაცია </t>
    </r>
    <r>
      <rPr>
        <b/>
        <i/>
        <sz val="11"/>
        <rFont val="Sylfaen"/>
        <family val="1"/>
      </rPr>
      <t>(მლნ ლარი)</t>
    </r>
  </si>
  <si>
    <r>
      <t xml:space="preserve">საბიუჯეტო დეფიციტი </t>
    </r>
    <r>
      <rPr>
        <b/>
        <i/>
        <sz val="11.5"/>
        <rFont val="Sylfaen"/>
        <family val="1"/>
      </rPr>
      <t>(მლნ ლარი)</t>
    </r>
  </si>
  <si>
    <t>საბიუჯეტო დეფიციტი %-ულად მშპ-სთან</t>
  </si>
  <si>
    <t>ათასი ლარი</t>
  </si>
  <si>
    <t>შემოსულობები</t>
  </si>
  <si>
    <t>შემოსავლები</t>
  </si>
  <si>
    <t>გადასახადები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</si>
  <si>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</si>
  <si>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</si>
  <si>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</t>
  </si>
  <si>
    <t>ვალდებულებების ზრდა</t>
  </si>
  <si>
    <t>სახაზინო ვალდებულებები</t>
  </si>
  <si>
    <t>მსოფლიო ბანკის კრედიტი</t>
  </si>
  <si>
    <t>აზიის განვითარების ბანკის კრდიტი</t>
  </si>
  <si>
    <t xml:space="preserve">გრძელვადიანი საინვესტიციო, შეღავათიანი კრედიტები </t>
  </si>
  <si>
    <t>ევროკავშირის კრედიტი (MFA)</t>
  </si>
  <si>
    <t>სახელმწიფო ბიუჯეტის ასიგნებები</t>
  </si>
  <si>
    <t>სახელმწიფო რწმუნებულის – გუბერნატორის ადმინისტრაცია აბაშის, ზუგდიდის, მარტვილის, მესტიის, სენაკის, ჩხოროწყუს, წალენჯიხის, ხობის მუნიციპალიტეტებსა და თვითმმართველ ქალაქ ფოთში</t>
  </si>
  <si>
    <t>სახელმწიფო რწმუნებულის – გუბერნატორის ადმინისტრაცია ლანჩხუთის, ოზურგეთისა და ჩოხატაურის მუნიციპალიტეტებში</t>
  </si>
  <si>
    <t>სახელმწიფო რწმუნებულის – გუბერნატორის ადმინისტრაცია ბაღდათის, ვანის, ზესტაფონის, თერჯოლის, სამტრედიის, საჩხერის, ტყიბულის, წყალტუბოს, ჭიათურის, ხარაგაულის, ხონის მუნიციპალიტეტებსა და თვითმმართველ ქალაქ ქუთაისში</t>
  </si>
  <si>
    <t>სახელმწიფო რწმუნებულის – გუბერნატორის ადმინისტრაცია ახმეტის, გურჯაანის, დედოფლისწყაროს, თელავის, ლაგოდეხის, საგარეჯოს, სიღნაღისა და ყვარლის მუნიციპალიტეტებში</t>
  </si>
  <si>
    <t>სახელმწიფო რწმუნებულის – გუბერნატორის ადმინისტრაცია დუშეთის, თიანეთის, მცხეთისა და ყაზბეგის მუნიციპალიტეტებში</t>
  </si>
  <si>
    <t>სახელმწიფო რწმუნებულის – გუბერნატორის ადმინისტრაცია ამბროლაურის, ლენტეხის, ონისა და ცაგერის მუნიციპალიტეტებში</t>
  </si>
  <si>
    <t>სახელმწიფო რწმუნებულის – გუბერნატორის ადმინისტრაცია ადიგენის, ასპინძის, ახალციხის, ახალქალაქის, ბორჯომისა და ნინოწმინდის მუნიციპალიტეტებში</t>
  </si>
  <si>
    <t>სახელმწიფო რწმუნებულის – გუბერნატორის ადმინისტრაცია ბოლნისის, გარდაბნის, დმანისის, თეთრი წყაროს, მარნეულის, წალკის მუნიციპალიტეტებსა და თვითმმართველ ქალაქ რუსთავში</t>
  </si>
  <si>
    <t>სახელმწიფო რწმუნებულის – გუბერნატორის ადმინისტრაცია გორის, კასპის, ქარელისა და ხაშურის მუნიციპალიტეტებში</t>
  </si>
  <si>
    <t>საქართველოს სასჯელაღსრულების, პრობაციისა და იურიდიული დახმარების საკითხთა სამინისტრო</t>
  </si>
  <si>
    <r>
      <t xml:space="preserve">სსიპ – კონკურენციის სააგენტო </t>
    </r>
    <r>
      <rPr>
        <b/>
        <sz val="11.5"/>
        <rFont val="Sylfaen"/>
        <family val="1"/>
      </rPr>
      <t>*</t>
    </r>
  </si>
  <si>
    <t>სამხრეთ ოსეთის ადმინისტრაცია</t>
  </si>
  <si>
    <t>პერსონალური ინფორმაციის დაცვის ინსპექტორის აპარატი</t>
  </si>
  <si>
    <t>სსიპ - ვეტერეანების საქმეთა სახელმწიფო სამსახური</t>
  </si>
  <si>
    <t>საქართველოს ფინანსური მონიტორინგის სამსახური</t>
  </si>
  <si>
    <t>სსიპ -  სახელმწიფო ენის დეპარტამენტი</t>
  </si>
  <si>
    <t>საერთო-სახელმწიფოებრივი მნიშვნელობის გადასახდელები</t>
  </si>
  <si>
    <t>საგარეო ვალის მომსახურება და დაფარვა</t>
  </si>
  <si>
    <t>საშინაო ვალის მომსახურება და დაფარვა</t>
  </si>
  <si>
    <t>საერთაშორისო საფინანსო ორგანიზაციებში საქართველოს მონაწილეობიდან გამომდინარე არსებული ვალდებულებები</t>
  </si>
  <si>
    <t>ტერიტორიულების ერთეულების ტრანსფერები</t>
  </si>
  <si>
    <t>საქართველოს სახელმწიფო ჯილდოებითვის დაწესებული ერთდროული ფულადი პრემიების გაცემა</t>
  </si>
  <si>
    <t>ბიუჯეტით გათვალისწინებული პროექტებისათვის</t>
  </si>
  <si>
    <t>ნაშთის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</si>
</sst>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.0"/>
    <numFmt numFmtId="166" formatCode="0.0%"/>
    <numFmt numFmtId="167" formatCode="#,##0.00000"/>
  </numFmts>
  <fonts count="4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sz val="10"/>
      <color rgb="FF000000"/>
      <name val="Arial"/>
      <family val="2"/>
    </font>
    <font>
      <b/>
      <sz val="6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b/>
      <sz val="12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0"/>
      <name val="Arial"/>
      <family val="2"/>
    </font>
    <font>
      <sz val="12"/>
      <name val="Sylfaen"/>
      <family val="1"/>
    </font>
    <font>
      <b/>
      <sz val="18"/>
      <name val="Sylfaen"/>
      <family val="1"/>
    </font>
    <font>
      <b/>
      <sz val="16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1.5"/>
      <name val="Sylfaen"/>
      <family val="1"/>
    </font>
    <font>
      <b/>
      <sz val="14"/>
      <color rgb="FFFFFFCC"/>
      <name val="Sylfaen"/>
      <family val="1"/>
    </font>
    <font>
      <b/>
      <sz val="13"/>
      <name val="Sylfaen"/>
      <family val="1"/>
    </font>
    <font>
      <sz val="13"/>
      <name val="Sylfaen"/>
      <family val="1"/>
    </font>
    <font>
      <b/>
      <i/>
      <sz val="11"/>
      <name val="Sylfaen"/>
      <family val="1"/>
    </font>
    <font>
      <b/>
      <sz val="10"/>
      <name val="Arial"/>
      <family val="2"/>
      <charset val="204"/>
    </font>
    <font>
      <b/>
      <i/>
      <sz val="11.5"/>
      <name val="Sylfaen"/>
      <family val="1"/>
    </font>
    <font>
      <b/>
      <sz val="13"/>
      <color rgb="FFFF0000"/>
      <name val="Sylfaen"/>
      <family val="1"/>
    </font>
    <font>
      <b/>
      <i/>
      <sz val="12"/>
      <name val="Sylfaen"/>
      <family val="1"/>
    </font>
    <font>
      <sz val="11.5"/>
      <name val="Sylfae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1"/>
      <name val="Sylfaen"/>
      <family val="1"/>
    </font>
    <font>
      <i/>
      <sz val="12"/>
      <name val="Sylfaen"/>
      <family val="1"/>
    </font>
    <font>
      <i/>
      <sz val="11.5"/>
      <name val="Sylfaen"/>
      <family val="1"/>
    </font>
    <font>
      <i/>
      <sz val="13"/>
      <name val="Sylfaen"/>
      <family val="1"/>
    </font>
    <font>
      <i/>
      <sz val="12"/>
      <name val="Arial"/>
      <family val="2"/>
    </font>
    <font>
      <b/>
      <sz val="11.5"/>
      <name val="LitNusx"/>
      <family val="2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  <charset val="204"/>
    </font>
    <font>
      <b/>
      <i/>
      <sz val="1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3" fillId="0" borderId="0" xfId="0" applyFont="1" applyFill="1" applyBorder="1"/>
    <xf numFmtId="0" fontId="5" fillId="0" borderId="1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7" fillId="0" borderId="6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left" vertical="center" wrapText="1" readingOrder="1"/>
    </xf>
    <xf numFmtId="0" fontId="8" fillId="0" borderId="6" xfId="0" applyNumberFormat="1" applyFont="1" applyFill="1" applyBorder="1" applyAlignment="1">
      <alignment horizontal="left" vertical="center" wrapText="1" indent="1" readingOrder="1"/>
    </xf>
    <xf numFmtId="0" fontId="8" fillId="0" borderId="6" xfId="0" applyNumberFormat="1" applyFont="1" applyFill="1" applyBorder="1" applyAlignment="1">
      <alignment horizontal="left" vertical="center" wrapText="1" indent="2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65" fontId="4" fillId="0" borderId="6" xfId="0" applyNumberFormat="1" applyFont="1" applyFill="1" applyBorder="1" applyAlignment="1">
      <alignment horizontal="center" vertical="center" wrapText="1" readingOrder="1"/>
    </xf>
    <xf numFmtId="165" fontId="8" fillId="0" borderId="6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10" fillId="2" borderId="0" xfId="6" applyFont="1" applyFill="1" applyAlignment="1" applyProtection="1">
      <alignment horizontal="center"/>
      <protection locked="0"/>
    </xf>
    <xf numFmtId="49" fontId="11" fillId="2" borderId="0" xfId="6" applyNumberFormat="1" applyFont="1" applyFill="1" applyAlignment="1">
      <alignment horizontal="center" vertical="top"/>
    </xf>
    <xf numFmtId="49" fontId="11" fillId="2" borderId="0" xfId="6" applyNumberFormat="1" applyFont="1" applyFill="1" applyAlignment="1" applyProtection="1">
      <alignment horizontal="center"/>
      <protection locked="0"/>
    </xf>
    <xf numFmtId="49" fontId="11" fillId="0" borderId="0" xfId="6" applyNumberFormat="1" applyFont="1" applyFill="1" applyAlignment="1" applyProtection="1">
      <alignment horizontal="center"/>
      <protection locked="0"/>
    </xf>
    <xf numFmtId="49" fontId="12" fillId="2" borderId="0" xfId="6" applyNumberFormat="1" applyFont="1" applyFill="1" applyAlignment="1" applyProtection="1">
      <alignment horizontal="center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14" fillId="2" borderId="0" xfId="6" applyFont="1" applyFill="1" applyProtection="1">
      <protection locked="0"/>
    </xf>
    <xf numFmtId="0" fontId="15" fillId="2" borderId="7" xfId="6" applyFont="1" applyFill="1" applyBorder="1" applyAlignment="1" applyProtection="1">
      <alignment horizontal="center" vertical="center" wrapText="1"/>
      <protection locked="0"/>
    </xf>
    <xf numFmtId="0" fontId="15" fillId="2" borderId="8" xfId="6" applyFont="1" applyFill="1" applyBorder="1" applyAlignment="1" applyProtection="1">
      <alignment horizontal="center" vertical="center" wrapText="1"/>
      <protection locked="0"/>
    </xf>
    <xf numFmtId="0" fontId="15" fillId="2" borderId="9" xfId="6" applyFont="1" applyFill="1" applyBorder="1" applyAlignment="1" applyProtection="1">
      <alignment horizontal="center" vertical="center" wrapText="1"/>
      <protection locked="0"/>
    </xf>
    <xf numFmtId="0" fontId="9" fillId="2" borderId="0" xfId="6" applyFill="1" applyBorder="1" applyProtection="1">
      <protection locked="0"/>
    </xf>
    <xf numFmtId="0" fontId="9" fillId="2" borderId="0" xfId="6" applyFill="1" applyProtection="1">
      <protection locked="0"/>
    </xf>
    <xf numFmtId="165" fontId="10" fillId="2" borderId="0" xfId="6" applyNumberFormat="1" applyFont="1" applyFill="1" applyAlignment="1" applyProtection="1">
      <alignment horizontal="center" vertical="center" textRotation="90"/>
      <protection locked="0"/>
    </xf>
    <xf numFmtId="0" fontId="16" fillId="2" borderId="10" xfId="6" applyFont="1" applyFill="1" applyBorder="1" applyAlignment="1" applyProtection="1">
      <alignment horizontal="center" vertical="center" wrapText="1"/>
      <protection locked="0"/>
    </xf>
    <xf numFmtId="0" fontId="16" fillId="2" borderId="11" xfId="6" applyFont="1" applyFill="1" applyBorder="1" applyAlignment="1" applyProtection="1">
      <alignment horizontal="center" vertical="center" wrapText="1"/>
      <protection locked="0"/>
    </xf>
    <xf numFmtId="0" fontId="17" fillId="2" borderId="12" xfId="6" applyNumberFormat="1" applyFont="1" applyFill="1" applyBorder="1" applyAlignment="1" applyProtection="1">
      <alignment horizontal="center" vertical="center" wrapText="1"/>
      <protection locked="0"/>
    </xf>
    <xf numFmtId="0" fontId="17" fillId="2" borderId="13" xfId="6" applyFont="1" applyFill="1" applyBorder="1" applyAlignment="1" applyProtection="1">
      <alignment horizontal="center" vertical="center" wrapText="1"/>
      <protection locked="0"/>
    </xf>
    <xf numFmtId="0" fontId="17" fillId="2" borderId="14" xfId="6" applyFont="1" applyFill="1" applyBorder="1" applyAlignment="1" applyProtection="1">
      <alignment horizontal="center" vertical="center" wrapText="1"/>
      <protection locked="0"/>
    </xf>
    <xf numFmtId="0" fontId="17" fillId="2" borderId="15" xfId="6" applyFont="1" applyFill="1" applyBorder="1" applyAlignment="1" applyProtection="1">
      <alignment horizontal="center" vertical="center" wrapText="1"/>
      <protection locked="0"/>
    </xf>
    <xf numFmtId="0" fontId="17" fillId="2" borderId="0" xfId="6" applyFont="1" applyFill="1" applyBorder="1" applyAlignment="1" applyProtection="1">
      <alignment horizontal="center" vertical="center" wrapText="1"/>
      <protection locked="0"/>
    </xf>
    <xf numFmtId="0" fontId="13" fillId="2" borderId="0" xfId="6" applyFont="1" applyFill="1" applyProtection="1">
      <protection locked="0"/>
    </xf>
    <xf numFmtId="0" fontId="16" fillId="2" borderId="16" xfId="6" applyFont="1" applyFill="1" applyBorder="1" applyAlignment="1" applyProtection="1">
      <alignment horizontal="center" vertical="center" wrapText="1"/>
      <protection locked="0"/>
    </xf>
    <xf numFmtId="0" fontId="16" fillId="2" borderId="17" xfId="6" applyFont="1" applyFill="1" applyBorder="1" applyAlignment="1" applyProtection="1">
      <alignment horizontal="center" vertical="center" wrapText="1"/>
      <protection locked="0"/>
    </xf>
    <xf numFmtId="0" fontId="17" fillId="2" borderId="18" xfId="6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6" applyFont="1" applyFill="1" applyBorder="1" applyAlignment="1" applyProtection="1">
      <alignment horizontal="center" vertical="center" wrapText="1"/>
      <protection locked="0"/>
    </xf>
    <xf numFmtId="0" fontId="17" fillId="2" borderId="19" xfId="6" applyFont="1" applyFill="1" applyBorder="1" applyAlignment="1" applyProtection="1">
      <alignment horizontal="center" vertical="center" wrapText="1"/>
      <protection locked="0"/>
    </xf>
    <xf numFmtId="0" fontId="18" fillId="2" borderId="19" xfId="6" applyFont="1" applyFill="1" applyBorder="1" applyAlignment="1" applyProtection="1">
      <alignment horizontal="center" vertical="center" wrapText="1"/>
      <protection locked="0"/>
    </xf>
    <xf numFmtId="0" fontId="18" fillId="2" borderId="20" xfId="6" applyFont="1" applyFill="1" applyBorder="1" applyAlignment="1" applyProtection="1">
      <alignment horizontal="center" vertical="center" wrapText="1"/>
      <protection locked="0"/>
    </xf>
    <xf numFmtId="0" fontId="18" fillId="2" borderId="21" xfId="6" applyFont="1" applyFill="1" applyBorder="1" applyAlignment="1" applyProtection="1">
      <alignment horizontal="center" vertical="center" wrapText="1"/>
      <protection locked="0"/>
    </xf>
    <xf numFmtId="0" fontId="18" fillId="2" borderId="0" xfId="6" applyFont="1" applyFill="1" applyBorder="1" applyAlignment="1" applyProtection="1">
      <alignment horizontal="center" vertical="center" wrapText="1"/>
      <protection locked="0"/>
    </xf>
    <xf numFmtId="0" fontId="19" fillId="3" borderId="22" xfId="6" applyFont="1" applyFill="1" applyBorder="1" applyAlignment="1" applyProtection="1">
      <alignment horizontal="left" vertical="center" wrapText="1"/>
      <protection locked="0"/>
    </xf>
    <xf numFmtId="0" fontId="19" fillId="3" borderId="23" xfId="6" applyFont="1" applyFill="1" applyBorder="1" applyAlignment="1" applyProtection="1">
      <alignment horizontal="left" vertical="center" wrapText="1"/>
      <protection locked="0"/>
    </xf>
    <xf numFmtId="0" fontId="13" fillId="2" borderId="0" xfId="6" applyFont="1" applyFill="1" applyBorder="1" applyProtection="1">
      <protection locked="0"/>
    </xf>
    <xf numFmtId="0" fontId="10" fillId="2" borderId="0" xfId="6" applyFont="1" applyFill="1" applyProtection="1">
      <protection locked="0"/>
    </xf>
    <xf numFmtId="49" fontId="20" fillId="2" borderId="24" xfId="6" applyNumberFormat="1" applyFont="1" applyFill="1" applyBorder="1" applyAlignment="1">
      <alignment horizontal="center" vertical="top" wrapText="1"/>
    </xf>
    <xf numFmtId="0" fontId="19" fillId="2" borderId="25" xfId="6" applyFont="1" applyFill="1" applyBorder="1" applyAlignment="1" applyProtection="1">
      <alignment horizontal="left" vertical="center" wrapText="1" indent="1"/>
      <protection locked="0"/>
    </xf>
    <xf numFmtId="166" fontId="21" fillId="4" borderId="26" xfId="7" applyNumberFormat="1" applyFont="1" applyFill="1" applyBorder="1" applyAlignment="1">
      <alignment horizontal="center" vertical="center"/>
    </xf>
    <xf numFmtId="166" fontId="21" fillId="4" borderId="27" xfId="6" applyNumberFormat="1" applyFont="1" applyFill="1" applyBorder="1" applyAlignment="1">
      <alignment horizontal="center" vertical="top"/>
    </xf>
    <xf numFmtId="165" fontId="21" fillId="0" borderId="28" xfId="6" applyNumberFormat="1" applyFont="1" applyFill="1" applyBorder="1" applyAlignment="1">
      <alignment horizontal="center" vertical="top"/>
    </xf>
    <xf numFmtId="165" fontId="22" fillId="2" borderId="26" xfId="6" applyNumberFormat="1" applyFont="1" applyFill="1" applyBorder="1" applyAlignment="1">
      <alignment horizontal="center" vertical="center"/>
    </xf>
    <xf numFmtId="166" fontId="21" fillId="4" borderId="29" xfId="6" applyNumberFormat="1" applyFont="1" applyFill="1" applyBorder="1" applyAlignment="1">
      <alignment horizontal="center" vertical="top"/>
    </xf>
    <xf numFmtId="49" fontId="20" fillId="2" borderId="30" xfId="6" applyNumberFormat="1" applyFont="1" applyFill="1" applyBorder="1" applyAlignment="1">
      <alignment horizontal="center" vertical="top" wrapText="1"/>
    </xf>
    <xf numFmtId="0" fontId="19" fillId="2" borderId="31" xfId="6" applyFont="1" applyFill="1" applyBorder="1" applyAlignment="1" applyProtection="1">
      <alignment horizontal="left" vertical="center" wrapText="1" indent="1"/>
      <protection locked="0"/>
    </xf>
    <xf numFmtId="166" fontId="21" fillId="4" borderId="32" xfId="6" applyNumberFormat="1" applyFont="1" applyFill="1" applyBorder="1" applyAlignment="1">
      <alignment horizontal="center" vertical="top"/>
    </xf>
    <xf numFmtId="165" fontId="21" fillId="0" borderId="33" xfId="6" applyNumberFormat="1" applyFont="1" applyFill="1" applyBorder="1" applyAlignment="1">
      <alignment horizontal="center" vertical="top"/>
    </xf>
    <xf numFmtId="166" fontId="21" fillId="4" borderId="34" xfId="6" applyNumberFormat="1" applyFont="1" applyFill="1" applyBorder="1" applyAlignment="1">
      <alignment horizontal="center" vertical="top"/>
    </xf>
    <xf numFmtId="165" fontId="21" fillId="4" borderId="26" xfId="6" applyNumberFormat="1" applyFont="1" applyFill="1" applyBorder="1" applyAlignment="1">
      <alignment horizontal="center" vertical="center"/>
    </xf>
    <xf numFmtId="165" fontId="21" fillId="4" borderId="32" xfId="6" applyNumberFormat="1" applyFont="1" applyFill="1" applyBorder="1" applyAlignment="1">
      <alignment horizontal="center" vertical="top"/>
    </xf>
    <xf numFmtId="165" fontId="21" fillId="4" borderId="34" xfId="6" applyNumberFormat="1" applyFont="1" applyFill="1" applyBorder="1" applyAlignment="1">
      <alignment horizontal="center" vertical="top"/>
    </xf>
    <xf numFmtId="0" fontId="24" fillId="2" borderId="0" xfId="6" applyFont="1" applyFill="1" applyBorder="1" applyProtection="1">
      <protection locked="0"/>
    </xf>
    <xf numFmtId="0" fontId="24" fillId="2" borderId="0" xfId="6" applyFont="1" applyFill="1" applyProtection="1">
      <protection locked="0"/>
    </xf>
    <xf numFmtId="0" fontId="19" fillId="2" borderId="35" xfId="6" applyFont="1" applyFill="1" applyBorder="1" applyAlignment="1" applyProtection="1">
      <alignment horizontal="left" vertical="center" wrapText="1" indent="1"/>
      <protection locked="0"/>
    </xf>
    <xf numFmtId="165" fontId="21" fillId="5" borderId="26" xfId="6" applyNumberFormat="1" applyFont="1" applyFill="1" applyBorder="1" applyAlignment="1">
      <alignment horizontal="center" vertical="center"/>
    </xf>
    <xf numFmtId="165" fontId="21" fillId="5" borderId="11" xfId="6" applyNumberFormat="1" applyFont="1" applyFill="1" applyBorder="1" applyAlignment="1">
      <alignment horizontal="center" vertical="top"/>
    </xf>
    <xf numFmtId="165" fontId="21" fillId="4" borderId="36" xfId="6" applyNumberFormat="1" applyFont="1" applyFill="1" applyBorder="1" applyAlignment="1">
      <alignment horizontal="center" vertical="top"/>
    </xf>
    <xf numFmtId="49" fontId="20" fillId="2" borderId="37" xfId="6" applyNumberFormat="1" applyFont="1" applyFill="1" applyBorder="1" applyAlignment="1">
      <alignment horizontal="center" vertical="top" wrapText="1"/>
    </xf>
    <xf numFmtId="0" fontId="19" fillId="2" borderId="38" xfId="6" applyFont="1" applyFill="1" applyBorder="1" applyAlignment="1" applyProtection="1">
      <alignment horizontal="left" vertical="center" wrapText="1" indent="1"/>
      <protection locked="0"/>
    </xf>
    <xf numFmtId="166" fontId="21" fillId="4" borderId="39" xfId="6" applyNumberFormat="1" applyFont="1" applyFill="1" applyBorder="1" applyAlignment="1">
      <alignment horizontal="center" vertical="top"/>
    </xf>
    <xf numFmtId="165" fontId="26" fillId="0" borderId="40" xfId="6" applyNumberFormat="1" applyFont="1" applyFill="1" applyBorder="1" applyAlignment="1">
      <alignment horizontal="center" vertical="top"/>
    </xf>
    <xf numFmtId="165" fontId="21" fillId="0" borderId="40" xfId="6" applyNumberFormat="1" applyFont="1" applyFill="1" applyBorder="1" applyAlignment="1">
      <alignment horizontal="center" vertical="top"/>
    </xf>
    <xf numFmtId="166" fontId="21" fillId="4" borderId="41" xfId="6" applyNumberFormat="1" applyFont="1" applyFill="1" applyBorder="1" applyAlignment="1">
      <alignment horizontal="center" vertical="top"/>
    </xf>
    <xf numFmtId="49" fontId="27" fillId="2" borderId="42" xfId="6" applyNumberFormat="1" applyFont="1" applyFill="1" applyBorder="1" applyAlignment="1">
      <alignment horizontal="right"/>
    </xf>
    <xf numFmtId="49" fontId="27" fillId="2" borderId="43" xfId="6" applyNumberFormat="1" applyFont="1" applyFill="1" applyBorder="1" applyAlignment="1">
      <alignment horizontal="right"/>
    </xf>
    <xf numFmtId="49" fontId="27" fillId="2" borderId="44" xfId="6" applyNumberFormat="1" applyFont="1" applyFill="1" applyBorder="1" applyAlignment="1">
      <alignment horizontal="right"/>
    </xf>
    <xf numFmtId="0" fontId="9" fillId="2" borderId="0" xfId="6" applyFont="1" applyFill="1" applyBorder="1" applyProtection="1">
      <protection locked="0"/>
    </xf>
    <xf numFmtId="0" fontId="9" fillId="2" borderId="0" xfId="6" applyFont="1" applyFill="1" applyProtection="1">
      <protection locked="0"/>
    </xf>
    <xf numFmtId="165" fontId="10" fillId="3" borderId="0" xfId="6" applyNumberFormat="1" applyFont="1" applyFill="1" applyAlignment="1" applyProtection="1">
      <alignment horizontal="center" vertical="center" textRotation="90"/>
      <protection locked="0"/>
    </xf>
    <xf numFmtId="0" fontId="19" fillId="3" borderId="7" xfId="6" applyFont="1" applyFill="1" applyBorder="1" applyAlignment="1" applyProtection="1">
      <alignment horizontal="left" vertical="center" wrapText="1" indent="8"/>
      <protection locked="0"/>
    </xf>
    <xf numFmtId="0" fontId="19" fillId="3" borderId="45" xfId="6" applyFont="1" applyFill="1" applyBorder="1" applyAlignment="1" applyProtection="1">
      <alignment horizontal="left" vertical="center" wrapText="1" indent="8"/>
      <protection locked="0"/>
    </xf>
    <xf numFmtId="165" fontId="21" fillId="3" borderId="26" xfId="6" applyNumberFormat="1" applyFont="1" applyFill="1" applyBorder="1" applyAlignment="1">
      <alignment horizontal="center" vertical="center"/>
    </xf>
    <xf numFmtId="165" fontId="21" fillId="3" borderId="46" xfId="6" applyNumberFormat="1" applyFont="1" applyFill="1" applyBorder="1" applyAlignment="1">
      <alignment horizontal="center" vertical="center"/>
    </xf>
    <xf numFmtId="165" fontId="22" fillId="3" borderId="46" xfId="6" applyNumberFormat="1" applyFont="1" applyFill="1" applyBorder="1" applyAlignment="1">
      <alignment horizontal="center" vertical="center"/>
    </xf>
    <xf numFmtId="165" fontId="22" fillId="3" borderId="47" xfId="6" applyNumberFormat="1" applyFont="1" applyFill="1" applyBorder="1" applyAlignment="1">
      <alignment horizontal="center" vertical="center"/>
    </xf>
    <xf numFmtId="165" fontId="22" fillId="3" borderId="0" xfId="6" applyNumberFormat="1" applyFont="1" applyFill="1" applyBorder="1" applyAlignment="1">
      <alignment horizontal="right" vertical="center"/>
    </xf>
    <xf numFmtId="165" fontId="13" fillId="2" borderId="0" xfId="6" applyNumberFormat="1" applyFont="1" applyFill="1" applyAlignment="1" applyProtection="1">
      <alignment vertical="center"/>
      <protection locked="0"/>
    </xf>
    <xf numFmtId="0" fontId="13" fillId="3" borderId="0" xfId="6" applyFont="1" applyFill="1" applyProtection="1">
      <protection locked="0"/>
    </xf>
    <xf numFmtId="49" fontId="20" fillId="2" borderId="48" xfId="6" applyNumberFormat="1" applyFont="1" applyFill="1" applyBorder="1" applyAlignment="1">
      <alignment horizontal="center" vertical="top"/>
    </xf>
    <xf numFmtId="165" fontId="21" fillId="0" borderId="49" xfId="6" applyNumberFormat="1" applyFont="1" applyFill="1" applyBorder="1" applyAlignment="1" applyProtection="1">
      <alignment horizontal="center" vertical="center"/>
      <protection locked="0"/>
    </xf>
    <xf numFmtId="165" fontId="22" fillId="2" borderId="34" xfId="6" applyNumberFormat="1" applyFont="1" applyFill="1" applyBorder="1" applyAlignment="1">
      <alignment horizontal="center" vertical="center"/>
    </xf>
    <xf numFmtId="165" fontId="22" fillId="2" borderId="0" xfId="6" applyNumberFormat="1" applyFont="1" applyFill="1" applyBorder="1" applyAlignment="1">
      <alignment horizontal="right" vertical="center"/>
    </xf>
    <xf numFmtId="0" fontId="28" fillId="2" borderId="31" xfId="6" applyFont="1" applyFill="1" applyBorder="1" applyAlignment="1" applyProtection="1">
      <alignment horizontal="left" vertical="center" wrapText="1" indent="3"/>
      <protection locked="0"/>
    </xf>
    <xf numFmtId="165" fontId="22" fillId="4" borderId="26" xfId="6" applyNumberFormat="1" applyFont="1" applyFill="1" applyBorder="1" applyAlignment="1">
      <alignment horizontal="center" vertical="center"/>
    </xf>
    <xf numFmtId="165" fontId="22" fillId="0" borderId="34" xfId="6" applyNumberFormat="1" applyFont="1" applyFill="1" applyBorder="1" applyAlignment="1">
      <alignment horizontal="center" vertical="center"/>
    </xf>
    <xf numFmtId="165" fontId="9" fillId="2" borderId="0" xfId="6" applyNumberFormat="1" applyFont="1" applyFill="1" applyProtection="1">
      <protection locked="0"/>
    </xf>
    <xf numFmtId="49" fontId="20" fillId="2" borderId="48" xfId="6" applyNumberFormat="1" applyFont="1" applyFill="1" applyBorder="1" applyAlignment="1">
      <alignment horizontal="center" vertical="top"/>
    </xf>
    <xf numFmtId="0" fontId="28" fillId="2" borderId="50" xfId="6" applyFont="1" applyFill="1" applyBorder="1" applyAlignment="1" applyProtection="1">
      <alignment horizontal="left" vertical="center" wrapText="1" indent="3"/>
      <protection locked="0"/>
    </xf>
    <xf numFmtId="165" fontId="22" fillId="0" borderId="18" xfId="6" applyNumberFormat="1" applyFont="1" applyFill="1" applyBorder="1" applyAlignment="1">
      <alignment horizontal="center" vertical="center"/>
    </xf>
    <xf numFmtId="165" fontId="22" fillId="2" borderId="51" xfId="6" applyNumberFormat="1" applyFont="1" applyFill="1" applyBorder="1" applyAlignment="1">
      <alignment horizontal="center" vertical="center"/>
    </xf>
    <xf numFmtId="165" fontId="22" fillId="2" borderId="18" xfId="6" applyNumberFormat="1" applyFont="1" applyFill="1" applyBorder="1" applyAlignment="1">
      <alignment horizontal="center" vertical="center"/>
    </xf>
    <xf numFmtId="165" fontId="22" fillId="4" borderId="26" xfId="6" applyNumberFormat="1" applyFont="1" applyFill="1" applyBorder="1" applyAlignment="1">
      <alignment horizontal="center" vertical="center" wrapText="1"/>
    </xf>
    <xf numFmtId="49" fontId="20" fillId="2" borderId="22" xfId="6" applyNumberFormat="1" applyFont="1" applyFill="1" applyBorder="1" applyAlignment="1">
      <alignment horizontal="center" vertical="top"/>
    </xf>
    <xf numFmtId="0" fontId="28" fillId="2" borderId="38" xfId="6" applyFont="1" applyFill="1" applyBorder="1" applyAlignment="1" applyProtection="1">
      <alignment horizontal="left" vertical="center" wrapText="1" indent="3"/>
      <protection locked="0"/>
    </xf>
    <xf numFmtId="165" fontId="22" fillId="0" borderId="41" xfId="6" applyNumberFormat="1" applyFont="1" applyFill="1" applyBorder="1" applyAlignment="1">
      <alignment horizontal="center" vertical="center"/>
    </xf>
    <xf numFmtId="165" fontId="22" fillId="2" borderId="41" xfId="6" applyNumberFormat="1" applyFont="1" applyFill="1" applyBorder="1" applyAlignment="1">
      <alignment horizontal="center" vertical="center"/>
    </xf>
    <xf numFmtId="165" fontId="22" fillId="2" borderId="52" xfId="6" applyNumberFormat="1" applyFont="1" applyFill="1" applyBorder="1" applyAlignment="1">
      <alignment horizontal="center" vertical="center"/>
    </xf>
    <xf numFmtId="0" fontId="29" fillId="2" borderId="0" xfId="6" applyFont="1" applyFill="1" applyProtection="1">
      <protection locked="0"/>
    </xf>
    <xf numFmtId="49" fontId="30" fillId="2" borderId="42" xfId="6" applyNumberFormat="1" applyFont="1" applyFill="1" applyBorder="1" applyAlignment="1">
      <alignment horizontal="center"/>
    </xf>
    <xf numFmtId="49" fontId="30" fillId="2" borderId="43" xfId="6" applyNumberFormat="1" applyFont="1" applyFill="1" applyBorder="1" applyAlignment="1">
      <alignment horizontal="center"/>
    </xf>
    <xf numFmtId="49" fontId="30" fillId="2" borderId="44" xfId="6" applyNumberFormat="1" applyFont="1" applyFill="1" applyBorder="1" applyAlignment="1">
      <alignment horizontal="center"/>
    </xf>
    <xf numFmtId="0" fontId="19" fillId="3" borderId="53" xfId="6" applyFont="1" applyFill="1" applyBorder="1" applyAlignment="1" applyProtection="1">
      <alignment horizontal="left" vertical="center" wrapText="1" indent="8"/>
      <protection locked="0"/>
    </xf>
    <xf numFmtId="0" fontId="19" fillId="3" borderId="27" xfId="6" applyFont="1" applyFill="1" applyBorder="1" applyAlignment="1" applyProtection="1">
      <alignment horizontal="left" vertical="center" wrapText="1" indent="8"/>
      <protection locked="0"/>
    </xf>
    <xf numFmtId="165" fontId="21" fillId="3" borderId="29" xfId="6" applyNumberFormat="1" applyFont="1" applyFill="1" applyBorder="1" applyAlignment="1" applyProtection="1">
      <alignment horizontal="center" vertical="center"/>
      <protection locked="0"/>
    </xf>
    <xf numFmtId="165" fontId="22" fillId="3" borderId="29" xfId="6" applyNumberFormat="1" applyFont="1" applyFill="1" applyBorder="1" applyAlignment="1" applyProtection="1">
      <alignment horizontal="center" vertical="center"/>
      <protection locked="0"/>
    </xf>
    <xf numFmtId="165" fontId="22" fillId="3" borderId="54" xfId="6" applyNumberFormat="1" applyFont="1" applyFill="1" applyBorder="1" applyAlignment="1" applyProtection="1">
      <alignment horizontal="center" vertical="center"/>
      <protection locked="0"/>
    </xf>
    <xf numFmtId="165" fontId="22" fillId="3" borderId="0" xfId="6" applyNumberFormat="1" applyFont="1" applyFill="1" applyBorder="1" applyAlignment="1" applyProtection="1">
      <alignment horizontal="right" vertical="center"/>
      <protection locked="0"/>
    </xf>
    <xf numFmtId="0" fontId="13" fillId="2" borderId="0" xfId="6" applyFont="1" applyFill="1" applyAlignment="1" applyProtection="1">
      <alignment vertical="center"/>
      <protection locked="0"/>
    </xf>
    <xf numFmtId="49" fontId="31" fillId="0" borderId="55" xfId="6" applyNumberFormat="1" applyFont="1" applyFill="1" applyBorder="1" applyAlignment="1">
      <alignment horizontal="center" vertical="center"/>
    </xf>
    <xf numFmtId="0" fontId="28" fillId="2" borderId="31" xfId="6" applyFont="1" applyFill="1" applyBorder="1" applyAlignment="1" applyProtection="1">
      <alignment horizontal="left" vertical="center" wrapText="1" indent="2"/>
      <protection locked="0"/>
    </xf>
    <xf numFmtId="165" fontId="22" fillId="4" borderId="49" xfId="8" applyNumberFormat="1" applyFont="1" applyFill="1" applyBorder="1" applyAlignment="1">
      <alignment horizontal="center" vertical="center" wrapText="1"/>
    </xf>
    <xf numFmtId="165" fontId="22" fillId="0" borderId="34" xfId="8" applyNumberFormat="1" applyFont="1" applyFill="1" applyBorder="1" applyAlignment="1">
      <alignment horizontal="center" vertical="center" wrapText="1"/>
    </xf>
    <xf numFmtId="165" fontId="22" fillId="2" borderId="34" xfId="8" applyNumberFormat="1" applyFont="1" applyFill="1" applyBorder="1" applyAlignment="1">
      <alignment horizontal="center" vertical="center" wrapText="1"/>
    </xf>
    <xf numFmtId="165" fontId="22" fillId="2" borderId="26" xfId="8" applyNumberFormat="1" applyFont="1" applyFill="1" applyBorder="1" applyAlignment="1">
      <alignment horizontal="center" vertical="center" wrapText="1"/>
    </xf>
    <xf numFmtId="165" fontId="22" fillId="2" borderId="0" xfId="8" applyNumberFormat="1" applyFont="1" applyFill="1" applyBorder="1" applyAlignment="1">
      <alignment horizontal="right" vertical="center" wrapText="1"/>
    </xf>
    <xf numFmtId="49" fontId="31" fillId="0" borderId="55" xfId="6" applyNumberFormat="1" applyFont="1" applyFill="1" applyBorder="1" applyAlignment="1">
      <alignment horizontal="center" vertical="center" wrapText="1"/>
    </xf>
    <xf numFmtId="165" fontId="22" fillId="4" borderId="34" xfId="8" applyNumberFormat="1" applyFont="1" applyFill="1" applyBorder="1" applyAlignment="1">
      <alignment horizontal="center" vertical="center" wrapText="1"/>
    </xf>
    <xf numFmtId="49" fontId="32" fillId="2" borderId="55" xfId="6" applyNumberFormat="1" applyFont="1" applyFill="1" applyBorder="1" applyAlignment="1">
      <alignment horizontal="left" vertical="top" wrapText="1"/>
    </xf>
    <xf numFmtId="0" fontId="33" fillId="2" borderId="31" xfId="6" applyFont="1" applyFill="1" applyBorder="1" applyAlignment="1" applyProtection="1">
      <alignment horizontal="left" vertical="center" wrapText="1" indent="5"/>
      <protection locked="0"/>
    </xf>
    <xf numFmtId="165" fontId="34" fillId="0" borderId="34" xfId="8" applyNumberFormat="1" applyFont="1" applyFill="1" applyBorder="1" applyAlignment="1">
      <alignment horizontal="center" vertical="center" wrapText="1"/>
    </xf>
    <xf numFmtId="165" fontId="34" fillId="2" borderId="34" xfId="8" applyNumberFormat="1" applyFont="1" applyFill="1" applyBorder="1" applyAlignment="1">
      <alignment horizontal="center" vertical="center" wrapText="1"/>
    </xf>
    <xf numFmtId="165" fontId="34" fillId="2" borderId="26" xfId="8" applyNumberFormat="1" applyFont="1" applyFill="1" applyBorder="1" applyAlignment="1">
      <alignment horizontal="center" vertical="center" wrapText="1"/>
    </xf>
    <xf numFmtId="165" fontId="34" fillId="2" borderId="0" xfId="8" applyNumberFormat="1" applyFont="1" applyFill="1" applyBorder="1" applyAlignment="1">
      <alignment horizontal="right" vertical="center" wrapText="1"/>
    </xf>
    <xf numFmtId="0" fontId="30" fillId="2" borderId="0" xfId="6" applyFont="1" applyFill="1" applyProtection="1">
      <protection locked="0"/>
    </xf>
    <xf numFmtId="49" fontId="32" fillId="2" borderId="55" xfId="6" applyNumberFormat="1" applyFont="1" applyFill="1" applyBorder="1" applyAlignment="1">
      <alignment horizontal="left" vertical="top"/>
    </xf>
    <xf numFmtId="0" fontId="28" fillId="2" borderId="31" xfId="6" applyFont="1" applyFill="1" applyBorder="1" applyAlignment="1" applyProtection="1">
      <alignment horizontal="left" vertical="center" wrapText="1" indent="7"/>
      <protection locked="0"/>
    </xf>
    <xf numFmtId="0" fontId="35" fillId="2" borderId="0" xfId="6" applyFont="1" applyFill="1" applyProtection="1">
      <protection locked="0"/>
    </xf>
    <xf numFmtId="0" fontId="10" fillId="0" borderId="0" xfId="6" applyFont="1" applyFill="1" applyProtection="1">
      <protection locked="0"/>
    </xf>
    <xf numFmtId="49" fontId="32" fillId="0" borderId="55" xfId="6" applyNumberFormat="1" applyFont="1" applyFill="1" applyBorder="1" applyAlignment="1">
      <alignment horizontal="left" vertical="top" wrapText="1"/>
    </xf>
    <xf numFmtId="0" fontId="33" fillId="0" borderId="31" xfId="6" applyFont="1" applyFill="1" applyBorder="1" applyAlignment="1" applyProtection="1">
      <alignment horizontal="left" vertical="center" wrapText="1" indent="5"/>
      <protection locked="0"/>
    </xf>
    <xf numFmtId="165" fontId="34" fillId="0" borderId="26" xfId="8" applyNumberFormat="1" applyFont="1" applyFill="1" applyBorder="1" applyAlignment="1">
      <alignment horizontal="center" vertical="center" wrapText="1"/>
    </xf>
    <xf numFmtId="165" fontId="34" fillId="0" borderId="0" xfId="8" applyNumberFormat="1" applyFont="1" applyFill="1" applyBorder="1" applyAlignment="1">
      <alignment horizontal="right" vertical="center" wrapText="1"/>
    </xf>
    <xf numFmtId="165" fontId="13" fillId="0" borderId="0" xfId="6" applyNumberFormat="1" applyFont="1" applyFill="1" applyAlignment="1" applyProtection="1">
      <alignment vertical="center"/>
      <protection locked="0"/>
    </xf>
    <xf numFmtId="0" fontId="30" fillId="0" borderId="0" xfId="6" applyFont="1" applyFill="1" applyProtection="1">
      <protection locked="0"/>
    </xf>
    <xf numFmtId="49" fontId="32" fillId="2" borderId="56" xfId="6" applyNumberFormat="1" applyFont="1" applyFill="1" applyBorder="1" applyAlignment="1">
      <alignment horizontal="left" vertical="top" wrapText="1"/>
    </xf>
    <xf numFmtId="0" fontId="33" fillId="2" borderId="35" xfId="6" applyFont="1" applyFill="1" applyBorder="1" applyAlignment="1" applyProtection="1">
      <alignment horizontal="left" vertical="center" wrapText="1" indent="5"/>
      <protection locked="0"/>
    </xf>
    <xf numFmtId="165" fontId="22" fillId="0" borderId="36" xfId="8" applyNumberFormat="1" applyFont="1" applyFill="1" applyBorder="1" applyAlignment="1">
      <alignment horizontal="center" vertical="center" wrapText="1"/>
    </xf>
    <xf numFmtId="165" fontId="22" fillId="2" borderId="36" xfId="8" applyNumberFormat="1" applyFont="1" applyFill="1" applyBorder="1" applyAlignment="1">
      <alignment horizontal="center" vertical="center" wrapText="1"/>
    </xf>
    <xf numFmtId="165" fontId="22" fillId="2" borderId="57" xfId="8" applyNumberFormat="1" applyFont="1" applyFill="1" applyBorder="1" applyAlignment="1">
      <alignment horizontal="center" vertical="center" wrapText="1"/>
    </xf>
    <xf numFmtId="0" fontId="36" fillId="3" borderId="42" xfId="6" applyFont="1" applyFill="1" applyBorder="1" applyAlignment="1" applyProtection="1">
      <alignment horizontal="center" vertical="center" wrapText="1"/>
      <protection locked="0"/>
    </xf>
    <xf numFmtId="0" fontId="36" fillId="3" borderId="58" xfId="6" applyFont="1" applyFill="1" applyBorder="1" applyAlignment="1" applyProtection="1">
      <alignment horizontal="center" vertical="center" wrapText="1"/>
      <protection locked="0"/>
    </xf>
    <xf numFmtId="165" fontId="37" fillId="3" borderId="59" xfId="6" applyNumberFormat="1" applyFont="1" applyFill="1" applyBorder="1" applyAlignment="1" applyProtection="1">
      <alignment horizontal="center" vertical="center"/>
      <protection locked="0"/>
    </xf>
    <xf numFmtId="165" fontId="38" fillId="3" borderId="59" xfId="6" applyNumberFormat="1" applyFont="1" applyFill="1" applyBorder="1" applyAlignment="1" applyProtection="1">
      <alignment horizontal="center" vertical="center"/>
      <protection locked="0"/>
    </xf>
    <xf numFmtId="165" fontId="38" fillId="3" borderId="60" xfId="6" applyNumberFormat="1" applyFont="1" applyFill="1" applyBorder="1" applyAlignment="1" applyProtection="1">
      <alignment horizontal="center" vertical="center"/>
      <protection locked="0"/>
    </xf>
    <xf numFmtId="165" fontId="38" fillId="3" borderId="0" xfId="6" applyNumberFormat="1" applyFont="1" applyFill="1" applyBorder="1" applyAlignment="1" applyProtection="1">
      <alignment horizontal="right" vertical="center"/>
      <protection locked="0"/>
    </xf>
    <xf numFmtId="0" fontId="39" fillId="0" borderId="0" xfId="6" applyFont="1" applyFill="1" applyProtection="1">
      <protection locked="0"/>
    </xf>
    <xf numFmtId="49" fontId="40" fillId="0" borderId="0" xfId="6" applyNumberFormat="1" applyFont="1" applyFill="1" applyAlignment="1">
      <alignment horizontal="left" vertical="top"/>
    </xf>
    <xf numFmtId="0" fontId="9" fillId="0" borderId="0" xfId="6" applyFill="1" applyProtection="1">
      <protection locked="0"/>
    </xf>
    <xf numFmtId="0" fontId="38" fillId="0" borderId="0" xfId="6" applyFont="1" applyFill="1" applyAlignment="1" applyProtection="1">
      <alignment horizontal="right"/>
      <protection locked="0"/>
    </xf>
    <xf numFmtId="4" fontId="38" fillId="0" borderId="0" xfId="6" applyNumberFormat="1" applyFont="1" applyFill="1" applyAlignment="1" applyProtection="1">
      <alignment horizontal="right"/>
      <protection locked="0"/>
    </xf>
    <xf numFmtId="49" fontId="41" fillId="0" borderId="0" xfId="6" applyNumberFormat="1" applyFont="1" applyFill="1" applyAlignment="1">
      <alignment horizontal="left" vertical="top"/>
    </xf>
    <xf numFmtId="0" fontId="42" fillId="0" borderId="0" xfId="6" applyFont="1" applyFill="1" applyProtection="1">
      <protection locked="0"/>
    </xf>
    <xf numFmtId="0" fontId="43" fillId="0" borderId="0" xfId="6" applyFont="1" applyFill="1" applyAlignment="1" applyProtection="1">
      <alignment horizontal="right"/>
      <protection locked="0"/>
    </xf>
    <xf numFmtId="165" fontId="43" fillId="0" borderId="0" xfId="6" applyNumberFormat="1" applyFont="1" applyFill="1" applyAlignment="1" applyProtection="1">
      <alignment horizontal="right"/>
      <protection locked="0"/>
    </xf>
    <xf numFmtId="167" fontId="38" fillId="0" borderId="0" xfId="6" applyNumberFormat="1" applyFont="1" applyFill="1" applyAlignment="1" applyProtection="1">
      <alignment horizontal="right"/>
      <protection locked="0"/>
    </xf>
    <xf numFmtId="43" fontId="38" fillId="0" borderId="0" xfId="9" applyFont="1" applyFill="1" applyAlignment="1" applyProtection="1">
      <alignment horizontal="right"/>
      <protection locked="0"/>
    </xf>
    <xf numFmtId="165" fontId="38" fillId="0" borderId="0" xfId="6" applyNumberFormat="1" applyFont="1" applyFill="1" applyAlignment="1" applyProtection="1">
      <alignment horizontal="right"/>
      <protection locked="0"/>
    </xf>
    <xf numFmtId="4" fontId="2" fillId="0" borderId="0" xfId="6" applyNumberFormat="1" applyFont="1" applyFill="1" applyAlignment="1" applyProtection="1">
      <alignment horizontal="right"/>
      <protection locked="0"/>
    </xf>
    <xf numFmtId="0" fontId="2" fillId="0" borderId="0" xfId="6" applyFont="1" applyFill="1" applyAlignment="1" applyProtection="1">
      <alignment horizontal="right"/>
      <protection locked="0"/>
    </xf>
  </cellXfs>
  <cellStyles count="10">
    <cellStyle name="Comma" xfId="4"/>
    <cellStyle name="Comma [0]" xfId="5"/>
    <cellStyle name="Comma 2" xfId="9"/>
    <cellStyle name="Comma 2 3" xfId="8"/>
    <cellStyle name="Currency" xfId="2"/>
    <cellStyle name="Currency [0]" xfId="3"/>
    <cellStyle name="Normal" xfId="0" builtinId="0"/>
    <cellStyle name="Normal 15" xfId="6"/>
    <cellStyle name="Percent" xfId="1"/>
    <cellStyle name="Percent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kle%20balansi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Martin\AppData\Local\Microsoft\Windows\Temporary%20Internet%20Files\Content.Outlook\SPBBMSQF\WIN\TEMP\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ud67\LOCALS~1\Temp\Rar$DI01.562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Documents%20and%20Settings\llipscomb\Desktop\Georgia%20Backup%20files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ud67\LOCALS~1\Temp\Rar$DI01.562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0Internet%20Files\Content.Outlook\AO3SBZYR\2016%20Tveebi%20GFS-1986-2001%20EB%20REAL%202016%2003%20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Users\ggrigolava\AppData\Local\Microsoft\Windows\Temporary%20Internet%20Files\Content.Outlook\WNWVM2ZI\Copy%20of%20CD_Issue_CalendarUPD%202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dget_2012\City%20Hall\Fund\Fund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a\ZEDAMXEDVELOBA\STATISTIKA\Consolidate%20Report\2010\Consolidate_Report_09-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GEOMon%20(SB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SV\VULNERABILITIES\VULNERABILITIES%202005-09\working-files\Master%20Cross%20Country%20MS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ud67\Local%20Settings\Temporary%20Internet%20Files\Content.Outlook\Z7NUK1DM\GEO%20vulnerabilit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ombia\WEO\GEEColombiaOct20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ud67\LOCALS~1\Temp\Rar$DI01.562\Documents%20and%20Settings\BCLEMENTS\Local%20Settings\Temporary%20Internet%20Files\OLK5\External%20DSA%20Template_countr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Documents%20and%20Settings\BCLEMENTS\Local%20Settings\Temporary%20Internet%20Files\OLK5\External%20DSA%20Template_count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.%20Supervision\_Analysis\Analysis-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lipscomb\Desktop\Georgia%20Backup%20files\Documents%20and%20Settings\LABREGO\My%20Local%20Documents\Ecuador\ecubopLa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DD\FSU\FSU_DATABAS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ikosgan\REPORT_2005_Ikv\07_2005_report\CPI_By_import_and_Domestic_goods_achiko+regulirebadi%20fasebi%20(es%20aris%20bolo%20varianti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Other-2002\CRI-INPUT-ABOP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DH\GEO\BOP\Data\FLOW2004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ud67\LOCALS~1\Temp\Rar$DI01.562\DATA\S1\ECU\SECTORS\External\PERUMF9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USERS\Irina%20Dolinskaya\FP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PLAZO\IMAE\PR\INF1-ALE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bud67\LOCALS~1\Temp\Rar$DI01.562\DATA\S1\ECU\SECTORS\External\ecuredta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DATA\S1\ECU\SECTORS\External\ecured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net\Documents%20and%20Settings\inga\Desktop\ea_sabazo_d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PRICE\Documents%20and%20Settings\cicino\Local%20Settings\Temporary%20Internet%20Files\Content.IE5\67NC4HI1\CPICalc04_mush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US\MDA\WEO\Templates\wrs9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lipscomb\Desktop\Georgia%20Backup%20files\Documents%20and%20Settings\LABREGO\My%20Local%20Documents\Ecuador\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My%20Documents\moldova\Oct2000mission\data\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l"/>
      <sheetName val="sabiujeto"/>
      <sheetName val="მოკლე ბალანსი"/>
      <sheetName val="2015-2017"/>
      <sheetName val="TOTAL"/>
      <sheetName val="Domestic"/>
      <sheetName val="External"/>
      <sheetName val="2015-2016"/>
      <sheetName val="2015-2020"/>
      <sheetName val="გადასახადები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Imp"/>
      <sheetName val="DSA output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\\data3\users3\Users\dsimard\Ap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GFSM1986"/>
      <sheetName val="2011-14 GFSM1986 EB REAL"/>
      <sheetName val="GFSM2001 Economic"/>
      <sheetName val="GFSM2001 Functional"/>
      <sheetName val="GFSM1986 by months"/>
      <sheetName val="Sheet1"/>
      <sheetName val="Deficit 2010-2014"/>
      <sheetName val="STATE"/>
      <sheetName val="LOCAL"/>
      <sheetName val="cons"/>
      <sheetName val="LLC Dito"/>
      <sheetName val="2011 funct"/>
      <sheetName val="maining investment"/>
      <sheetName val="Black Sea"/>
      <sheetName val="Differences"/>
    </sheetNames>
    <sheetDataSet>
      <sheetData sheetId="0" refreshError="1"/>
      <sheetData sheetId="1" refreshError="1"/>
      <sheetData sheetId="2" refreshError="1"/>
      <sheetData sheetId="3" refreshError="1">
        <row r="144">
          <cell r="B144" t="str">
            <v>მიზნობრივი გრანტები</v>
          </cell>
          <cell r="D144" t="str">
            <v>სახელწიფო ბიუჯეტი
მიზნობრივის
 გარეშე</v>
          </cell>
          <cell r="G144" t="str">
            <v>adgilobrivebi</v>
          </cell>
          <cell r="H144" t="str">
            <v>ადგილობრივები - საკუTარი სახსრების გარეშე</v>
          </cell>
          <cell r="I144" t="str">
            <v>ადგილობრივები - საკუTარი სახსრები</v>
          </cell>
          <cell r="J144" t="str">
            <v>ავტონომიები</v>
          </cell>
          <cell r="K144" t="str">
            <v>ავტონომიები საკუTარი სახსრების გარეშე</v>
          </cell>
          <cell r="L144" t="str">
            <v>ავტონომიები საკუTარი სახსრები</v>
          </cell>
          <cell r="O144" t="str">
            <v>სახელწმიფო</v>
          </cell>
          <cell r="P144" t="str">
            <v>საკუთარი სახსრები</v>
          </cell>
        </row>
        <row r="145">
          <cell r="B145" t="str">
            <v xml:space="preserve">ფუნქციონალ.
 კოდი   </v>
          </cell>
          <cell r="D145" t="str">
            <v xml:space="preserve">ფუნქციონალ.
 კოდი   </v>
          </cell>
          <cell r="E145" t="str">
            <v>დ ა ს ა ხ ე ლ ე ბ ა</v>
          </cell>
          <cell r="G145" t="str">
            <v>სულ</v>
          </cell>
          <cell r="H145">
            <v>453197424.92000008</v>
          </cell>
          <cell r="I145">
            <v>6483211.9199999999</v>
          </cell>
          <cell r="K145">
            <v>43039874.620000005</v>
          </cell>
          <cell r="L145">
            <v>738571.28</v>
          </cell>
          <cell r="O145">
            <v>0</v>
          </cell>
          <cell r="P145">
            <v>278013017.3300001</v>
          </cell>
        </row>
        <row r="146">
          <cell r="B146">
            <v>0</v>
          </cell>
          <cell r="C146">
            <v>14493423.41</v>
          </cell>
          <cell r="D146">
            <v>0</v>
          </cell>
          <cell r="E146" t="str">
            <v>ჯამური</v>
          </cell>
          <cell r="F146">
            <v>2591691966.6599998</v>
          </cell>
          <cell r="G146">
            <v>70451</v>
          </cell>
          <cell r="H146">
            <v>31561957.400000002</v>
          </cell>
          <cell r="I146">
            <v>114336.4</v>
          </cell>
          <cell r="J146">
            <v>70111</v>
          </cell>
          <cell r="K146">
            <v>5936319.2699999996</v>
          </cell>
          <cell r="L146">
            <v>0</v>
          </cell>
          <cell r="O146">
            <v>7</v>
          </cell>
          <cell r="P146">
            <v>32931573.859999996</v>
          </cell>
        </row>
        <row r="147">
          <cell r="B147">
            <v>7</v>
          </cell>
          <cell r="C147">
            <v>14493423.41</v>
          </cell>
          <cell r="D147">
            <v>7</v>
          </cell>
          <cell r="E147" t="str">
            <v>მთლიანი ხარჯები</v>
          </cell>
          <cell r="F147">
            <v>2591691966.6599998</v>
          </cell>
          <cell r="G147">
            <v>70455</v>
          </cell>
          <cell r="H147">
            <v>3085792.5700000003</v>
          </cell>
          <cell r="I147">
            <v>0</v>
          </cell>
          <cell r="J147">
            <v>70711</v>
          </cell>
          <cell r="K147">
            <v>17500</v>
          </cell>
          <cell r="L147">
            <v>0</v>
          </cell>
          <cell r="O147">
            <v>701</v>
          </cell>
          <cell r="P147">
            <v>2018318.7</v>
          </cell>
        </row>
        <row r="148">
          <cell r="B148">
            <v>701</v>
          </cell>
          <cell r="C148">
            <v>2500682.15</v>
          </cell>
          <cell r="D148">
            <v>701</v>
          </cell>
          <cell r="E148" t="str">
            <v>საერთო დანიშნულების სახელმწიფო მომსახურება</v>
          </cell>
          <cell r="F148">
            <v>606025765.22000003</v>
          </cell>
          <cell r="G148">
            <v>7062</v>
          </cell>
          <cell r="H148">
            <v>10200683.179999998</v>
          </cell>
          <cell r="I148">
            <v>0</v>
          </cell>
          <cell r="J148">
            <v>70721</v>
          </cell>
          <cell r="K148">
            <v>7441.5</v>
          </cell>
          <cell r="L148">
            <v>0</v>
          </cell>
          <cell r="O148">
            <v>7011</v>
          </cell>
          <cell r="P148">
            <v>33257313.580000002</v>
          </cell>
        </row>
        <row r="149">
          <cell r="B149">
            <v>7011</v>
          </cell>
          <cell r="C149">
            <v>693044.35</v>
          </cell>
          <cell r="D149">
            <v>7011</v>
          </cell>
          <cell r="E149" t="str">
            <v>აღმასრულებელი და წარმომადგენლობითი ორგანოების საქმიანობის უზრუნველყოფა, ფინანსური და ფისკალური საქმიანობა, საგარეო ურთიერთობები</v>
          </cell>
          <cell r="F149">
            <v>118666525.76000001</v>
          </cell>
          <cell r="G149">
            <v>7061</v>
          </cell>
          <cell r="H149">
            <v>10517455.99</v>
          </cell>
          <cell r="I149">
            <v>196059.79</v>
          </cell>
          <cell r="J149">
            <v>70731</v>
          </cell>
          <cell r="K149">
            <v>515833.80999999994</v>
          </cell>
          <cell r="L149">
            <v>0</v>
          </cell>
          <cell r="O149">
            <v>70111</v>
          </cell>
          <cell r="P149">
            <v>4311544.9600000009</v>
          </cell>
        </row>
        <row r="150">
          <cell r="B150">
            <v>70111</v>
          </cell>
          <cell r="C150">
            <v>693044.35</v>
          </cell>
          <cell r="D150">
            <v>70111</v>
          </cell>
          <cell r="E150" t="str">
            <v>აღმასრულებელი და წარმომადგენლობითი ორგანოების საქმიანობის უზრუნველყოფა</v>
          </cell>
          <cell r="F150">
            <v>77136455.739999995</v>
          </cell>
          <cell r="G150">
            <v>7065</v>
          </cell>
          <cell r="H150">
            <v>1106631.92</v>
          </cell>
          <cell r="I150">
            <v>0</v>
          </cell>
          <cell r="J150">
            <v>7074</v>
          </cell>
          <cell r="K150">
            <v>162553.19</v>
          </cell>
          <cell r="L150">
            <v>5370</v>
          </cell>
          <cell r="O150">
            <v>70112</v>
          </cell>
          <cell r="P150">
            <v>214157.3</v>
          </cell>
        </row>
        <row r="151">
          <cell r="B151">
            <v>7013</v>
          </cell>
          <cell r="C151">
            <v>1339492.08</v>
          </cell>
          <cell r="D151">
            <v>70112</v>
          </cell>
          <cell r="E151" t="str">
            <v>ფინანსური და ფისკალური საქმიანობა</v>
          </cell>
          <cell r="F151">
            <v>9524665.3100000005</v>
          </cell>
          <cell r="G151">
            <v>7064</v>
          </cell>
          <cell r="H151">
            <v>13170589.359999994</v>
          </cell>
          <cell r="I151">
            <v>0</v>
          </cell>
          <cell r="J151">
            <v>7076</v>
          </cell>
          <cell r="K151">
            <v>715116.52999999991</v>
          </cell>
          <cell r="L151">
            <v>0</v>
          </cell>
          <cell r="O151">
            <v>70113</v>
          </cell>
          <cell r="P151">
            <v>7951190.4899999993</v>
          </cell>
        </row>
        <row r="152">
          <cell r="B152">
            <v>70131</v>
          </cell>
          <cell r="C152">
            <v>49110.06</v>
          </cell>
          <cell r="D152">
            <v>70113</v>
          </cell>
          <cell r="E152" t="str">
            <v>საგარეო ურთიერთობები</v>
          </cell>
          <cell r="F152">
            <v>32005404.710000001</v>
          </cell>
          <cell r="G152">
            <v>7066</v>
          </cell>
          <cell r="H152">
            <v>7215557.3500000052</v>
          </cell>
          <cell r="I152">
            <v>81048.499999999985</v>
          </cell>
          <cell r="J152">
            <v>7098</v>
          </cell>
          <cell r="K152">
            <v>1559827.93</v>
          </cell>
          <cell r="L152">
            <v>0</v>
          </cell>
          <cell r="O152">
            <v>7013</v>
          </cell>
          <cell r="P152">
            <v>0</v>
          </cell>
        </row>
        <row r="153">
          <cell r="B153">
            <v>70132</v>
          </cell>
          <cell r="C153">
            <v>50750</v>
          </cell>
          <cell r="D153">
            <v>7013</v>
          </cell>
          <cell r="E153" t="str">
            <v>საერთო დანიშნულების მომსახურება</v>
          </cell>
          <cell r="F153">
            <v>8512236.3200000003</v>
          </cell>
          <cell r="G153">
            <v>7054</v>
          </cell>
          <cell r="H153">
            <v>800789.04999999993</v>
          </cell>
          <cell r="I153">
            <v>0</v>
          </cell>
          <cell r="J153">
            <v>7082</v>
          </cell>
          <cell r="K153">
            <v>3540921.41</v>
          </cell>
          <cell r="L153">
            <v>106477.01</v>
          </cell>
          <cell r="O153">
            <v>70131</v>
          </cell>
          <cell r="P153">
            <v>1751358.9899999998</v>
          </cell>
        </row>
        <row r="154">
          <cell r="B154">
            <v>70133</v>
          </cell>
          <cell r="C154">
            <v>1239632.02</v>
          </cell>
          <cell r="D154">
            <v>70131</v>
          </cell>
          <cell r="E154" t="str">
            <v>საერთო საკადრო მომსახურება</v>
          </cell>
          <cell r="F154">
            <v>674443.72</v>
          </cell>
          <cell r="G154">
            <v>7051</v>
          </cell>
          <cell r="H154">
            <v>11579940.929999998</v>
          </cell>
          <cell r="I154">
            <v>318271.52</v>
          </cell>
          <cell r="J154">
            <v>7081</v>
          </cell>
          <cell r="K154">
            <v>2085864.99</v>
          </cell>
          <cell r="L154">
            <v>196887.01</v>
          </cell>
          <cell r="O154">
            <v>70132</v>
          </cell>
          <cell r="P154">
            <v>2729024.84</v>
          </cell>
        </row>
        <row r="155">
          <cell r="B155">
            <v>7014</v>
          </cell>
          <cell r="C155">
            <v>65029.75</v>
          </cell>
          <cell r="D155">
            <v>70132</v>
          </cell>
          <cell r="E155" t="str">
            <v>საერთო დანიშნულების დაგეგმვა და სტატისტიკური მომსახურება</v>
          </cell>
          <cell r="F155">
            <v>2590594.41</v>
          </cell>
          <cell r="G155">
            <v>7082</v>
          </cell>
          <cell r="H155">
            <v>22904173.45000001</v>
          </cell>
          <cell r="I155">
            <v>2667060.2799999998</v>
          </cell>
          <cell r="J155">
            <v>7084</v>
          </cell>
          <cell r="K155">
            <v>37035.11</v>
          </cell>
          <cell r="L155">
            <v>0</v>
          </cell>
          <cell r="O155">
            <v>70133</v>
          </cell>
          <cell r="P155">
            <v>226629.55000000002</v>
          </cell>
        </row>
        <row r="156">
          <cell r="B156">
            <v>7018</v>
          </cell>
          <cell r="C156">
            <v>403115.97</v>
          </cell>
          <cell r="D156">
            <v>70133</v>
          </cell>
          <cell r="E156" t="str">
            <v>საერთო დანიშნულების სხვა მომსახურება</v>
          </cell>
          <cell r="F156">
            <v>5247198.1900000004</v>
          </cell>
          <cell r="G156">
            <v>7049</v>
          </cell>
          <cell r="H156">
            <v>5711186.5299999993</v>
          </cell>
          <cell r="I156">
            <v>18435</v>
          </cell>
          <cell r="J156">
            <v>7086</v>
          </cell>
          <cell r="K156">
            <v>988251.24</v>
          </cell>
          <cell r="L156">
            <v>31246.38</v>
          </cell>
          <cell r="O156">
            <v>7014</v>
          </cell>
          <cell r="P156">
            <v>1898.95</v>
          </cell>
        </row>
        <row r="157">
          <cell r="B157">
            <v>702</v>
          </cell>
          <cell r="C157">
            <v>795279.5</v>
          </cell>
          <cell r="D157">
            <v>7014</v>
          </cell>
          <cell r="E157" t="str">
            <v>ფუნდამენტური სამეცნიერო კვლევები</v>
          </cell>
          <cell r="F157">
            <v>6304405.8399999999</v>
          </cell>
          <cell r="G157">
            <v>7076</v>
          </cell>
          <cell r="H157">
            <v>10022485.880000001</v>
          </cell>
          <cell r="I157">
            <v>510813.7</v>
          </cell>
          <cell r="J157">
            <v>7093</v>
          </cell>
          <cell r="K157">
            <v>39428</v>
          </cell>
          <cell r="L157">
            <v>0</v>
          </cell>
          <cell r="O157">
            <v>7016</v>
          </cell>
          <cell r="P157">
            <v>0</v>
          </cell>
        </row>
        <row r="158">
          <cell r="B158">
            <v>7021</v>
          </cell>
          <cell r="C158">
            <v>399048.1</v>
          </cell>
          <cell r="D158">
            <v>7016</v>
          </cell>
          <cell r="E158" t="str">
            <v>ვალთან დაკავშირებული ოპერაციები</v>
          </cell>
          <cell r="F158">
            <v>124694554.76000001</v>
          </cell>
          <cell r="G158">
            <v>7074</v>
          </cell>
          <cell r="H158">
            <v>1870979.0200000003</v>
          </cell>
          <cell r="I158">
            <v>21683.93</v>
          </cell>
          <cell r="J158">
            <v>7083</v>
          </cell>
          <cell r="K158">
            <v>172309.31</v>
          </cell>
          <cell r="L158">
            <v>5148</v>
          </cell>
          <cell r="O158">
            <v>7017</v>
          </cell>
          <cell r="P158">
            <v>0</v>
          </cell>
        </row>
        <row r="159">
          <cell r="B159">
            <v>7024</v>
          </cell>
          <cell r="C159">
            <v>396231.4</v>
          </cell>
          <cell r="D159">
            <v>7017</v>
          </cell>
          <cell r="E159" t="str">
            <v>საერთო დანიშნულების ფულადი ნაკადები მთავრობის სხვადასხვა დონეს შორის</v>
          </cell>
          <cell r="F159">
            <v>338082609</v>
          </cell>
          <cell r="G159">
            <v>7104</v>
          </cell>
          <cell r="H159">
            <v>38287524.870000012</v>
          </cell>
          <cell r="I159">
            <v>0</v>
          </cell>
          <cell r="J159">
            <v>70421</v>
          </cell>
          <cell r="K159">
            <v>1613679.97</v>
          </cell>
          <cell r="L159">
            <v>241058.23</v>
          </cell>
          <cell r="O159">
            <v>7018</v>
          </cell>
          <cell r="P159">
            <v>0</v>
          </cell>
        </row>
        <row r="160">
          <cell r="B160">
            <v>703</v>
          </cell>
          <cell r="C160">
            <v>255329.25</v>
          </cell>
          <cell r="D160">
            <v>7018</v>
          </cell>
          <cell r="E160" t="str">
            <v>სხვა არაკლასიფიცირებული საქმიანობა საერთო დანიშნულების სახელმწიფო მომსახურებაში</v>
          </cell>
          <cell r="F160">
            <v>9765433.5399999991</v>
          </cell>
          <cell r="G160">
            <v>7102</v>
          </cell>
          <cell r="H160">
            <v>898853.35</v>
          </cell>
          <cell r="I160">
            <v>0</v>
          </cell>
          <cell r="J160">
            <v>7107</v>
          </cell>
          <cell r="K160">
            <v>100900</v>
          </cell>
          <cell r="L160">
            <v>0</v>
          </cell>
          <cell r="O160">
            <v>702</v>
          </cell>
          <cell r="P160">
            <v>683284.17</v>
          </cell>
        </row>
        <row r="161">
          <cell r="B161">
            <v>7031</v>
          </cell>
          <cell r="C161">
            <v>235944.88</v>
          </cell>
          <cell r="D161">
            <v>702</v>
          </cell>
          <cell r="E161" t="str">
            <v>თავდაცვა</v>
          </cell>
          <cell r="F161">
            <v>197244787.65000001</v>
          </cell>
          <cell r="G161">
            <v>7109</v>
          </cell>
          <cell r="H161">
            <v>33699932.420000009</v>
          </cell>
          <cell r="I161">
            <v>0</v>
          </cell>
          <cell r="J161">
            <v>70112</v>
          </cell>
          <cell r="K161">
            <v>6722827.1299999999</v>
          </cell>
          <cell r="L161">
            <v>32797.5</v>
          </cell>
          <cell r="O161">
            <v>7021</v>
          </cell>
          <cell r="P161">
            <v>66680329.850000001</v>
          </cell>
        </row>
        <row r="162">
          <cell r="B162">
            <v>7033</v>
          </cell>
          <cell r="C162">
            <v>4060.37</v>
          </cell>
          <cell r="D162">
            <v>7021</v>
          </cell>
          <cell r="E162" t="str">
            <v>შეიარაღებული ძალები</v>
          </cell>
          <cell r="F162">
            <v>184223575.22999999</v>
          </cell>
          <cell r="G162">
            <v>7106</v>
          </cell>
          <cell r="H162">
            <v>1349833.8800000001</v>
          </cell>
          <cell r="I162">
            <v>0</v>
          </cell>
          <cell r="J162">
            <v>7018</v>
          </cell>
          <cell r="K162">
            <v>197287.64</v>
          </cell>
          <cell r="L162">
            <v>0</v>
          </cell>
          <cell r="O162">
            <v>7022</v>
          </cell>
          <cell r="P162">
            <v>1722263.8099999998</v>
          </cell>
        </row>
        <row r="163">
          <cell r="B163">
            <v>7036</v>
          </cell>
          <cell r="C163">
            <v>15324</v>
          </cell>
          <cell r="D163">
            <v>7023</v>
          </cell>
          <cell r="E163" t="str">
            <v>საგარეო სამხედრო დახმარება</v>
          </cell>
          <cell r="F163">
            <v>737293.26</v>
          </cell>
          <cell r="G163">
            <v>7091</v>
          </cell>
          <cell r="H163">
            <v>56057355.660000019</v>
          </cell>
          <cell r="I163">
            <v>14437.71</v>
          </cell>
          <cell r="J163">
            <v>7056</v>
          </cell>
          <cell r="K163">
            <v>355093.07</v>
          </cell>
          <cell r="L163">
            <v>0</v>
          </cell>
          <cell r="O163">
            <v>7023</v>
          </cell>
          <cell r="P163">
            <v>1118972.74</v>
          </cell>
        </row>
        <row r="164">
          <cell r="B164">
            <v>704</v>
          </cell>
          <cell r="C164">
            <v>2793308.41</v>
          </cell>
          <cell r="D164">
            <v>7024</v>
          </cell>
          <cell r="E164" t="str">
            <v>გამოყენებითი კვლევები თავდაცვის სფეროში</v>
          </cell>
          <cell r="F164">
            <v>11894158.43</v>
          </cell>
          <cell r="G164">
            <v>7098</v>
          </cell>
          <cell r="H164">
            <v>1904522.5399999998</v>
          </cell>
          <cell r="I164">
            <v>25397.08</v>
          </cell>
          <cell r="J164">
            <v>7053</v>
          </cell>
          <cell r="K164">
            <v>1280</v>
          </cell>
          <cell r="L164">
            <v>0</v>
          </cell>
          <cell r="O164">
            <v>7024</v>
          </cell>
          <cell r="P164">
            <v>1192365.96</v>
          </cell>
        </row>
        <row r="165">
          <cell r="B165">
            <v>7042</v>
          </cell>
          <cell r="C165">
            <v>2202647.9300000002</v>
          </cell>
          <cell r="D165">
            <v>7025</v>
          </cell>
          <cell r="E165" t="str">
            <v>სხვა არაკლასიფიცირებული საქმიანობა თავდაცვის სფეროში</v>
          </cell>
          <cell r="F165">
            <v>389760.73</v>
          </cell>
          <cell r="G165">
            <v>7086</v>
          </cell>
          <cell r="H165">
            <v>41942197.559999995</v>
          </cell>
          <cell r="I165">
            <v>65326.59</v>
          </cell>
          <cell r="J165">
            <v>70422</v>
          </cell>
          <cell r="K165">
            <v>640368.72</v>
          </cell>
          <cell r="L165">
            <v>27067.78</v>
          </cell>
          <cell r="O165">
            <v>7025</v>
          </cell>
          <cell r="P165">
            <v>3273717.7599999998</v>
          </cell>
        </row>
        <row r="166">
          <cell r="B166">
            <v>70421</v>
          </cell>
          <cell r="C166">
            <v>2202647.9300000002</v>
          </cell>
          <cell r="D166">
            <v>703</v>
          </cell>
          <cell r="E166" t="str">
            <v>საზოგადოებრივი წესრიგი და უსაფრთხოება</v>
          </cell>
          <cell r="F166">
            <v>292817083.02999997</v>
          </cell>
          <cell r="G166">
            <v>7093</v>
          </cell>
          <cell r="H166">
            <v>548225.12000000011</v>
          </cell>
          <cell r="I166">
            <v>1199</v>
          </cell>
          <cell r="J166">
            <v>70473</v>
          </cell>
          <cell r="K166">
            <v>267237.14</v>
          </cell>
          <cell r="L166">
            <v>0</v>
          </cell>
          <cell r="O166">
            <v>703</v>
          </cell>
          <cell r="P166">
            <v>0</v>
          </cell>
        </row>
        <row r="167">
          <cell r="B167">
            <v>7049</v>
          </cell>
          <cell r="C167">
            <v>590660.48</v>
          </cell>
          <cell r="D167">
            <v>7031</v>
          </cell>
          <cell r="E167" t="str">
            <v>პოლიციის სამსახური და სახელმწიფო დაცვა</v>
          </cell>
          <cell r="F167">
            <v>200053467.13999999</v>
          </cell>
          <cell r="G167">
            <v>7081</v>
          </cell>
          <cell r="H167">
            <v>31654568.409999996</v>
          </cell>
          <cell r="I167">
            <v>1869940.0400000003</v>
          </cell>
          <cell r="J167">
            <v>70474</v>
          </cell>
          <cell r="K167">
            <v>398020.48999999993</v>
          </cell>
          <cell r="L167">
            <v>30610.34</v>
          </cell>
          <cell r="O167">
            <v>7031</v>
          </cell>
          <cell r="P167">
            <v>0</v>
          </cell>
        </row>
        <row r="168">
          <cell r="B168">
            <v>705</v>
          </cell>
          <cell r="C168">
            <v>310577.13</v>
          </cell>
          <cell r="D168">
            <v>7032</v>
          </cell>
          <cell r="E168" t="str">
            <v>სახანძრო-სამაშველო სამსახური</v>
          </cell>
          <cell r="F168">
            <v>1533801.43</v>
          </cell>
          <cell r="G168">
            <v>7032</v>
          </cell>
          <cell r="H168">
            <v>19369779.440000001</v>
          </cell>
          <cell r="I168">
            <v>0</v>
          </cell>
          <cell r="J168">
            <v>70133</v>
          </cell>
          <cell r="K168">
            <v>579915.62</v>
          </cell>
          <cell r="L168">
            <v>0</v>
          </cell>
          <cell r="O168">
            <v>7032</v>
          </cell>
          <cell r="P168">
            <v>0</v>
          </cell>
        </row>
        <row r="169">
          <cell r="B169">
            <v>7054</v>
          </cell>
          <cell r="C169">
            <v>0</v>
          </cell>
          <cell r="D169">
            <v>7033</v>
          </cell>
          <cell r="E169" t="str">
            <v>სასამართლოები და პროკურატურა</v>
          </cell>
          <cell r="F169">
            <v>31681953.27</v>
          </cell>
          <cell r="G169">
            <v>70111</v>
          </cell>
          <cell r="H169">
            <v>70881347.099999994</v>
          </cell>
          <cell r="I169">
            <v>0</v>
          </cell>
          <cell r="J169">
            <v>70451</v>
          </cell>
          <cell r="K169">
            <v>3202707.7399999998</v>
          </cell>
          <cell r="L169">
            <v>0</v>
          </cell>
          <cell r="O169">
            <v>7033</v>
          </cell>
          <cell r="P169">
            <v>0</v>
          </cell>
        </row>
        <row r="170">
          <cell r="B170">
            <v>7056</v>
          </cell>
          <cell r="C170">
            <v>310577.13</v>
          </cell>
          <cell r="D170">
            <v>7034</v>
          </cell>
          <cell r="E170" t="str">
            <v>სასჯელაღსრულების დაწესებულებები</v>
          </cell>
          <cell r="F170">
            <v>36838068.689999998</v>
          </cell>
          <cell r="G170">
            <v>7018</v>
          </cell>
          <cell r="H170">
            <v>2328009.36</v>
          </cell>
          <cell r="I170">
            <v>576248.83000000007</v>
          </cell>
          <cell r="J170">
            <v>7049</v>
          </cell>
          <cell r="K170">
            <v>241100.17000000004</v>
          </cell>
          <cell r="L170">
            <v>2858.11</v>
          </cell>
          <cell r="O170">
            <v>7034</v>
          </cell>
          <cell r="P170">
            <v>0</v>
          </cell>
        </row>
        <row r="171">
          <cell r="B171">
            <v>707</v>
          </cell>
          <cell r="C171">
            <v>3819886.12</v>
          </cell>
          <cell r="D171">
            <v>7036</v>
          </cell>
          <cell r="E171" t="str">
            <v>სხვა არაკლასიფიცირებული საქმიანობა საზოგადოებრივი წესრიგისა და უსაფრთხოების სფეროში</v>
          </cell>
          <cell r="F171">
            <v>22709792.5</v>
          </cell>
          <cell r="G171">
            <v>7016</v>
          </cell>
          <cell r="H171">
            <v>1114766.04</v>
          </cell>
          <cell r="I171">
            <v>0</v>
          </cell>
          <cell r="J171">
            <v>7061</v>
          </cell>
          <cell r="K171">
            <v>39207.72</v>
          </cell>
          <cell r="L171">
            <v>0</v>
          </cell>
          <cell r="O171">
            <v>7036</v>
          </cell>
          <cell r="P171">
            <v>6135.43</v>
          </cell>
        </row>
        <row r="172">
          <cell r="B172">
            <v>7073</v>
          </cell>
          <cell r="C172">
            <v>3456186.64</v>
          </cell>
          <cell r="D172">
            <v>704</v>
          </cell>
          <cell r="E172" t="str">
            <v>ეკონომიკური საქმიანობა</v>
          </cell>
          <cell r="F172">
            <v>233110380.46000001</v>
          </cell>
          <cell r="G172">
            <v>70112</v>
          </cell>
          <cell r="H172">
            <v>58588.12</v>
          </cell>
          <cell r="I172">
            <v>0</v>
          </cell>
          <cell r="J172">
            <v>7032</v>
          </cell>
          <cell r="K172">
            <v>0</v>
          </cell>
          <cell r="L172">
            <v>0</v>
          </cell>
          <cell r="O172">
            <v>704</v>
          </cell>
          <cell r="P172">
            <v>32869186.360000003</v>
          </cell>
        </row>
        <row r="173">
          <cell r="B173">
            <v>70732</v>
          </cell>
          <cell r="C173">
            <v>3456186.64</v>
          </cell>
          <cell r="D173">
            <v>7041</v>
          </cell>
          <cell r="E173" t="str">
            <v>საერთო ეკონომიკური, კომერციული და შრომით რესურსებთან დაკავშირებული საქმიანობა</v>
          </cell>
          <cell r="F173">
            <v>7393592.1900000004</v>
          </cell>
          <cell r="G173">
            <v>7022</v>
          </cell>
          <cell r="H173">
            <v>1821561.0999999999</v>
          </cell>
          <cell r="I173">
            <v>0</v>
          </cell>
          <cell r="J173">
            <v>70923</v>
          </cell>
          <cell r="K173">
            <v>2060399.7800000003</v>
          </cell>
          <cell r="L173">
            <v>59050.920000000006</v>
          </cell>
          <cell r="O173">
            <v>7041</v>
          </cell>
          <cell r="P173">
            <v>1605041.03</v>
          </cell>
        </row>
        <row r="174">
          <cell r="B174">
            <v>7076</v>
          </cell>
          <cell r="C174">
            <v>363699.48</v>
          </cell>
          <cell r="D174">
            <v>70411</v>
          </cell>
          <cell r="E174" t="str">
            <v>საერთო ეკონომიკური და კომერციული საქმიანობა</v>
          </cell>
          <cell r="F174">
            <v>7388593.0899999999</v>
          </cell>
          <cell r="G174">
            <v>7084</v>
          </cell>
          <cell r="H174">
            <v>1054143.2600000002</v>
          </cell>
          <cell r="I174">
            <v>0</v>
          </cell>
          <cell r="J174">
            <v>70732</v>
          </cell>
          <cell r="K174">
            <v>390398.45999999996</v>
          </cell>
          <cell r="L174">
            <v>0</v>
          </cell>
          <cell r="O174">
            <v>70411</v>
          </cell>
          <cell r="P174">
            <v>0</v>
          </cell>
        </row>
        <row r="175">
          <cell r="B175">
            <v>708</v>
          </cell>
          <cell r="C175">
            <v>2085313.2</v>
          </cell>
          <cell r="D175">
            <v>70412</v>
          </cell>
          <cell r="E175" t="str">
            <v>შრომით რესურსებთან დაკავშირებული საქმიანობა</v>
          </cell>
          <cell r="F175">
            <v>4999.1000000000004</v>
          </cell>
          <cell r="G175">
            <v>71011</v>
          </cell>
          <cell r="H175">
            <v>1465031.5199999998</v>
          </cell>
          <cell r="I175">
            <v>0</v>
          </cell>
          <cell r="J175">
            <v>70724</v>
          </cell>
          <cell r="K175">
            <v>240329.82</v>
          </cell>
          <cell r="L175">
            <v>0</v>
          </cell>
          <cell r="O175">
            <v>70412</v>
          </cell>
          <cell r="P175">
            <v>146806.25</v>
          </cell>
        </row>
        <row r="176">
          <cell r="B176">
            <v>7081</v>
          </cell>
          <cell r="C176">
            <v>2378.94</v>
          </cell>
          <cell r="D176">
            <v>7042</v>
          </cell>
          <cell r="E176" t="str">
            <v>სოფლის მეურნეობა, სატყეო მეურნეობა, მეთევზეობა და მონადირეობა</v>
          </cell>
          <cell r="F176">
            <v>57960720.359999999</v>
          </cell>
          <cell r="G176">
            <v>7025</v>
          </cell>
          <cell r="H176">
            <v>234942.19</v>
          </cell>
          <cell r="I176">
            <v>0</v>
          </cell>
          <cell r="J176">
            <v>70722</v>
          </cell>
          <cell r="K176">
            <v>142765.5</v>
          </cell>
          <cell r="L176">
            <v>0</v>
          </cell>
          <cell r="O176">
            <v>7042</v>
          </cell>
          <cell r="P176">
            <v>0</v>
          </cell>
        </row>
        <row r="177">
          <cell r="B177">
            <v>7082</v>
          </cell>
          <cell r="C177">
            <v>2048403.54</v>
          </cell>
          <cell r="D177">
            <v>70421</v>
          </cell>
          <cell r="E177" t="str">
            <v>სოფლის მეურნეობა</v>
          </cell>
          <cell r="F177">
            <v>57960720.359999999</v>
          </cell>
          <cell r="G177">
            <v>7052</v>
          </cell>
          <cell r="H177">
            <v>4385851.83</v>
          </cell>
          <cell r="I177">
            <v>0</v>
          </cell>
          <cell r="J177">
            <v>7102</v>
          </cell>
          <cell r="K177">
            <v>40000</v>
          </cell>
          <cell r="L177">
            <v>0</v>
          </cell>
          <cell r="O177">
            <v>70421</v>
          </cell>
          <cell r="P177">
            <v>143512.79999999999</v>
          </cell>
        </row>
        <row r="178">
          <cell r="B178">
            <v>7083</v>
          </cell>
          <cell r="C178">
            <v>34530.720000000001</v>
          </cell>
          <cell r="D178">
            <v>7043</v>
          </cell>
          <cell r="E178" t="str">
            <v>სათბობი და ენერგეტიკა</v>
          </cell>
          <cell r="F178">
            <v>2062944.71</v>
          </cell>
          <cell r="G178">
            <v>7063</v>
          </cell>
          <cell r="H178">
            <v>5343370.3400000008</v>
          </cell>
          <cell r="I178">
            <v>0</v>
          </cell>
          <cell r="J178">
            <v>7109</v>
          </cell>
          <cell r="K178">
            <v>215210</v>
          </cell>
          <cell r="L178">
            <v>0</v>
          </cell>
          <cell r="O178">
            <v>70422</v>
          </cell>
          <cell r="P178">
            <v>8693.5499999999993</v>
          </cell>
        </row>
        <row r="179">
          <cell r="B179">
            <v>709</v>
          </cell>
          <cell r="C179">
            <v>1877347.53</v>
          </cell>
          <cell r="D179">
            <v>70432</v>
          </cell>
          <cell r="E179" t="str">
            <v>ნავთობი და ბუნებრივი აირი</v>
          </cell>
          <cell r="F179">
            <v>2062944.71</v>
          </cell>
          <cell r="G179">
            <v>70942</v>
          </cell>
          <cell r="H179">
            <v>0</v>
          </cell>
          <cell r="I179">
            <v>0</v>
          </cell>
          <cell r="J179">
            <v>71012</v>
          </cell>
          <cell r="K179">
            <v>61300</v>
          </cell>
          <cell r="L179">
            <v>0</v>
          </cell>
          <cell r="O179">
            <v>7043</v>
          </cell>
          <cell r="P179">
            <v>1389672.99</v>
          </cell>
        </row>
        <row r="180">
          <cell r="B180">
            <v>7093</v>
          </cell>
          <cell r="C180">
            <v>39741</v>
          </cell>
          <cell r="D180">
            <v>70435</v>
          </cell>
          <cell r="E180" t="str">
            <v>ელექტროენერგეტიკა</v>
          </cell>
          <cell r="F180">
            <v>0</v>
          </cell>
          <cell r="G180">
            <v>70711</v>
          </cell>
          <cell r="H180">
            <v>79322.240000000005</v>
          </cell>
          <cell r="I180">
            <v>0</v>
          </cell>
          <cell r="J180">
            <v>7106</v>
          </cell>
          <cell r="K180">
            <v>30600</v>
          </cell>
          <cell r="L180">
            <v>0</v>
          </cell>
          <cell r="O180">
            <v>70432</v>
          </cell>
          <cell r="P180">
            <v>1470242.99</v>
          </cell>
        </row>
        <row r="181">
          <cell r="B181">
            <v>7094</v>
          </cell>
          <cell r="C181">
            <v>1527538.31</v>
          </cell>
          <cell r="D181">
            <v>70436</v>
          </cell>
          <cell r="E181" t="str">
            <v>არაელექტრული ენერგია</v>
          </cell>
          <cell r="F181">
            <v>0</v>
          </cell>
          <cell r="G181">
            <v>70732</v>
          </cell>
          <cell r="H181">
            <v>12708</v>
          </cell>
          <cell r="I181">
            <v>0</v>
          </cell>
          <cell r="J181">
            <v>70942</v>
          </cell>
          <cell r="K181">
            <v>736724.95</v>
          </cell>
          <cell r="L181">
            <v>0</v>
          </cell>
          <cell r="O181">
            <v>70435</v>
          </cell>
          <cell r="P181">
            <v>0</v>
          </cell>
        </row>
        <row r="182">
          <cell r="B182">
            <v>70942</v>
          </cell>
          <cell r="C182">
            <v>1527538.31</v>
          </cell>
          <cell r="D182">
            <v>7044</v>
          </cell>
          <cell r="E182" t="str">
            <v>სამთომომპოვებელი და გადამამუშავებელი მრეწველობა, მშენებლობა</v>
          </cell>
          <cell r="F182">
            <v>450472.66</v>
          </cell>
          <cell r="G182">
            <v>70722</v>
          </cell>
          <cell r="H182">
            <v>11193.22</v>
          </cell>
          <cell r="I182">
            <v>0</v>
          </cell>
          <cell r="J182">
            <v>7017</v>
          </cell>
          <cell r="K182">
            <v>8984118.4100000001</v>
          </cell>
          <cell r="L182">
            <v>0</v>
          </cell>
          <cell r="O182">
            <v>70436</v>
          </cell>
          <cell r="P182">
            <v>32374296.600000001</v>
          </cell>
        </row>
        <row r="183">
          <cell r="B183">
            <v>7096</v>
          </cell>
          <cell r="C183">
            <v>20184.84</v>
          </cell>
          <cell r="D183">
            <v>70443</v>
          </cell>
          <cell r="E183" t="str">
            <v>მშენებლობა</v>
          </cell>
          <cell r="F183">
            <v>450472.66</v>
          </cell>
          <cell r="G183">
            <v>70723</v>
          </cell>
          <cell r="H183">
            <v>32689</v>
          </cell>
          <cell r="I183">
            <v>0</v>
          </cell>
          <cell r="J183">
            <v>70113</v>
          </cell>
          <cell r="K183">
            <v>0</v>
          </cell>
          <cell r="L183">
            <v>0</v>
          </cell>
          <cell r="O183">
            <v>7044</v>
          </cell>
          <cell r="P183">
            <v>5154.04</v>
          </cell>
        </row>
        <row r="184">
          <cell r="B184">
            <v>7098</v>
          </cell>
          <cell r="C184">
            <v>289883.38</v>
          </cell>
          <cell r="D184">
            <v>7045</v>
          </cell>
          <cell r="E184" t="str">
            <v>ტრანსპორტი</v>
          </cell>
          <cell r="F184">
            <v>145732036.13</v>
          </cell>
          <cell r="G184">
            <v>70734</v>
          </cell>
          <cell r="H184">
            <v>0</v>
          </cell>
          <cell r="I184">
            <v>0</v>
          </cell>
          <cell r="O184">
            <v>70443</v>
          </cell>
          <cell r="P184">
            <v>0</v>
          </cell>
        </row>
        <row r="185">
          <cell r="B185">
            <v>710</v>
          </cell>
          <cell r="C185">
            <v>55700.12</v>
          </cell>
          <cell r="D185">
            <v>70451</v>
          </cell>
          <cell r="E185" t="str">
            <v>საავტომობილო ტრანსპორტი და გზები</v>
          </cell>
          <cell r="F185">
            <v>140355352.84999999</v>
          </cell>
          <cell r="G185">
            <v>7107</v>
          </cell>
          <cell r="H185">
            <v>3947479.9899999998</v>
          </cell>
          <cell r="I185">
            <v>1421.55</v>
          </cell>
          <cell r="O185">
            <v>7045</v>
          </cell>
          <cell r="P185">
            <v>11910992.529999999</v>
          </cell>
        </row>
        <row r="186">
          <cell r="B186">
            <v>7107</v>
          </cell>
          <cell r="C186">
            <v>55700.12</v>
          </cell>
          <cell r="D186">
            <v>70453</v>
          </cell>
          <cell r="E186" t="str">
            <v>სარკინიგზო ტრანსპორტი</v>
          </cell>
          <cell r="F186">
            <v>10165</v>
          </cell>
          <cell r="G186">
            <v>71012</v>
          </cell>
          <cell r="H186">
            <v>408720.46</v>
          </cell>
          <cell r="I186">
            <v>0</v>
          </cell>
          <cell r="O186">
            <v>70451</v>
          </cell>
          <cell r="P186">
            <v>0</v>
          </cell>
        </row>
        <row r="187">
          <cell r="D187">
            <v>70455</v>
          </cell>
          <cell r="E187" t="str">
            <v>მილსადენები და სხვა სახის სატრანსპორტო საშუალებები</v>
          </cell>
          <cell r="F187">
            <v>5366518.28</v>
          </cell>
          <cell r="G187">
            <v>7021</v>
          </cell>
          <cell r="H187">
            <v>175066.22000000003</v>
          </cell>
          <cell r="I187">
            <v>0</v>
          </cell>
          <cell r="O187">
            <v>70452</v>
          </cell>
          <cell r="P187">
            <v>2541994.63</v>
          </cell>
        </row>
        <row r="188">
          <cell r="D188">
            <v>7047</v>
          </cell>
          <cell r="E188" t="str">
            <v>ეკონომიკის სხვა დარგები</v>
          </cell>
          <cell r="F188">
            <v>12642207.32</v>
          </cell>
          <cell r="G188">
            <v>70923</v>
          </cell>
          <cell r="H188">
            <v>177831.84</v>
          </cell>
          <cell r="I188">
            <v>0</v>
          </cell>
          <cell r="O188">
            <v>70453</v>
          </cell>
          <cell r="P188">
            <v>8104.99</v>
          </cell>
        </row>
        <row r="189">
          <cell r="D189">
            <v>70471</v>
          </cell>
          <cell r="E189" t="str">
            <v>ვაჭრობა, მარაგების შექმნა, შენახვა და დასაწყობება</v>
          </cell>
          <cell r="F189">
            <v>150648.63</v>
          </cell>
          <cell r="G189">
            <v>70921</v>
          </cell>
          <cell r="H189">
            <v>33907.270000000004</v>
          </cell>
          <cell r="I189">
            <v>0</v>
          </cell>
          <cell r="O189">
            <v>70454</v>
          </cell>
          <cell r="P189">
            <v>656447.61</v>
          </cell>
        </row>
        <row r="190">
          <cell r="D190">
            <v>70473</v>
          </cell>
          <cell r="E190" t="str">
            <v>ტურიზმი</v>
          </cell>
          <cell r="F190">
            <v>2622185.87</v>
          </cell>
          <cell r="G190">
            <v>70721</v>
          </cell>
          <cell r="H190">
            <v>75085.41</v>
          </cell>
          <cell r="I190">
            <v>0</v>
          </cell>
          <cell r="O190">
            <v>70455</v>
          </cell>
          <cell r="P190">
            <v>13844.55</v>
          </cell>
        </row>
        <row r="191">
          <cell r="D191">
            <v>70474</v>
          </cell>
          <cell r="E191" t="str">
            <v>მრავალმიზნობრივი განვითარების პროექტი</v>
          </cell>
          <cell r="F191">
            <v>9869372.8200000003</v>
          </cell>
          <cell r="G191">
            <v>7103</v>
          </cell>
          <cell r="H191">
            <v>239774.89</v>
          </cell>
          <cell r="I191">
            <v>0</v>
          </cell>
          <cell r="O191">
            <v>7047</v>
          </cell>
          <cell r="P191">
            <v>0</v>
          </cell>
        </row>
        <row r="192">
          <cell r="D192">
            <v>7048</v>
          </cell>
          <cell r="E192" t="str">
            <v>გამოყენებითი კვლევები ეკონომიკური საქმიანობის სფეროში</v>
          </cell>
          <cell r="F192">
            <v>315303.59000000003</v>
          </cell>
          <cell r="G192">
            <v>7056</v>
          </cell>
          <cell r="H192">
            <v>176360.94</v>
          </cell>
          <cell r="I192">
            <v>0</v>
          </cell>
          <cell r="O192">
            <v>70471</v>
          </cell>
          <cell r="P192">
            <v>0</v>
          </cell>
        </row>
        <row r="193">
          <cell r="D193">
            <v>70482</v>
          </cell>
          <cell r="E193" t="str">
            <v>გამოყენებითი კვლევები სოფლის მეურნეობაში, სატყეო მეურნეობაში, მეთევზეობასა და მონადირეობაში</v>
          </cell>
          <cell r="F193">
            <v>315303.59000000003</v>
          </cell>
          <cell r="G193">
            <v>70421</v>
          </cell>
          <cell r="H193">
            <v>2385455.16</v>
          </cell>
          <cell r="I193">
            <v>0</v>
          </cell>
          <cell r="O193">
            <v>70473</v>
          </cell>
          <cell r="P193">
            <v>6740287.2999999989</v>
          </cell>
        </row>
        <row r="194">
          <cell r="D194">
            <v>7049</v>
          </cell>
          <cell r="E194" t="str">
            <v>სხვა არაკლასიფიცირებული საქმიანობა ეკონომიკის სფეროში</v>
          </cell>
          <cell r="F194">
            <v>6553103.5</v>
          </cell>
          <cell r="G194">
            <v>70133</v>
          </cell>
          <cell r="H194">
            <v>91341.11</v>
          </cell>
          <cell r="I194">
            <v>0</v>
          </cell>
          <cell r="O194">
            <v>70474</v>
          </cell>
          <cell r="P194">
            <v>1291337.33</v>
          </cell>
        </row>
        <row r="195">
          <cell r="D195">
            <v>705</v>
          </cell>
          <cell r="E195" t="str">
            <v>გარემოს დაცვა</v>
          </cell>
          <cell r="F195">
            <v>9601713.5199999996</v>
          </cell>
          <cell r="G195">
            <v>7083</v>
          </cell>
          <cell r="H195">
            <v>375720.8</v>
          </cell>
          <cell r="I195">
            <v>1532</v>
          </cell>
          <cell r="O195">
            <v>7048</v>
          </cell>
          <cell r="P195">
            <v>0</v>
          </cell>
        </row>
        <row r="196">
          <cell r="D196">
            <v>7054</v>
          </cell>
          <cell r="E196" t="str">
            <v>ბიომრავალფეროვნებისა და ლანდშაფტების დაცვა</v>
          </cell>
          <cell r="F196">
            <v>4112052.23</v>
          </cell>
          <cell r="G196">
            <v>7096</v>
          </cell>
          <cell r="H196">
            <v>77667.47</v>
          </cell>
          <cell r="I196">
            <v>0</v>
          </cell>
          <cell r="O196">
            <v>70482</v>
          </cell>
          <cell r="P196">
            <v>78106</v>
          </cell>
        </row>
        <row r="197">
          <cell r="D197">
            <v>7056</v>
          </cell>
          <cell r="E197" t="str">
            <v>სხვა არაკლასიფიცირებული საქმიანობა გარემოს დაცვის სფეროში</v>
          </cell>
          <cell r="F197">
            <v>5489661.29</v>
          </cell>
          <cell r="G197">
            <v>7017</v>
          </cell>
          <cell r="H197">
            <v>0</v>
          </cell>
          <cell r="I197">
            <v>0</v>
          </cell>
          <cell r="O197">
            <v>7049</v>
          </cell>
          <cell r="P197">
            <v>0</v>
          </cell>
        </row>
        <row r="198">
          <cell r="D198">
            <v>706</v>
          </cell>
          <cell r="E198" t="str">
            <v>საბინაო-კომუნალური მეურნეობა</v>
          </cell>
          <cell r="F198">
            <v>8639519.4800000004</v>
          </cell>
          <cell r="G198">
            <v>70131</v>
          </cell>
          <cell r="H198">
            <v>0</v>
          </cell>
          <cell r="I198">
            <v>0</v>
          </cell>
          <cell r="O198">
            <v>705</v>
          </cell>
          <cell r="P198">
            <v>0</v>
          </cell>
        </row>
        <row r="199">
          <cell r="D199">
            <v>7062</v>
          </cell>
          <cell r="E199" t="str">
            <v>კომუნალური მეურნეობის განვითარება</v>
          </cell>
          <cell r="F199">
            <v>4399289.51</v>
          </cell>
          <cell r="G199">
            <v>7085</v>
          </cell>
          <cell r="H199">
            <v>16034.06</v>
          </cell>
          <cell r="I199">
            <v>0</v>
          </cell>
          <cell r="O199">
            <v>7051</v>
          </cell>
          <cell r="P199">
            <v>0</v>
          </cell>
        </row>
        <row r="200">
          <cell r="D200">
            <v>7063</v>
          </cell>
          <cell r="E200" t="str">
            <v>წყალმომარაგება</v>
          </cell>
          <cell r="F200">
            <v>4085016.31</v>
          </cell>
          <cell r="G200">
            <v>70922</v>
          </cell>
          <cell r="H200">
            <v>389.36</v>
          </cell>
          <cell r="I200">
            <v>0</v>
          </cell>
          <cell r="O200">
            <v>7052</v>
          </cell>
          <cell r="P200">
            <v>0</v>
          </cell>
        </row>
        <row r="201">
          <cell r="D201">
            <v>7066</v>
          </cell>
          <cell r="E201" t="str">
            <v>სხვა არაკლასიფიცირებული საქმიანობა საბინაო-კომუნალურ მეურნეობაში</v>
          </cell>
          <cell r="F201">
            <v>155213.66</v>
          </cell>
          <cell r="G201">
            <v>70724</v>
          </cell>
          <cell r="H201">
            <v>99635</v>
          </cell>
          <cell r="I201">
            <v>0</v>
          </cell>
          <cell r="O201">
            <v>7053</v>
          </cell>
          <cell r="P201">
            <v>7200</v>
          </cell>
        </row>
        <row r="202">
          <cell r="D202">
            <v>707</v>
          </cell>
          <cell r="E202" t="str">
            <v>ჯანმრთელობის დაცვა</v>
          </cell>
          <cell r="F202">
            <v>253810362.38</v>
          </cell>
          <cell r="G202">
            <v>70454</v>
          </cell>
          <cell r="H202">
            <v>297242.56</v>
          </cell>
          <cell r="I202">
            <v>0</v>
          </cell>
          <cell r="O202">
            <v>7054</v>
          </cell>
          <cell r="P202">
            <v>0</v>
          </cell>
        </row>
        <row r="203">
          <cell r="D203">
            <v>7071</v>
          </cell>
          <cell r="E203" t="str">
            <v>სამედიცინო პროდუქცია, მოწყობილობები და აპარატები</v>
          </cell>
          <cell r="F203">
            <v>9607608.9299999997</v>
          </cell>
          <cell r="G203">
            <v>7105</v>
          </cell>
          <cell r="H203">
            <v>219473.4</v>
          </cell>
          <cell r="I203">
            <v>0</v>
          </cell>
          <cell r="O203">
            <v>7056</v>
          </cell>
          <cell r="P203">
            <v>0</v>
          </cell>
        </row>
        <row r="204">
          <cell r="D204">
            <v>70711</v>
          </cell>
          <cell r="E204" t="str">
            <v>ფარმაცევტული პროდუქცია</v>
          </cell>
          <cell r="F204">
            <v>9607608.9299999997</v>
          </cell>
          <cell r="G204">
            <v>7053</v>
          </cell>
          <cell r="H204">
            <v>58674.78</v>
          </cell>
          <cell r="I204">
            <v>0</v>
          </cell>
          <cell r="O204">
            <v>706</v>
          </cell>
          <cell r="P204">
            <v>0</v>
          </cell>
        </row>
        <row r="205">
          <cell r="D205">
            <v>7072</v>
          </cell>
          <cell r="E205" t="str">
            <v>ამბულატორიული მომსახურება</v>
          </cell>
          <cell r="F205">
            <v>188023604.80000001</v>
          </cell>
          <cell r="G205">
            <v>70474</v>
          </cell>
          <cell r="H205">
            <v>53065</v>
          </cell>
          <cell r="I205">
            <v>0</v>
          </cell>
          <cell r="O205">
            <v>7061</v>
          </cell>
          <cell r="P205">
            <v>0</v>
          </cell>
        </row>
        <row r="206">
          <cell r="D206">
            <v>70721</v>
          </cell>
          <cell r="E206" t="str">
            <v>ზოგადი პროფილის ამბულატორიული მომსახურება</v>
          </cell>
          <cell r="F206">
            <v>183701988.59</v>
          </cell>
          <cell r="G206">
            <v>70473</v>
          </cell>
          <cell r="H206">
            <v>3960</v>
          </cell>
          <cell r="I206">
            <v>0</v>
          </cell>
          <cell r="O206">
            <v>7062</v>
          </cell>
          <cell r="P206">
            <v>23001338.020000007</v>
          </cell>
        </row>
        <row r="207">
          <cell r="D207">
            <v>70722</v>
          </cell>
          <cell r="E207" t="str">
            <v>სპეციალიზირებული ამბულატორიული მომსახურება</v>
          </cell>
          <cell r="F207">
            <v>4321616.21</v>
          </cell>
          <cell r="G207">
            <v>70731</v>
          </cell>
          <cell r="H207">
            <v>0</v>
          </cell>
          <cell r="O207">
            <v>7063</v>
          </cell>
          <cell r="P207">
            <v>1677523.11</v>
          </cell>
        </row>
        <row r="208">
          <cell r="D208">
            <v>7073</v>
          </cell>
          <cell r="E208" t="str">
            <v>საავადმყოფოების მომსახურება</v>
          </cell>
          <cell r="F208">
            <v>36936431.100000001</v>
          </cell>
          <cell r="G208">
            <v>70422</v>
          </cell>
          <cell r="H208">
            <v>0</v>
          </cell>
          <cell r="O208">
            <v>7064</v>
          </cell>
          <cell r="P208">
            <v>0</v>
          </cell>
        </row>
        <row r="209">
          <cell r="D209">
            <v>70732</v>
          </cell>
          <cell r="E209" t="str">
            <v>სპეციალიზებული საავადმყოფოების მომსახურება</v>
          </cell>
          <cell r="F209">
            <v>32771284.440000001</v>
          </cell>
          <cell r="O209">
            <v>7065</v>
          </cell>
          <cell r="P209">
            <v>3153.71</v>
          </cell>
        </row>
        <row r="210">
          <cell r="D210">
            <v>70733</v>
          </cell>
          <cell r="E210" t="str">
            <v>სამედიცინო ცენტრებისა და სამშობიარო სახლების მომსახურება</v>
          </cell>
          <cell r="F210">
            <v>4165146.66</v>
          </cell>
          <cell r="O210">
            <v>7066</v>
          </cell>
          <cell r="P210">
            <v>0</v>
          </cell>
        </row>
        <row r="211">
          <cell r="D211">
            <v>7074</v>
          </cell>
          <cell r="E211" t="str">
            <v>საზოგადოებრივი ჯანდაცვის მომსახურება</v>
          </cell>
          <cell r="F211">
            <v>5180047.96</v>
          </cell>
          <cell r="O211">
            <v>707</v>
          </cell>
          <cell r="P211">
            <v>0</v>
          </cell>
        </row>
        <row r="212">
          <cell r="D212">
            <v>7076</v>
          </cell>
          <cell r="E212" t="str">
            <v>სხვა არაკლასიფიცირებული საქმიანობა ჯანმრთელობის დაცვის სფეროში</v>
          </cell>
          <cell r="F212">
            <v>14062669.59</v>
          </cell>
          <cell r="O212">
            <v>7071</v>
          </cell>
          <cell r="P212">
            <v>0</v>
          </cell>
        </row>
        <row r="213">
          <cell r="D213">
            <v>708</v>
          </cell>
          <cell r="E213" t="str">
            <v>დასვენება, კულტურა და რელიგია</v>
          </cell>
          <cell r="F213">
            <v>65815632.060000002</v>
          </cell>
          <cell r="O213">
            <v>70711</v>
          </cell>
          <cell r="P213">
            <v>0</v>
          </cell>
        </row>
        <row r="214">
          <cell r="D214">
            <v>7081</v>
          </cell>
          <cell r="E214" t="str">
            <v>მომსახურება დასვენებისა და სპორტის სფეროში</v>
          </cell>
          <cell r="F214">
            <v>23207276.84</v>
          </cell>
          <cell r="O214">
            <v>7072</v>
          </cell>
        </row>
        <row r="215">
          <cell r="D215">
            <v>7082</v>
          </cell>
          <cell r="E215" t="str">
            <v>მომსახურება კულტურის სფეროში</v>
          </cell>
          <cell r="F215">
            <v>24691504.640000001</v>
          </cell>
          <cell r="O215">
            <v>70721</v>
          </cell>
        </row>
        <row r="216">
          <cell r="D216">
            <v>7083</v>
          </cell>
          <cell r="E216" t="str">
            <v>ტელერადიომაუწყებლობა და საგამომცემლო საქმიანობა</v>
          </cell>
          <cell r="F216">
            <v>14019128.68</v>
          </cell>
          <cell r="O216">
            <v>70722</v>
          </cell>
        </row>
        <row r="217">
          <cell r="D217">
            <v>7084</v>
          </cell>
          <cell r="E217" t="str">
            <v>რელიგიური და სხვა სახის საზოგადოებრივი საქმიანობა</v>
          </cell>
          <cell r="F217">
            <v>1266394.68</v>
          </cell>
          <cell r="O217">
            <v>70723</v>
          </cell>
        </row>
        <row r="218">
          <cell r="D218">
            <v>7086</v>
          </cell>
          <cell r="E218" t="str">
            <v>სხვა არაკლასიფიცირებული საქმიანობა დასვენების, კულტურისა და რელიგიის სფეროში</v>
          </cell>
          <cell r="F218">
            <v>2631327.2200000002</v>
          </cell>
          <cell r="O218">
            <v>70724</v>
          </cell>
        </row>
        <row r="219">
          <cell r="D219">
            <v>709</v>
          </cell>
          <cell r="E219" t="str">
            <v>განათლება</v>
          </cell>
          <cell r="F219">
            <v>222916503.97999999</v>
          </cell>
          <cell r="O219">
            <v>7073</v>
          </cell>
        </row>
        <row r="220">
          <cell r="D220">
            <v>7092</v>
          </cell>
          <cell r="E220" t="str">
            <v>ზოგადი განათლება</v>
          </cell>
          <cell r="F220">
            <v>143942514.63999999</v>
          </cell>
          <cell r="O220">
            <v>70731</v>
          </cell>
        </row>
        <row r="221">
          <cell r="D221">
            <v>70921</v>
          </cell>
          <cell r="E221" t="str">
            <v>დაწყებითი ზოგადი განათლება</v>
          </cell>
          <cell r="F221">
            <v>0</v>
          </cell>
          <cell r="O221">
            <v>70732</v>
          </cell>
        </row>
        <row r="222">
          <cell r="D222">
            <v>70923</v>
          </cell>
          <cell r="E222" t="str">
            <v>საშუალო ზოგადი განათლება</v>
          </cell>
          <cell r="F222">
            <v>143942514.63999999</v>
          </cell>
          <cell r="O222">
            <v>70733</v>
          </cell>
        </row>
        <row r="223">
          <cell r="D223">
            <v>7093</v>
          </cell>
          <cell r="E223" t="str">
            <v>პროფესიული განათლება</v>
          </cell>
          <cell r="F223">
            <v>7139350.79</v>
          </cell>
          <cell r="O223">
            <v>7074</v>
          </cell>
        </row>
        <row r="224">
          <cell r="D224">
            <v>7094</v>
          </cell>
          <cell r="E224" t="str">
            <v>უმაღლესი განათლება</v>
          </cell>
          <cell r="F224">
            <v>28373175.710000001</v>
          </cell>
          <cell r="O224">
            <v>7076</v>
          </cell>
        </row>
        <row r="225">
          <cell r="D225">
            <v>70941</v>
          </cell>
          <cell r="E225" t="str">
            <v>უმაღლესი პროფესიული განათლება</v>
          </cell>
          <cell r="F225">
            <v>5367385.71</v>
          </cell>
          <cell r="O225">
            <v>708</v>
          </cell>
        </row>
        <row r="226">
          <cell r="D226">
            <v>70942</v>
          </cell>
          <cell r="E226" t="str">
            <v>უმაღლესი აკადემიური განათლება</v>
          </cell>
          <cell r="F226">
            <v>23005790</v>
          </cell>
          <cell r="O226">
            <v>7081</v>
          </cell>
        </row>
        <row r="227">
          <cell r="D227">
            <v>7095</v>
          </cell>
          <cell r="E227" t="str">
            <v>უმაღლესისშემდგომი განათლება</v>
          </cell>
          <cell r="F227">
            <v>0</v>
          </cell>
          <cell r="O227">
            <v>7082</v>
          </cell>
        </row>
        <row r="228">
          <cell r="D228">
            <v>7096</v>
          </cell>
          <cell r="E228" t="str">
            <v>განათლების სფეროს დამხმარე მომსახურება</v>
          </cell>
          <cell r="F228">
            <v>15464744.35</v>
          </cell>
          <cell r="O228">
            <v>7083</v>
          </cell>
        </row>
        <row r="229">
          <cell r="D229">
            <v>7098</v>
          </cell>
          <cell r="E229" t="str">
            <v>სხვა არაკლასიფიცირებული საქმიანობა განათლების სფეროში</v>
          </cell>
          <cell r="F229">
            <v>27996718.489999998</v>
          </cell>
          <cell r="O229">
            <v>7084</v>
          </cell>
        </row>
        <row r="230">
          <cell r="D230">
            <v>710</v>
          </cell>
          <cell r="E230" t="str">
            <v>სოციალური დაცვა</v>
          </cell>
          <cell r="F230">
            <v>701710218.88</v>
          </cell>
          <cell r="O230">
            <v>7085</v>
          </cell>
        </row>
        <row r="231">
          <cell r="D231">
            <v>7101</v>
          </cell>
          <cell r="E231" t="str">
            <v>ავადმყოფთა და შეზღუდული შესაძლებლობების მქონე პირთა სოციალური დაცვა</v>
          </cell>
          <cell r="F231">
            <v>776246.82</v>
          </cell>
          <cell r="O231">
            <v>7086</v>
          </cell>
        </row>
        <row r="232">
          <cell r="D232">
            <v>71012</v>
          </cell>
          <cell r="E232" t="str">
            <v>შეზღუდული შესაძლებლობების მქონე პირთა სოციალური დაცვა</v>
          </cell>
          <cell r="F232">
            <v>776246.82</v>
          </cell>
          <cell r="O232">
            <v>709</v>
          </cell>
        </row>
        <row r="233">
          <cell r="D233">
            <v>7102</v>
          </cell>
          <cell r="E233" t="str">
            <v>ხანდაზმულთა სოციალური დაცვა</v>
          </cell>
          <cell r="F233">
            <v>453752223.99000001</v>
          </cell>
          <cell r="O233">
            <v>7091</v>
          </cell>
        </row>
        <row r="234">
          <cell r="D234">
            <v>7104</v>
          </cell>
          <cell r="E234" t="str">
            <v>ოჯახებისა და ბავშვების სოციალური დაცვა</v>
          </cell>
          <cell r="F234">
            <v>207924905.69999999</v>
          </cell>
        </row>
        <row r="235">
          <cell r="D235">
            <v>7106</v>
          </cell>
          <cell r="E235" t="str">
            <v>საცხოვრებლით უზრუნველყოფა</v>
          </cell>
          <cell r="F235">
            <v>3345689</v>
          </cell>
        </row>
        <row r="236">
          <cell r="D236">
            <v>7107</v>
          </cell>
          <cell r="E236" t="str">
            <v>სოციალური გაუცხოების საკითხები, რომლებიც არ ექვემდებარება კლასიფიკაციას</v>
          </cell>
          <cell r="F236">
            <v>23693775.370000001</v>
          </cell>
        </row>
        <row r="237">
          <cell r="D237">
            <v>7109</v>
          </cell>
          <cell r="E237" t="str">
            <v>სხვა არაკლასიფიცირებული საქმიანობა სოციალური დაცვის სფეროში</v>
          </cell>
          <cell r="F237">
            <v>12217378</v>
          </cell>
        </row>
        <row r="254">
          <cell r="E254">
            <v>3</v>
          </cell>
          <cell r="F254">
            <v>4</v>
          </cell>
        </row>
        <row r="255">
          <cell r="C255" t="str">
            <v>გადამყვანი ცხრილიდან</v>
          </cell>
          <cell r="D255" t="str">
            <v>ერთიანი ბიუჯეტის გადასახდელები</v>
          </cell>
          <cell r="E255" t="str">
            <v>სულ</v>
          </cell>
          <cell r="F255" t="str">
            <v>სახელმწიფო ბიუჯეტი</v>
          </cell>
          <cell r="G255" t="str">
            <v>სსიპ-ები და ა(ა)იპ-ები
(სახელმწიფო ბიუჯეტი- საკუთარი სახსრები)</v>
          </cell>
          <cell r="H255" t="str">
            <v>ტერიტორიული ბიუჯეტები</v>
          </cell>
          <cell r="I255" t="str">
            <v>სსიპ-ები და ა(ა)იპ-ები
(ტერიტორიული ბიუჯეტები - საკუთარი სახსრები)</v>
          </cell>
          <cell r="J255" t="str">
            <v>ავტონომიები</v>
          </cell>
          <cell r="K255" t="str">
            <v>სსიპ-ები და ა(ა)იპ-ები
(ავტონომიები-საკუთარი სახსრები)</v>
          </cell>
          <cell r="L255" t="str">
            <v>მიზნობრივი გრანტები</v>
          </cell>
        </row>
        <row r="256">
          <cell r="C256">
            <v>0</v>
          </cell>
          <cell r="D256" t="str">
            <v>ჯამური</v>
          </cell>
          <cell r="E256">
            <v>1589309374.1299999</v>
          </cell>
          <cell r="F256">
            <v>1256767020.24</v>
          </cell>
          <cell r="G256">
            <v>106578589.05999999</v>
          </cell>
          <cell r="H256">
            <v>202699404.91</v>
          </cell>
          <cell r="I256">
            <v>2391748.6</v>
          </cell>
          <cell r="J256">
            <v>15346779.08</v>
          </cell>
          <cell r="K256">
            <v>217450.78</v>
          </cell>
          <cell r="L256">
            <v>5308381.46</v>
          </cell>
        </row>
        <row r="257">
          <cell r="C257">
            <v>7</v>
          </cell>
          <cell r="D257" t="str">
            <v>მთლიანი ხარჯები</v>
          </cell>
          <cell r="E257">
            <v>1589309374.1299999</v>
          </cell>
          <cell r="F257">
            <v>1256767020.24</v>
          </cell>
          <cell r="G257">
            <v>106578589.05999999</v>
          </cell>
          <cell r="H257">
            <v>202699404.91</v>
          </cell>
          <cell r="I257">
            <v>2391748.6</v>
          </cell>
          <cell r="J257">
            <v>15346779.08</v>
          </cell>
          <cell r="K257">
            <v>217450.78</v>
          </cell>
          <cell r="L257">
            <v>5308381.46</v>
          </cell>
        </row>
        <row r="258">
          <cell r="C258">
            <v>701</v>
          </cell>
          <cell r="D258" t="str">
            <v>საერთო დანიშნულების სახელმწიფო მომსახურება</v>
          </cell>
          <cell r="E258">
            <v>320753469.36000001</v>
          </cell>
          <cell r="F258">
            <v>247485180.34</v>
          </cell>
          <cell r="G258">
            <v>27246840.189999998</v>
          </cell>
          <cell r="H258">
            <v>38479454.670000002</v>
          </cell>
          <cell r="I258">
            <v>369928.11</v>
          </cell>
          <cell r="J258">
            <v>6119308.3300000001</v>
          </cell>
          <cell r="K258">
            <v>0</v>
          </cell>
          <cell r="L258">
            <v>1052757.72</v>
          </cell>
        </row>
        <row r="259">
          <cell r="C259">
            <v>7011</v>
          </cell>
          <cell r="D259" t="str">
            <v>აღმასრულებელი და წარმომადგენლობითი ორგანოების საქმიანობის უზრუნველყოფა, ფინანსური და ფისკალური საქმიანობა, საგარეო ურთიერთობები</v>
          </cell>
          <cell r="E259">
            <v>111103632.45999999</v>
          </cell>
          <cell r="F259">
            <v>54032642.460000008</v>
          </cell>
          <cell r="G259">
            <v>15914861.32</v>
          </cell>
          <cell r="H259">
            <v>36519197.100000001</v>
          </cell>
          <cell r="I259">
            <v>120</v>
          </cell>
          <cell r="J259">
            <v>4526250.78</v>
          </cell>
          <cell r="K259">
            <v>0</v>
          </cell>
          <cell r="L259">
            <v>110560.8</v>
          </cell>
        </row>
        <row r="260">
          <cell r="C260">
            <v>70111</v>
          </cell>
          <cell r="D260" t="str">
            <v>აღმასრულებელი და წარმომადგენლობითი ორგანოების საქმიანობის უზრუნველყოფა</v>
          </cell>
          <cell r="E260">
            <v>85798118.590000004</v>
          </cell>
          <cell r="F260">
            <v>29255284.390000001</v>
          </cell>
          <cell r="G260">
            <v>15808132.379999999</v>
          </cell>
          <cell r="H260">
            <v>36498541.900000006</v>
          </cell>
          <cell r="I260">
            <v>120</v>
          </cell>
          <cell r="J260">
            <v>4125479.12</v>
          </cell>
          <cell r="K260">
            <v>0</v>
          </cell>
          <cell r="L260">
            <v>110560.8</v>
          </cell>
        </row>
        <row r="261">
          <cell r="C261">
            <v>70112</v>
          </cell>
          <cell r="D261" t="str">
            <v>ფინანსური და ფისკალური საქმიანობა</v>
          </cell>
          <cell r="E261">
            <v>5134800.78</v>
          </cell>
          <cell r="F261">
            <v>4606644.9800000004</v>
          </cell>
          <cell r="G261">
            <v>106728.94</v>
          </cell>
          <cell r="H261">
            <v>20655.2</v>
          </cell>
          <cell r="I261">
            <v>0</v>
          </cell>
          <cell r="J261">
            <v>400771.66</v>
          </cell>
          <cell r="K261">
            <v>0</v>
          </cell>
          <cell r="L261">
            <v>0</v>
          </cell>
        </row>
        <row r="262">
          <cell r="C262">
            <v>70113</v>
          </cell>
          <cell r="D262" t="str">
            <v>საგარეო ურთიერთობები</v>
          </cell>
          <cell r="E262">
            <v>20170713.09</v>
          </cell>
          <cell r="F262">
            <v>20170713.09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C263">
            <v>7013</v>
          </cell>
          <cell r="D263" t="str">
            <v>საერთო დანიშნულების მომსახურება</v>
          </cell>
          <cell r="E263">
            <v>14650875.68</v>
          </cell>
          <cell r="F263">
            <v>3424208.0999999996</v>
          </cell>
          <cell r="G263">
            <v>10356738.720000001</v>
          </cell>
          <cell r="H263">
            <v>45038.35</v>
          </cell>
          <cell r="I263">
            <v>0</v>
          </cell>
          <cell r="J263">
            <v>256340.02</v>
          </cell>
          <cell r="K263">
            <v>0</v>
          </cell>
          <cell r="L263">
            <v>568550.49</v>
          </cell>
        </row>
        <row r="264">
          <cell r="C264">
            <v>70131</v>
          </cell>
          <cell r="D264" t="str">
            <v>საერთო საკადრო მომსახურება</v>
          </cell>
          <cell r="E264">
            <v>140551.89000000001</v>
          </cell>
          <cell r="F264">
            <v>140551.89000000001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C265">
            <v>70132</v>
          </cell>
          <cell r="D265" t="str">
            <v>საერთო დანიშნულების დაგეგმვა და სტატისტიკური მომსახურება</v>
          </cell>
          <cell r="E265">
            <v>1226202.21</v>
          </cell>
          <cell r="F265">
            <v>1023592.3300000001</v>
          </cell>
          <cell r="G265">
            <v>2184.63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200425.25</v>
          </cell>
        </row>
        <row r="266">
          <cell r="C266">
            <v>70133</v>
          </cell>
          <cell r="D266" t="str">
            <v>საერთო დანიშნულების სხვა მომსახურება</v>
          </cell>
          <cell r="E266">
            <v>13284121.58</v>
          </cell>
          <cell r="F266">
            <v>2260063.88</v>
          </cell>
          <cell r="G266">
            <v>10354554.090000002</v>
          </cell>
          <cell r="H266">
            <v>45038.35</v>
          </cell>
          <cell r="I266">
            <v>0</v>
          </cell>
          <cell r="J266">
            <v>256340.02</v>
          </cell>
          <cell r="K266">
            <v>0</v>
          </cell>
          <cell r="L266">
            <v>368125.24</v>
          </cell>
        </row>
        <row r="267">
          <cell r="C267">
            <v>7016</v>
          </cell>
          <cell r="D267" t="str">
            <v>ვალთან დაკავშირებული ოპერაციები</v>
          </cell>
          <cell r="E267">
            <v>74600693.409999996</v>
          </cell>
          <cell r="F267">
            <v>73609097.519999996</v>
          </cell>
          <cell r="G267">
            <v>0</v>
          </cell>
          <cell r="H267">
            <v>991595.89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C268">
            <v>7017</v>
          </cell>
          <cell r="D268" t="str">
            <v>საერთო დანიშნულების ფულადი ნაკადები მთავრობის სხვადასხვა დონეს შორის</v>
          </cell>
          <cell r="E268">
            <v>112610393.06</v>
          </cell>
          <cell r="F268">
            <v>111373374</v>
          </cell>
          <cell r="G268">
            <v>0</v>
          </cell>
          <cell r="H268">
            <v>0</v>
          </cell>
          <cell r="I268">
            <v>0</v>
          </cell>
          <cell r="J268">
            <v>1237019.06</v>
          </cell>
          <cell r="K268">
            <v>0</v>
          </cell>
          <cell r="L268">
            <v>0</v>
          </cell>
        </row>
        <row r="269">
          <cell r="C269">
            <v>7018</v>
          </cell>
          <cell r="D269" t="str">
            <v>სხვა არაკლასიფიცირებული საქმიანობა საერთო დანიშნულების სახელმწიფო მომსახურებაში</v>
          </cell>
          <cell r="E269">
            <v>7787874.75</v>
          </cell>
          <cell r="F269">
            <v>5045858.26</v>
          </cell>
          <cell r="G269">
            <v>975240.15</v>
          </cell>
          <cell r="H269">
            <v>923623.33</v>
          </cell>
          <cell r="I269">
            <v>369808.11</v>
          </cell>
          <cell r="J269">
            <v>99698.47</v>
          </cell>
          <cell r="K269">
            <v>0</v>
          </cell>
          <cell r="L269">
            <v>373646.43000000005</v>
          </cell>
        </row>
        <row r="270">
          <cell r="C270">
            <v>702</v>
          </cell>
          <cell r="D270" t="str">
            <v>თავდაცვა</v>
          </cell>
          <cell r="E270">
            <v>107783573.31999999</v>
          </cell>
          <cell r="F270">
            <v>105749549.85000001</v>
          </cell>
          <cell r="G270">
            <v>380455.67000000004</v>
          </cell>
          <cell r="H270">
            <v>1023128.19</v>
          </cell>
          <cell r="I270">
            <v>0</v>
          </cell>
          <cell r="J270">
            <v>0</v>
          </cell>
          <cell r="K270">
            <v>0</v>
          </cell>
          <cell r="L270">
            <v>630439.61</v>
          </cell>
        </row>
        <row r="271">
          <cell r="C271">
            <v>7021</v>
          </cell>
          <cell r="D271" t="str">
            <v>შეიარაღებული ძალები</v>
          </cell>
          <cell r="E271">
            <v>89423251.150000006</v>
          </cell>
          <cell r="F271">
            <v>88934358.830000013</v>
          </cell>
          <cell r="G271">
            <v>0</v>
          </cell>
          <cell r="H271">
            <v>73423.83</v>
          </cell>
          <cell r="I271">
            <v>0</v>
          </cell>
          <cell r="J271">
            <v>0</v>
          </cell>
          <cell r="K271">
            <v>0</v>
          </cell>
          <cell r="L271">
            <v>415468.49</v>
          </cell>
        </row>
        <row r="272">
          <cell r="C272">
            <v>7022</v>
          </cell>
          <cell r="D272" t="str">
            <v>სამოქალაქო თავდაცვა</v>
          </cell>
          <cell r="E272">
            <v>893459.53999999992</v>
          </cell>
          <cell r="F272">
            <v>0</v>
          </cell>
          <cell r="G272">
            <v>0</v>
          </cell>
          <cell r="H272">
            <v>893459.53999999992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C273">
            <v>7023</v>
          </cell>
          <cell r="D273" t="str">
            <v>საგარეო სამხედრო დახმარება</v>
          </cell>
          <cell r="E273">
            <v>5767357.54</v>
          </cell>
          <cell r="F273">
            <v>5767357.54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  <row r="274">
          <cell r="C274">
            <v>7024</v>
          </cell>
          <cell r="D274" t="str">
            <v>გამოყენებითი კვლევები თავდაცვის სფეროში</v>
          </cell>
          <cell r="E274">
            <v>11424584.57</v>
          </cell>
          <cell r="F274">
            <v>10829157.780000001</v>
          </cell>
          <cell r="G274">
            <v>380455.67000000004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214971.12</v>
          </cell>
        </row>
        <row r="275">
          <cell r="C275">
            <v>7025</v>
          </cell>
          <cell r="D275" t="str">
            <v>სხვა არაკლასიფიცირებული საქმიანობა თავდაცვის სფეროში</v>
          </cell>
          <cell r="E275">
            <v>274920.52</v>
          </cell>
          <cell r="F275">
            <v>218675.7</v>
          </cell>
          <cell r="G275">
            <v>0</v>
          </cell>
          <cell r="H275">
            <v>56244.82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C276">
            <v>703</v>
          </cell>
          <cell r="D276" t="str">
            <v>საზოგადოებრივი წესრიგი და უსაფრთხოება</v>
          </cell>
          <cell r="E276">
            <v>166649403.41</v>
          </cell>
          <cell r="F276">
            <v>138827050.79999998</v>
          </cell>
          <cell r="G276">
            <v>26996717.550000001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825635.05999999994</v>
          </cell>
        </row>
        <row r="277">
          <cell r="C277">
            <v>7031</v>
          </cell>
          <cell r="D277" t="str">
            <v>პოლიციის სამსახური და სახელმწიფო დაცვა</v>
          </cell>
          <cell r="E277">
            <v>93925082.530000001</v>
          </cell>
          <cell r="F277">
            <v>80176295.070000008</v>
          </cell>
          <cell r="G277">
            <v>13660316.6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88470.86</v>
          </cell>
        </row>
        <row r="278">
          <cell r="C278">
            <v>7032</v>
          </cell>
          <cell r="D278" t="str">
            <v>სახანძრო-სამაშველო სამსახური</v>
          </cell>
          <cell r="E278">
            <v>9150375.6099999994</v>
          </cell>
          <cell r="F278">
            <v>9054938.3699999992</v>
          </cell>
          <cell r="G278">
            <v>95437.24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C279">
            <v>7033</v>
          </cell>
          <cell r="D279" t="str">
            <v>სასამართლოები და პროკურატურა</v>
          </cell>
          <cell r="E279">
            <v>17605411.469999999</v>
          </cell>
          <cell r="F279">
            <v>14134290.690000001</v>
          </cell>
          <cell r="G279">
            <v>3471120.7800000003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C280">
            <v>7034</v>
          </cell>
          <cell r="D280" t="str">
            <v>სასჯელაღსრულების დაწესებულებები</v>
          </cell>
          <cell r="E280">
            <v>17521602.23</v>
          </cell>
          <cell r="F280">
            <v>16784438.030000001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737164.2</v>
          </cell>
        </row>
        <row r="281">
          <cell r="C281">
            <v>7036</v>
          </cell>
          <cell r="D281" t="str">
            <v>სხვა არაკლასიფიცირებული საქმიანობა საზოგადოებრივი წესრიგისა და უსაფრთხოების სფეროში</v>
          </cell>
          <cell r="E281">
            <v>28446931.57</v>
          </cell>
          <cell r="F281">
            <v>18677088.640000001</v>
          </cell>
          <cell r="G281">
            <v>9769842.9299999997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C282">
            <v>704</v>
          </cell>
          <cell r="D282" t="str">
            <v>ეკონომიკური საქმიანობა</v>
          </cell>
          <cell r="E282">
            <v>104758595.52</v>
          </cell>
          <cell r="F282">
            <v>78044972.679999992</v>
          </cell>
          <cell r="G282">
            <v>4849885.07</v>
          </cell>
          <cell r="H282">
            <v>17626141.170000002</v>
          </cell>
          <cell r="I282">
            <v>37293.78</v>
          </cell>
          <cell r="J282">
            <v>3688897.25</v>
          </cell>
          <cell r="K282">
            <v>94413.31</v>
          </cell>
          <cell r="L282">
            <v>416992.26</v>
          </cell>
        </row>
        <row r="283">
          <cell r="C283">
            <v>7041</v>
          </cell>
          <cell r="D283" t="str">
            <v>საერთო ეკონომიკური, კომერციული და შრომით რესურსებთან დაკავშირებული საქმიანობა</v>
          </cell>
          <cell r="E283">
            <v>10363761.210000001</v>
          </cell>
          <cell r="F283">
            <v>9362017.0700000003</v>
          </cell>
          <cell r="G283">
            <v>1001744.1399999999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C284">
            <v>70411</v>
          </cell>
          <cell r="D284" t="str">
            <v>საერთო ეკონომიკური და კომერციული საქმიანობა</v>
          </cell>
          <cell r="E284">
            <v>10276011.280000001</v>
          </cell>
          <cell r="F284">
            <v>9274267.1400000006</v>
          </cell>
          <cell r="G284">
            <v>1001744.1399999999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C285">
            <v>70412</v>
          </cell>
          <cell r="D285" t="str">
            <v>შრომით რესურსებთან დაკავშირებული საქმიანობა</v>
          </cell>
          <cell r="E285">
            <v>87749.93</v>
          </cell>
          <cell r="F285">
            <v>87749.93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C286">
            <v>7042</v>
          </cell>
          <cell r="D286" t="str">
            <v>სოფლის მეურნეობა, სატყეო მეურნეობა, მეთევზეობა და მონადირეობა</v>
          </cell>
          <cell r="E286">
            <v>24214827.760000002</v>
          </cell>
          <cell r="F286">
            <v>21719795.540000003</v>
          </cell>
          <cell r="G286">
            <v>739993.04</v>
          </cell>
          <cell r="H286">
            <v>732669.05999999994</v>
          </cell>
          <cell r="I286">
            <v>0</v>
          </cell>
          <cell r="J286">
            <v>696498.49</v>
          </cell>
          <cell r="K286">
            <v>87806.75</v>
          </cell>
          <cell r="L286">
            <v>238064.88</v>
          </cell>
        </row>
        <row r="287">
          <cell r="C287">
            <v>70421</v>
          </cell>
          <cell r="D287" t="str">
            <v>სოფლის მეურნეობა</v>
          </cell>
          <cell r="E287">
            <v>23916936.32</v>
          </cell>
          <cell r="F287">
            <v>21719795.540000003</v>
          </cell>
          <cell r="G287">
            <v>739993.04</v>
          </cell>
          <cell r="H287">
            <v>732669.05999999994</v>
          </cell>
          <cell r="I287">
            <v>0</v>
          </cell>
          <cell r="J287">
            <v>399067.05</v>
          </cell>
          <cell r="K287">
            <v>87346.75</v>
          </cell>
          <cell r="L287">
            <v>238064.88</v>
          </cell>
        </row>
        <row r="288">
          <cell r="C288">
            <v>70422</v>
          </cell>
          <cell r="D288" t="str">
            <v>სატყეო მეურნეობა</v>
          </cell>
          <cell r="E288">
            <v>297891.44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297431.44</v>
          </cell>
          <cell r="K288">
            <v>460</v>
          </cell>
          <cell r="L288">
            <v>0</v>
          </cell>
        </row>
        <row r="289">
          <cell r="C289">
            <v>70423</v>
          </cell>
          <cell r="D289" t="str">
            <v>მეთევზეობა და მონადირეობა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C290">
            <v>7043</v>
          </cell>
          <cell r="D290" t="str">
            <v>სათბობი და ენერგეტიკა</v>
          </cell>
          <cell r="E290">
            <v>534220.55000000005</v>
          </cell>
          <cell r="F290">
            <v>534220.55000000005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C291">
            <v>70432</v>
          </cell>
          <cell r="D291" t="str">
            <v>ნავთობი და ბუნებრივი აირი</v>
          </cell>
          <cell r="E291">
            <v>534220.55000000005</v>
          </cell>
          <cell r="F291">
            <v>534220.55000000005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C292">
            <v>70435</v>
          </cell>
          <cell r="D292" t="str">
            <v>ელექტროენერგეტიკა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C293">
            <v>7044</v>
          </cell>
          <cell r="D293" t="str">
            <v>სამთომომპოვებელი და გადამამუშავებელი მრეწველობა, მშენებლობა</v>
          </cell>
          <cell r="E293">
            <v>171350.68</v>
          </cell>
          <cell r="F293">
            <v>170730.43</v>
          </cell>
          <cell r="G293">
            <v>620.25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C294">
            <v>70443</v>
          </cell>
          <cell r="D294" t="str">
            <v>მშენებლობა</v>
          </cell>
          <cell r="E294">
            <v>171350.68</v>
          </cell>
          <cell r="F294">
            <v>170730.43</v>
          </cell>
          <cell r="G294">
            <v>620.25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C295">
            <v>7045</v>
          </cell>
          <cell r="D295" t="str">
            <v>ტრანსპორტი</v>
          </cell>
          <cell r="E295">
            <v>54723306.219999999</v>
          </cell>
          <cell r="F295">
            <v>38376341.539999999</v>
          </cell>
          <cell r="G295">
            <v>1906335.8499999999</v>
          </cell>
          <cell r="H295">
            <v>11728295.01</v>
          </cell>
          <cell r="I295">
            <v>19827.419999999998</v>
          </cell>
          <cell r="J295">
            <v>2692506.4</v>
          </cell>
          <cell r="K295">
            <v>0</v>
          </cell>
          <cell r="L295">
            <v>0</v>
          </cell>
        </row>
        <row r="296">
          <cell r="C296">
            <v>70451</v>
          </cell>
          <cell r="D296" t="str">
            <v>საავტომობილო ტრანსპორტი და გზები</v>
          </cell>
          <cell r="E296">
            <v>53268643.230000004</v>
          </cell>
          <cell r="F296">
            <v>38375529.200000003</v>
          </cell>
          <cell r="G296">
            <v>492377.56</v>
          </cell>
          <cell r="H296">
            <v>11688402.65</v>
          </cell>
          <cell r="I296">
            <v>19827.419999999998</v>
          </cell>
          <cell r="J296">
            <v>2692506.4</v>
          </cell>
          <cell r="K296">
            <v>0</v>
          </cell>
          <cell r="L296">
            <v>0</v>
          </cell>
        </row>
        <row r="297">
          <cell r="C297">
            <v>70452</v>
          </cell>
          <cell r="D297" t="str">
            <v>საზღვაო ტრანსპორტი</v>
          </cell>
          <cell r="E297">
            <v>818194.65999999992</v>
          </cell>
          <cell r="F297">
            <v>0</v>
          </cell>
          <cell r="G297">
            <v>818194.65999999992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C298">
            <v>70453</v>
          </cell>
          <cell r="D298" t="str">
            <v>სარკინიგზო ტრანსპორტი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C299">
            <v>70454</v>
          </cell>
          <cell r="D299" t="str">
            <v>საჰაერო ტრანსპორტი</v>
          </cell>
          <cell r="E299">
            <v>595763.63</v>
          </cell>
          <cell r="F299">
            <v>0</v>
          </cell>
          <cell r="G299">
            <v>595763.63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C300">
            <v>70455</v>
          </cell>
          <cell r="D300" t="str">
            <v>მილსადენები და სხვა სახის სატრანსპორტო საშუალებები</v>
          </cell>
          <cell r="E300">
            <v>40704.699999999997</v>
          </cell>
          <cell r="F300">
            <v>812.34</v>
          </cell>
          <cell r="G300">
            <v>0</v>
          </cell>
          <cell r="H300">
            <v>39892.36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C301">
            <v>7047</v>
          </cell>
          <cell r="D301" t="str">
            <v>ეკონომიკის სხვა დარგები</v>
          </cell>
          <cell r="E301">
            <v>5587115.9800000004</v>
          </cell>
          <cell r="F301">
            <v>5379444.7800000003</v>
          </cell>
          <cell r="G301">
            <v>0</v>
          </cell>
          <cell r="H301">
            <v>7320</v>
          </cell>
          <cell r="I301">
            <v>0</v>
          </cell>
          <cell r="J301">
            <v>198116.2</v>
          </cell>
          <cell r="K301">
            <v>2235</v>
          </cell>
          <cell r="L301">
            <v>0</v>
          </cell>
        </row>
        <row r="302">
          <cell r="C302">
            <v>70471</v>
          </cell>
          <cell r="D302" t="str">
            <v>ვაჭრობა, მარაგების შექმნა, შენახვა და დასაწყობება</v>
          </cell>
          <cell r="E302">
            <v>45701.25</v>
          </cell>
          <cell r="F302">
            <v>45701.25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C303">
            <v>70473</v>
          </cell>
          <cell r="D303" t="str">
            <v>ტურიზმი</v>
          </cell>
          <cell r="E303">
            <v>1655838.11</v>
          </cell>
          <cell r="F303">
            <v>1455486.91</v>
          </cell>
          <cell r="G303">
            <v>0</v>
          </cell>
          <cell r="H303">
            <v>0</v>
          </cell>
          <cell r="I303">
            <v>0</v>
          </cell>
          <cell r="J303">
            <v>198116.2</v>
          </cell>
          <cell r="K303">
            <v>2235</v>
          </cell>
          <cell r="L303">
            <v>0</v>
          </cell>
        </row>
        <row r="304">
          <cell r="C304">
            <v>70474</v>
          </cell>
          <cell r="D304" t="str">
            <v>მრავალმიზნობრივი განვითარების პროექტი</v>
          </cell>
          <cell r="E304">
            <v>3885576.62</v>
          </cell>
          <cell r="F304">
            <v>3878256.62</v>
          </cell>
          <cell r="G304">
            <v>0</v>
          </cell>
          <cell r="H304">
            <v>7320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C305">
            <v>7049</v>
          </cell>
          <cell r="D305" t="str">
            <v>სხვა არაკლასიფიცირებული საქმიანობა ეკონომიკის სფეროში</v>
          </cell>
          <cell r="E305">
            <v>9164013.120000001</v>
          </cell>
          <cell r="F305">
            <v>2502422.77</v>
          </cell>
          <cell r="G305">
            <v>1201191.79</v>
          </cell>
          <cell r="H305">
            <v>5157857.1000000006</v>
          </cell>
          <cell r="I305">
            <v>17466.36</v>
          </cell>
          <cell r="J305">
            <v>101776.16</v>
          </cell>
          <cell r="K305">
            <v>4371.5600000000004</v>
          </cell>
          <cell r="L305">
            <v>178927.38</v>
          </cell>
        </row>
        <row r="306">
          <cell r="C306">
            <v>705</v>
          </cell>
          <cell r="D306" t="str">
            <v>გარემოს დაცვა</v>
          </cell>
          <cell r="E306">
            <v>14630431.77</v>
          </cell>
          <cell r="F306">
            <v>4680965.2899999991</v>
          </cell>
          <cell r="G306">
            <v>2574693.0299999998</v>
          </cell>
          <cell r="H306">
            <v>6855148.3300000001</v>
          </cell>
          <cell r="I306">
            <v>299518.45</v>
          </cell>
          <cell r="J306">
            <v>147456.97</v>
          </cell>
          <cell r="K306">
            <v>0</v>
          </cell>
          <cell r="L306">
            <v>72649.7</v>
          </cell>
        </row>
        <row r="307">
          <cell r="C307">
            <v>7051</v>
          </cell>
          <cell r="D307" t="str">
            <v>ნარჩენების შეგროვება, გადამუშავება და განადგურება</v>
          </cell>
          <cell r="E307">
            <v>5985322.3399999999</v>
          </cell>
          <cell r="F307">
            <v>0</v>
          </cell>
          <cell r="G307">
            <v>0</v>
          </cell>
          <cell r="H307">
            <v>5685803.8900000006</v>
          </cell>
          <cell r="I307">
            <v>299518.45</v>
          </cell>
          <cell r="J307">
            <v>0</v>
          </cell>
          <cell r="K307">
            <v>0</v>
          </cell>
          <cell r="L307">
            <v>0</v>
          </cell>
        </row>
        <row r="308">
          <cell r="C308">
            <v>7052</v>
          </cell>
          <cell r="D308" t="str">
            <v>ჩამდინარე წყლების მართვა</v>
          </cell>
          <cell r="E308">
            <v>847626.07000000007</v>
          </cell>
          <cell r="F308">
            <v>0</v>
          </cell>
          <cell r="G308">
            <v>0</v>
          </cell>
          <cell r="H308">
            <v>847626.07000000007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C309">
            <v>7053</v>
          </cell>
          <cell r="D309" t="str">
            <v>გარემოს დაბინძურების წინააღმდეგ ბრძოლა</v>
          </cell>
          <cell r="E309">
            <v>85316.97</v>
          </cell>
          <cell r="F309">
            <v>85316.97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C310">
            <v>7054</v>
          </cell>
          <cell r="D310" t="str">
            <v>ბიომრავალფეროვნებისა და ლანდშაფტების დაცვა</v>
          </cell>
          <cell r="E310">
            <v>3486586.6799999997</v>
          </cell>
          <cell r="F310">
            <v>2274250.0199999996</v>
          </cell>
          <cell r="G310">
            <v>1160711.2</v>
          </cell>
          <cell r="H310">
            <v>51625.46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C311">
            <v>7056</v>
          </cell>
          <cell r="D311" t="str">
            <v>სხვა არაკლასიფიცირებული საქმიანობა გარემოს დაცვის სფეროში</v>
          </cell>
          <cell r="E311">
            <v>4225579.71</v>
          </cell>
          <cell r="F311">
            <v>2321398.2999999998</v>
          </cell>
          <cell r="G311">
            <v>1413981.83</v>
          </cell>
          <cell r="H311">
            <v>270092.91000000003</v>
          </cell>
          <cell r="I311">
            <v>0</v>
          </cell>
          <cell r="J311">
            <v>147456.97</v>
          </cell>
          <cell r="K311">
            <v>0</v>
          </cell>
          <cell r="L311">
            <v>72649.7</v>
          </cell>
        </row>
        <row r="312">
          <cell r="C312">
            <v>706</v>
          </cell>
          <cell r="D312" t="str">
            <v>საბინაო-კომუნალური მეურნეობა</v>
          </cell>
          <cell r="E312">
            <v>34607249.25</v>
          </cell>
          <cell r="F312">
            <v>3758986.21</v>
          </cell>
          <cell r="G312">
            <v>0</v>
          </cell>
          <cell r="H312">
            <v>30632658.420000002</v>
          </cell>
          <cell r="I312">
            <v>58767.65</v>
          </cell>
          <cell r="J312">
            <v>156836.97</v>
          </cell>
          <cell r="K312">
            <v>0</v>
          </cell>
          <cell r="L312">
            <v>0</v>
          </cell>
        </row>
        <row r="313">
          <cell r="C313">
            <v>7061</v>
          </cell>
          <cell r="D313" t="str">
            <v>ბინათმშენებლობა</v>
          </cell>
          <cell r="E313">
            <v>8139666.2599999998</v>
          </cell>
          <cell r="F313">
            <v>0</v>
          </cell>
          <cell r="G313">
            <v>0</v>
          </cell>
          <cell r="H313">
            <v>7982829.29</v>
          </cell>
          <cell r="I313">
            <v>0</v>
          </cell>
          <cell r="J313">
            <v>156836.97</v>
          </cell>
          <cell r="K313">
            <v>0</v>
          </cell>
          <cell r="L313">
            <v>0</v>
          </cell>
        </row>
        <row r="314">
          <cell r="C314">
            <v>7062</v>
          </cell>
          <cell r="D314" t="str">
            <v>კომუნალური მეურნეობის განვითარება</v>
          </cell>
          <cell r="E314">
            <v>3857817.34</v>
          </cell>
          <cell r="F314">
            <v>0</v>
          </cell>
          <cell r="G314">
            <v>0</v>
          </cell>
          <cell r="H314">
            <v>3850847.66</v>
          </cell>
          <cell r="I314">
            <v>6969.68</v>
          </cell>
          <cell r="J314">
            <v>0</v>
          </cell>
          <cell r="K314">
            <v>0</v>
          </cell>
          <cell r="L314">
            <v>0</v>
          </cell>
        </row>
        <row r="315">
          <cell r="C315">
            <v>7063</v>
          </cell>
          <cell r="D315" t="str">
            <v>წყალმომარაგება</v>
          </cell>
          <cell r="E315">
            <v>10202033.879999999</v>
          </cell>
          <cell r="F315">
            <v>3614913.42</v>
          </cell>
          <cell r="G315">
            <v>0</v>
          </cell>
          <cell r="H315">
            <v>6582563.7799999993</v>
          </cell>
          <cell r="I315">
            <v>4556.68</v>
          </cell>
          <cell r="J315">
            <v>0</v>
          </cell>
          <cell r="K315">
            <v>0</v>
          </cell>
          <cell r="L315">
            <v>0</v>
          </cell>
        </row>
        <row r="316">
          <cell r="C316">
            <v>7064</v>
          </cell>
          <cell r="D316" t="str">
            <v>გარე განათება</v>
          </cell>
          <cell r="E316">
            <v>5682616.46</v>
          </cell>
          <cell r="F316">
            <v>0</v>
          </cell>
          <cell r="G316">
            <v>0</v>
          </cell>
          <cell r="H316">
            <v>5681384.96</v>
          </cell>
          <cell r="I316">
            <v>1231.5</v>
          </cell>
          <cell r="J316">
            <v>0</v>
          </cell>
          <cell r="K316">
            <v>0</v>
          </cell>
          <cell r="L316">
            <v>0</v>
          </cell>
        </row>
        <row r="317">
          <cell r="C317">
            <v>7065</v>
          </cell>
          <cell r="D317" t="str">
            <v>გამოყენებითი კვლევები საბინაო-კომუნალურ მეურნეობაში</v>
          </cell>
          <cell r="E317">
            <v>1299831.08</v>
          </cell>
          <cell r="F317">
            <v>0</v>
          </cell>
          <cell r="G317">
            <v>0</v>
          </cell>
          <cell r="H317">
            <v>1299831.08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C318">
            <v>7066</v>
          </cell>
          <cell r="D318" t="str">
            <v>სხვა არაკლასიფიცირებული საქმიანობა საბინაო-კომუნალურ მეურნეობაში</v>
          </cell>
          <cell r="E318">
            <v>5425284.2300000004</v>
          </cell>
          <cell r="F318">
            <v>144072.79</v>
          </cell>
          <cell r="G318">
            <v>0</v>
          </cell>
          <cell r="H318">
            <v>5235201.6500000004</v>
          </cell>
          <cell r="I318">
            <v>46009.79</v>
          </cell>
          <cell r="J318">
            <v>0</v>
          </cell>
          <cell r="K318">
            <v>0</v>
          </cell>
          <cell r="L318">
            <v>0</v>
          </cell>
        </row>
        <row r="319">
          <cell r="C319">
            <v>707</v>
          </cell>
          <cell r="D319" t="str">
            <v>ჯანმრთელობის დაცვა</v>
          </cell>
          <cell r="E319">
            <v>161011630.16</v>
          </cell>
          <cell r="F319">
            <v>151905525.71000001</v>
          </cell>
          <cell r="G319">
            <v>724861.53</v>
          </cell>
          <cell r="H319">
            <v>5918811.7700000005</v>
          </cell>
          <cell r="I319">
            <v>128925.27</v>
          </cell>
          <cell r="J319">
            <v>790013.01</v>
          </cell>
          <cell r="K319">
            <v>3612.6</v>
          </cell>
          <cell r="L319">
            <v>1539880.27</v>
          </cell>
        </row>
        <row r="320">
          <cell r="C320">
            <v>7071</v>
          </cell>
          <cell r="D320" t="str">
            <v>სამედიცინო პროდუქცია, მოწყობილობები და აპარატები</v>
          </cell>
          <cell r="E320">
            <v>350301.32</v>
          </cell>
          <cell r="F320">
            <v>328277.57</v>
          </cell>
          <cell r="G320">
            <v>0</v>
          </cell>
          <cell r="H320">
            <v>22023.75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C321">
            <v>70711</v>
          </cell>
          <cell r="D321" t="str">
            <v>ფარმაცევტული პროდუქცია</v>
          </cell>
          <cell r="E321">
            <v>350301.32</v>
          </cell>
          <cell r="F321">
            <v>328277.57</v>
          </cell>
          <cell r="G321">
            <v>0</v>
          </cell>
          <cell r="H321">
            <v>22023.75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C322">
            <v>7072</v>
          </cell>
          <cell r="D322" t="str">
            <v>ამბულატორიული მომსახურება</v>
          </cell>
          <cell r="E322">
            <v>122769943.56</v>
          </cell>
          <cell r="F322">
            <v>122533636.81999999</v>
          </cell>
          <cell r="G322">
            <v>1246.95</v>
          </cell>
          <cell r="H322">
            <v>52883.98</v>
          </cell>
          <cell r="I322">
            <v>0</v>
          </cell>
          <cell r="J322">
            <v>182175.81</v>
          </cell>
          <cell r="K322">
            <v>0</v>
          </cell>
          <cell r="L322">
            <v>0</v>
          </cell>
        </row>
        <row r="323">
          <cell r="C323">
            <v>70721</v>
          </cell>
          <cell r="D323" t="str">
            <v>ზოგადი პროფილის ამბულატორიული მომსახურება</v>
          </cell>
          <cell r="E323">
            <v>119634900.86</v>
          </cell>
          <cell r="F323">
            <v>119598931.68000001</v>
          </cell>
          <cell r="G323">
            <v>0</v>
          </cell>
          <cell r="H323">
            <v>35969.18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C324">
            <v>70722</v>
          </cell>
          <cell r="D324" t="str">
            <v>სპეციალიზირებული ამბულატორიული მომსახურება</v>
          </cell>
          <cell r="E324">
            <v>3007254.83</v>
          </cell>
          <cell r="F324">
            <v>2934705.14</v>
          </cell>
          <cell r="G324">
            <v>1246.95</v>
          </cell>
          <cell r="H324">
            <v>2892.8</v>
          </cell>
          <cell r="I324">
            <v>0</v>
          </cell>
          <cell r="J324">
            <v>68409.94</v>
          </cell>
          <cell r="K324">
            <v>0</v>
          </cell>
          <cell r="L324">
            <v>0</v>
          </cell>
        </row>
        <row r="325">
          <cell r="C325">
            <v>70723</v>
          </cell>
          <cell r="D325" t="str">
            <v>სტომატოლოგიური მომსახურება</v>
          </cell>
          <cell r="E325">
            <v>1476</v>
          </cell>
          <cell r="F325">
            <v>0</v>
          </cell>
          <cell r="G325">
            <v>0</v>
          </cell>
          <cell r="H325">
            <v>1476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C326">
            <v>70724</v>
          </cell>
          <cell r="D326" t="str">
            <v>საშუალო სამედიცინო პერსონალის მომსახურება</v>
          </cell>
          <cell r="E326">
            <v>126311.87</v>
          </cell>
          <cell r="F326">
            <v>0</v>
          </cell>
          <cell r="G326">
            <v>0</v>
          </cell>
          <cell r="H326">
            <v>12546</v>
          </cell>
          <cell r="I326">
            <v>0</v>
          </cell>
          <cell r="J326">
            <v>113765.87</v>
          </cell>
          <cell r="K326">
            <v>0</v>
          </cell>
          <cell r="L326">
            <v>0</v>
          </cell>
        </row>
        <row r="327">
          <cell r="C327">
            <v>7073</v>
          </cell>
          <cell r="D327" t="str">
            <v>საავადმყოფოების მომსახურება</v>
          </cell>
          <cell r="E327">
            <v>21322634.809999999</v>
          </cell>
          <cell r="F327">
            <v>19849552.91</v>
          </cell>
          <cell r="G327">
            <v>2178</v>
          </cell>
          <cell r="H327">
            <v>0</v>
          </cell>
          <cell r="I327">
            <v>0</v>
          </cell>
          <cell r="J327">
            <v>244479.86</v>
          </cell>
          <cell r="K327">
            <v>0</v>
          </cell>
          <cell r="L327">
            <v>1226424.04</v>
          </cell>
        </row>
        <row r="328">
          <cell r="C328">
            <v>70731</v>
          </cell>
          <cell r="D328" t="str">
            <v>ზოგადი პროფილის საავადმყოფოების მომსახურება</v>
          </cell>
          <cell r="E328">
            <v>85129.600000000006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85129.600000000006</v>
          </cell>
          <cell r="K328">
            <v>0</v>
          </cell>
          <cell r="L328">
            <v>0</v>
          </cell>
        </row>
        <row r="329">
          <cell r="C329">
            <v>70732</v>
          </cell>
          <cell r="D329" t="str">
            <v>სპეციალიზებული საავადმყოფოების მომსახურება</v>
          </cell>
          <cell r="E329">
            <v>20352038.509999998</v>
          </cell>
          <cell r="F329">
            <v>18964086.210000001</v>
          </cell>
          <cell r="G329">
            <v>2178</v>
          </cell>
          <cell r="H329">
            <v>0</v>
          </cell>
          <cell r="I329">
            <v>0</v>
          </cell>
          <cell r="J329">
            <v>159350.26</v>
          </cell>
          <cell r="K329">
            <v>0</v>
          </cell>
          <cell r="L329">
            <v>1226424.04</v>
          </cell>
        </row>
        <row r="330">
          <cell r="C330">
            <v>70733</v>
          </cell>
          <cell r="D330" t="str">
            <v>სამედიცინო ცენტრებისა და სამშობიარო სახლების მომსახურება</v>
          </cell>
          <cell r="E330">
            <v>885466.7</v>
          </cell>
          <cell r="F330">
            <v>885466.7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C331">
            <v>7074</v>
          </cell>
          <cell r="D331" t="str">
            <v>საზოგადოებრივი ჯანდაცვის მომსახურება</v>
          </cell>
          <cell r="E331">
            <v>9361981.2899999991</v>
          </cell>
          <cell r="F331">
            <v>3764180.46</v>
          </cell>
          <cell r="G331">
            <v>699049.46</v>
          </cell>
          <cell r="H331">
            <v>4675782.5599999996</v>
          </cell>
          <cell r="I331">
            <v>125385.27</v>
          </cell>
          <cell r="J331">
            <v>93970.94</v>
          </cell>
          <cell r="K331">
            <v>3612.6</v>
          </cell>
          <cell r="L331">
            <v>0</v>
          </cell>
        </row>
        <row r="332">
          <cell r="C332">
            <v>7076</v>
          </cell>
          <cell r="D332" t="str">
            <v>სხვა არაკლასიფიცირებული საქმიანობა ჯანმრთელობის დაცვის სფეროში</v>
          </cell>
          <cell r="E332">
            <v>7206769.1800000006</v>
          </cell>
          <cell r="F332">
            <v>5429877.9499999993</v>
          </cell>
          <cell r="G332">
            <v>22387.119999999999</v>
          </cell>
          <cell r="H332">
            <v>1168121.48</v>
          </cell>
          <cell r="I332">
            <v>3540</v>
          </cell>
          <cell r="J332">
            <v>269386.40000000002</v>
          </cell>
          <cell r="K332">
            <v>0</v>
          </cell>
          <cell r="L332">
            <v>313456.23</v>
          </cell>
        </row>
        <row r="333">
          <cell r="C333">
            <v>708</v>
          </cell>
          <cell r="D333" t="str">
            <v>დასვენება, კულტურა და რელიგია</v>
          </cell>
          <cell r="E333">
            <v>61125364.699999996</v>
          </cell>
          <cell r="F333">
            <v>28474945.02</v>
          </cell>
          <cell r="G333">
            <v>3628324.24</v>
          </cell>
          <cell r="H333">
            <v>24955164.02</v>
          </cell>
          <cell r="I333">
            <v>1381645.46</v>
          </cell>
          <cell r="J333">
            <v>2506177.5699999998</v>
          </cell>
          <cell r="K333">
            <v>112832.79</v>
          </cell>
          <cell r="L333">
            <v>66275.600000000006</v>
          </cell>
        </row>
        <row r="334">
          <cell r="C334">
            <v>7081</v>
          </cell>
          <cell r="D334" t="str">
            <v>მომსახურება დასვენებისა და სპორტის სფეროში</v>
          </cell>
          <cell r="E334">
            <v>22581493.239999998</v>
          </cell>
          <cell r="F334">
            <v>9510855.2599999998</v>
          </cell>
          <cell r="G334">
            <v>192521.36</v>
          </cell>
          <cell r="H334">
            <v>11484938.58</v>
          </cell>
          <cell r="I334">
            <v>417041.09</v>
          </cell>
          <cell r="J334">
            <v>951149.47</v>
          </cell>
          <cell r="K334">
            <v>24987.48</v>
          </cell>
          <cell r="L334">
            <v>0</v>
          </cell>
        </row>
        <row r="335">
          <cell r="C335">
            <v>7082</v>
          </cell>
          <cell r="D335" t="str">
            <v>მომსახურება კულტურის სფეროში</v>
          </cell>
          <cell r="E335">
            <v>26217668.390000001</v>
          </cell>
          <cell r="F335">
            <v>8632371.1999999993</v>
          </cell>
          <cell r="G335">
            <v>3187610.97</v>
          </cell>
          <cell r="H335">
            <v>11952079.470000001</v>
          </cell>
          <cell r="I335">
            <v>961159.63</v>
          </cell>
          <cell r="J335">
            <v>1358457.83</v>
          </cell>
          <cell r="K335">
            <v>80528.69</v>
          </cell>
          <cell r="L335">
            <v>45460.6</v>
          </cell>
        </row>
        <row r="336">
          <cell r="C336">
            <v>7083</v>
          </cell>
          <cell r="D336" t="str">
            <v>ტელერადიომაუწყებლობა და საგამომცემლო საქმიანობა</v>
          </cell>
          <cell r="E336">
            <v>8665209.6600000001</v>
          </cell>
          <cell r="F336">
            <v>8126696.75</v>
          </cell>
          <cell r="G336">
            <v>248191.91</v>
          </cell>
          <cell r="H336">
            <v>189787.72</v>
          </cell>
          <cell r="I336">
            <v>3089.74</v>
          </cell>
          <cell r="J336">
            <v>76376.539999999994</v>
          </cell>
          <cell r="K336">
            <v>252</v>
          </cell>
          <cell r="L336">
            <v>20815</v>
          </cell>
        </row>
        <row r="337">
          <cell r="C337">
            <v>7084</v>
          </cell>
          <cell r="D337" t="str">
            <v>რელიგიური და სხვა სახის საზოგადოებრივი საქმიანობა</v>
          </cell>
          <cell r="E337">
            <v>657700.06999999995</v>
          </cell>
          <cell r="F337">
            <v>119985.75</v>
          </cell>
          <cell r="G337">
            <v>0</v>
          </cell>
          <cell r="H337">
            <v>513126.27999999997</v>
          </cell>
          <cell r="I337">
            <v>0</v>
          </cell>
          <cell r="J337">
            <v>23784.65</v>
          </cell>
          <cell r="K337">
            <v>803.39</v>
          </cell>
          <cell r="L337">
            <v>0</v>
          </cell>
        </row>
        <row r="338">
          <cell r="C338">
            <v>7085</v>
          </cell>
          <cell r="D338" t="str">
            <v>გამოყენებითი კვლევები დასვენების, კულტურისა და რელიგიის სფეროში</v>
          </cell>
          <cell r="E338">
            <v>4289</v>
          </cell>
          <cell r="F338">
            <v>0</v>
          </cell>
          <cell r="G338">
            <v>0</v>
          </cell>
          <cell r="H338">
            <v>4289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C339">
            <v>7086</v>
          </cell>
          <cell r="D339" t="str">
            <v>სხვა არაკლასიფიცირებული საქმიანობა დასვენების, კულტურისა და რელიგიის სფეროში</v>
          </cell>
          <cell r="E339">
            <v>2999004.3400000003</v>
          </cell>
          <cell r="F339">
            <v>2085036.06</v>
          </cell>
          <cell r="G339">
            <v>0</v>
          </cell>
          <cell r="H339">
            <v>810942.97</v>
          </cell>
          <cell r="I339">
            <v>355</v>
          </cell>
          <cell r="J339">
            <v>96409.08</v>
          </cell>
          <cell r="K339">
            <v>6261.23</v>
          </cell>
          <cell r="L339">
            <v>0</v>
          </cell>
        </row>
        <row r="340">
          <cell r="C340">
            <v>709</v>
          </cell>
          <cell r="D340" t="str">
            <v>განათლება</v>
          </cell>
          <cell r="E340">
            <v>190915738.01999998</v>
          </cell>
          <cell r="F340">
            <v>119131957.88000001</v>
          </cell>
          <cell r="G340">
            <v>39513462.409999996</v>
          </cell>
          <cell r="H340">
            <v>29773002.209999997</v>
          </cell>
          <cell r="I340">
            <v>104315.91</v>
          </cell>
          <cell r="J340">
            <v>1706092.75</v>
          </cell>
          <cell r="K340">
            <v>6592.08</v>
          </cell>
          <cell r="L340">
            <v>680314.78</v>
          </cell>
        </row>
        <row r="341">
          <cell r="C341">
            <v>7091</v>
          </cell>
          <cell r="D341" t="str">
            <v>სკოლამდელი აღზრდა</v>
          </cell>
          <cell r="E341">
            <v>27854382.91</v>
          </cell>
          <cell r="F341">
            <v>0</v>
          </cell>
          <cell r="G341">
            <v>0</v>
          </cell>
          <cell r="H341">
            <v>27810349.18</v>
          </cell>
          <cell r="I341">
            <v>44033.73</v>
          </cell>
          <cell r="J341">
            <v>0</v>
          </cell>
          <cell r="K341">
            <v>0</v>
          </cell>
          <cell r="L341">
            <v>0</v>
          </cell>
        </row>
        <row r="342">
          <cell r="C342">
            <v>7092</v>
          </cell>
          <cell r="D342" t="str">
            <v>ზოგადი განათლება</v>
          </cell>
          <cell r="E342">
            <v>79564193.010000005</v>
          </cell>
          <cell r="F342">
            <v>79179305.799999997</v>
          </cell>
          <cell r="G342">
            <v>43150.58</v>
          </cell>
          <cell r="H342">
            <v>173623.63</v>
          </cell>
          <cell r="I342">
            <v>60</v>
          </cell>
          <cell r="J342">
            <v>168053</v>
          </cell>
          <cell r="K342">
            <v>0</v>
          </cell>
          <cell r="L342">
            <v>0</v>
          </cell>
        </row>
        <row r="343">
          <cell r="C343">
            <v>70921</v>
          </cell>
          <cell r="D343" t="str">
            <v>დაწყებითი ზოგადი განათლება</v>
          </cell>
          <cell r="E343">
            <v>41601.49</v>
          </cell>
          <cell r="F343">
            <v>0</v>
          </cell>
          <cell r="G343">
            <v>0</v>
          </cell>
          <cell r="H343">
            <v>41601.49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C344">
            <v>70922</v>
          </cell>
          <cell r="D344" t="str">
            <v>საბაზო ზოგადი განათლება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C345">
            <v>70923</v>
          </cell>
          <cell r="D345" t="str">
            <v>საშუალო ზოგადი განათლება</v>
          </cell>
          <cell r="E345">
            <v>79522591.519999996</v>
          </cell>
          <cell r="F345">
            <v>79179305.799999997</v>
          </cell>
          <cell r="G345">
            <v>43150.58</v>
          </cell>
          <cell r="H345">
            <v>132022.14000000001</v>
          </cell>
          <cell r="I345">
            <v>60</v>
          </cell>
          <cell r="J345">
            <v>168053</v>
          </cell>
          <cell r="K345">
            <v>0</v>
          </cell>
          <cell r="L345">
            <v>0</v>
          </cell>
        </row>
        <row r="346">
          <cell r="C346">
            <v>7093</v>
          </cell>
          <cell r="D346" t="str">
            <v>პროფესიული განათლება</v>
          </cell>
          <cell r="E346">
            <v>3497233.67</v>
          </cell>
          <cell r="F346">
            <v>2147311.9900000002</v>
          </cell>
          <cell r="G346">
            <v>1081564.04</v>
          </cell>
          <cell r="H346">
            <v>239205.86</v>
          </cell>
          <cell r="I346">
            <v>10051.82</v>
          </cell>
          <cell r="J346">
            <v>19099.96</v>
          </cell>
          <cell r="K346">
            <v>0</v>
          </cell>
          <cell r="L346">
            <v>0</v>
          </cell>
        </row>
        <row r="347">
          <cell r="C347">
            <v>7094</v>
          </cell>
          <cell r="D347" t="str">
            <v>უმაღლესი განათლება</v>
          </cell>
          <cell r="E347">
            <v>44346130.419999994</v>
          </cell>
          <cell r="F347">
            <v>6973436.6199999992</v>
          </cell>
          <cell r="G347">
            <v>36690973.850000001</v>
          </cell>
          <cell r="H347">
            <v>0</v>
          </cell>
          <cell r="I347">
            <v>0</v>
          </cell>
          <cell r="J347">
            <v>156429.68</v>
          </cell>
          <cell r="K347">
            <v>0</v>
          </cell>
          <cell r="L347">
            <v>525290.27</v>
          </cell>
        </row>
        <row r="348">
          <cell r="C348">
            <v>70941</v>
          </cell>
          <cell r="D348" t="str">
            <v>უმაღლესი პროფესიული განათლება</v>
          </cell>
          <cell r="E348">
            <v>75723.649999999994</v>
          </cell>
          <cell r="F348">
            <v>73315.05</v>
          </cell>
          <cell r="G348">
            <v>2408.6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C349">
            <v>70942</v>
          </cell>
          <cell r="D349" t="str">
            <v>უმაღლესი აკადემიური განათლება</v>
          </cell>
          <cell r="E349">
            <v>44270406.769999996</v>
          </cell>
          <cell r="F349">
            <v>6900121.5700000003</v>
          </cell>
          <cell r="G349">
            <v>36688565.25</v>
          </cell>
          <cell r="H349">
            <v>0</v>
          </cell>
          <cell r="I349">
            <v>0</v>
          </cell>
          <cell r="J349">
            <v>156429.68</v>
          </cell>
          <cell r="K349">
            <v>0</v>
          </cell>
          <cell r="L349">
            <v>525290.27</v>
          </cell>
        </row>
        <row r="350">
          <cell r="C350">
            <v>7095</v>
          </cell>
          <cell r="D350" t="str">
            <v>უმაღლესისშემდგომი განათლება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7096</v>
          </cell>
          <cell r="D351" t="str">
            <v>განათლების სფეროს დამხმარე მომსახურება</v>
          </cell>
          <cell r="E351">
            <v>5481032.4299999997</v>
          </cell>
          <cell r="F351">
            <v>4563074.59</v>
          </cell>
          <cell r="G351">
            <v>763816.07000000007</v>
          </cell>
          <cell r="H351">
            <v>152548.5</v>
          </cell>
          <cell r="I351">
            <v>1593.27</v>
          </cell>
          <cell r="J351">
            <v>0</v>
          </cell>
          <cell r="K351">
            <v>0</v>
          </cell>
          <cell r="L351">
            <v>0</v>
          </cell>
        </row>
        <row r="352">
          <cell r="C352">
            <v>7097</v>
          </cell>
          <cell r="D352" t="str">
            <v>გამოყენებითი კვლევები განათლების სფეროში</v>
          </cell>
          <cell r="E352">
            <v>5991624.5800000001</v>
          </cell>
          <cell r="F352">
            <v>5557845.6399999997</v>
          </cell>
          <cell r="G352">
            <v>319826.54000000004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113952.4</v>
          </cell>
        </row>
        <row r="353">
          <cell r="C353">
            <v>7098</v>
          </cell>
          <cell r="D353" t="str">
            <v>სხვა არაკლასიფიცირებული საქმიანობა განათლების სფეროში</v>
          </cell>
          <cell r="E353">
            <v>24181141</v>
          </cell>
          <cell r="F353">
            <v>20710983.240000002</v>
          </cell>
          <cell r="G353">
            <v>614131.32999999996</v>
          </cell>
          <cell r="H353">
            <v>1397275.04</v>
          </cell>
          <cell r="I353">
            <v>48577.09</v>
          </cell>
          <cell r="J353">
            <v>1362510.11</v>
          </cell>
          <cell r="K353">
            <v>6592.08</v>
          </cell>
          <cell r="L353">
            <v>41072.11</v>
          </cell>
        </row>
        <row r="354">
          <cell r="C354">
            <v>710</v>
          </cell>
          <cell r="D354" t="str">
            <v>სოციალური დაცვა</v>
          </cell>
          <cell r="E354">
            <v>427073918.62</v>
          </cell>
          <cell r="F354">
            <v>378707886.46000004</v>
          </cell>
          <cell r="G354">
            <v>663349.37</v>
          </cell>
          <cell r="H354">
            <v>47435896.130000003</v>
          </cell>
          <cell r="I354">
            <v>11353.97</v>
          </cell>
          <cell r="J354">
            <v>231996.23</v>
          </cell>
          <cell r="K354">
            <v>0</v>
          </cell>
          <cell r="L354">
            <v>23436.46</v>
          </cell>
        </row>
        <row r="355">
          <cell r="C355">
            <v>7101</v>
          </cell>
          <cell r="D355" t="str">
            <v>ავადმყოფთა და შეზღუდული შესაძლებლობების მქონე პირთა სოციალური დაცვა</v>
          </cell>
          <cell r="E355">
            <v>1356325.07</v>
          </cell>
          <cell r="F355">
            <v>171699.38</v>
          </cell>
          <cell r="G355">
            <v>0</v>
          </cell>
          <cell r="H355">
            <v>1179825.69</v>
          </cell>
          <cell r="I355">
            <v>0</v>
          </cell>
          <cell r="J355">
            <v>4800</v>
          </cell>
          <cell r="K355">
            <v>0</v>
          </cell>
          <cell r="L355">
            <v>0</v>
          </cell>
        </row>
        <row r="356">
          <cell r="C356">
            <v>71011</v>
          </cell>
          <cell r="D356" t="str">
            <v>ავადმყოფთა სოციალური დაცვა</v>
          </cell>
          <cell r="E356">
            <v>1032390.65</v>
          </cell>
          <cell r="F356">
            <v>16179.38</v>
          </cell>
          <cell r="G356">
            <v>0</v>
          </cell>
          <cell r="H356">
            <v>1016211.27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C357">
            <v>71012</v>
          </cell>
          <cell r="D357" t="str">
            <v>შეზღუდული შესაძლებლობების მქონე პირთა სოციალური დაცვა</v>
          </cell>
          <cell r="E357">
            <v>323934.42</v>
          </cell>
          <cell r="F357">
            <v>155520</v>
          </cell>
          <cell r="G357">
            <v>0</v>
          </cell>
          <cell r="H357">
            <v>163614.42000000001</v>
          </cell>
          <cell r="I357">
            <v>0</v>
          </cell>
          <cell r="J357">
            <v>4800</v>
          </cell>
          <cell r="K357">
            <v>0</v>
          </cell>
          <cell r="L357">
            <v>0</v>
          </cell>
        </row>
        <row r="358">
          <cell r="C358">
            <v>7102</v>
          </cell>
          <cell r="D358" t="str">
            <v>ხანდაზმულთა სოციალური დაცვა</v>
          </cell>
          <cell r="E358">
            <v>245570958.75999999</v>
          </cell>
          <cell r="F358">
            <v>245291706.19</v>
          </cell>
          <cell r="G358">
            <v>0</v>
          </cell>
          <cell r="H358">
            <v>240339.94</v>
          </cell>
          <cell r="I358">
            <v>912.63</v>
          </cell>
          <cell r="J358">
            <v>38000</v>
          </cell>
          <cell r="K358">
            <v>0</v>
          </cell>
          <cell r="L358">
            <v>0</v>
          </cell>
        </row>
        <row r="359">
          <cell r="C359">
            <v>7103</v>
          </cell>
          <cell r="D359" t="str">
            <v>მარჩენალდაკარგულ პირთა სოციალური დაცვა</v>
          </cell>
          <cell r="E359">
            <v>150214.84</v>
          </cell>
          <cell r="F359">
            <v>0</v>
          </cell>
          <cell r="G359">
            <v>0</v>
          </cell>
          <cell r="H359">
            <v>150214.84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C360">
            <v>7104</v>
          </cell>
          <cell r="D360" t="str">
            <v>ოჯახებისა და ბავშვების სოციალური დაცვა</v>
          </cell>
          <cell r="E360">
            <v>132591959.79000001</v>
          </cell>
          <cell r="F360">
            <v>106579161.89</v>
          </cell>
          <cell r="G360">
            <v>0</v>
          </cell>
          <cell r="H360">
            <v>26012797.899999999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C361">
            <v>7105</v>
          </cell>
          <cell r="D361" t="str">
            <v>უმუშევართა სოციალური დაცვა</v>
          </cell>
          <cell r="E361">
            <v>45990.38</v>
          </cell>
          <cell r="F361">
            <v>0</v>
          </cell>
          <cell r="G361">
            <v>0</v>
          </cell>
          <cell r="H361">
            <v>45990.38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C362">
            <v>7106</v>
          </cell>
          <cell r="D362" t="str">
            <v>საცხოვრებლით უზრუნველყოფა</v>
          </cell>
          <cell r="E362">
            <v>2630791.2000000002</v>
          </cell>
          <cell r="F362">
            <v>1538468</v>
          </cell>
          <cell r="G362">
            <v>0</v>
          </cell>
          <cell r="H362">
            <v>1074762.2</v>
          </cell>
          <cell r="I362">
            <v>0</v>
          </cell>
          <cell r="J362">
            <v>17561</v>
          </cell>
          <cell r="K362">
            <v>0</v>
          </cell>
          <cell r="L362">
            <v>0</v>
          </cell>
        </row>
        <row r="363">
          <cell r="C363">
            <v>7107</v>
          </cell>
          <cell r="D363" t="str">
            <v>სოციალური გაუცხოების საკითხები, რომლებიც არ ექვემდებარება კლასიფიკაციას</v>
          </cell>
          <cell r="E363">
            <v>20801469.5</v>
          </cell>
          <cell r="F363">
            <v>18716461.149999999</v>
          </cell>
          <cell r="G363">
            <v>1697.5</v>
          </cell>
          <cell r="H363">
            <v>1988484.39</v>
          </cell>
          <cell r="I363">
            <v>0</v>
          </cell>
          <cell r="J363">
            <v>71390</v>
          </cell>
          <cell r="K363">
            <v>0</v>
          </cell>
          <cell r="L363">
            <v>23436.46</v>
          </cell>
        </row>
        <row r="364">
          <cell r="C364">
            <v>7109</v>
          </cell>
          <cell r="D364" t="str">
            <v>სხვა არაკლასიფიცირებული საქმიანობა სოციალური დაცვის სფეროში</v>
          </cell>
          <cell r="E364">
            <v>23926209.079999998</v>
          </cell>
          <cell r="F364">
            <v>6410389.8499999996</v>
          </cell>
          <cell r="G364">
            <v>661651.87</v>
          </cell>
          <cell r="H364">
            <v>16743480.789999999</v>
          </cell>
          <cell r="I364">
            <v>10441.34</v>
          </cell>
          <cell r="J364">
            <v>100245.23</v>
          </cell>
          <cell r="K364">
            <v>0</v>
          </cell>
          <cell r="L36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  <sheetName val="RED47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  <sheetName val="დაგეგმილი_ამოღება(თებერვალი)"/>
      <sheetName val="AbsorptionGraph"/>
      <sheetName val="Graphs"/>
      <sheetName val="PlannedAbsorption"/>
    </sheetNames>
    <sheetDataSet>
      <sheetData sheetId="0" refreshError="1">
        <row r="1">
          <cell r="C1" t="str">
            <v xml:space="preserve">sadepozito sertifikatebis auqcionebis dinamika da saemisio kalendari </v>
          </cell>
        </row>
        <row r="3">
          <cell r="B3" t="str">
            <v>dafarvis TariRi</v>
          </cell>
          <cell r="C3" t="str">
            <v>განთავსება (ნომინალში)</v>
          </cell>
          <cell r="D3" t="str">
            <v>saangariSsworebo fasi</v>
          </cell>
        </row>
        <row r="5">
          <cell r="B5">
            <v>39006</v>
          </cell>
          <cell r="C5">
            <v>1100000</v>
          </cell>
          <cell r="D5">
            <v>1090737.398247648</v>
          </cell>
        </row>
        <row r="6">
          <cell r="B6">
            <v>39070</v>
          </cell>
          <cell r="C6">
            <v>412000</v>
          </cell>
          <cell r="D6">
            <v>400283.8560340968</v>
          </cell>
        </row>
        <row r="7">
          <cell r="B7">
            <v>39008</v>
          </cell>
          <cell r="C7">
            <v>600000</v>
          </cell>
          <cell r="D7">
            <v>594649.13528783736</v>
          </cell>
        </row>
        <row r="8">
          <cell r="B8">
            <v>39072</v>
          </cell>
          <cell r="C8">
            <v>400000</v>
          </cell>
          <cell r="D8">
            <v>388389.90835328266</v>
          </cell>
        </row>
        <row r="9">
          <cell r="B9">
            <v>39010</v>
          </cell>
          <cell r="C9">
            <v>1600000</v>
          </cell>
          <cell r="D9">
            <v>1585453.7872798825</v>
          </cell>
        </row>
        <row r="10">
          <cell r="C10">
            <v>4112000</v>
          </cell>
          <cell r="D10">
            <v>4059514.0852027475</v>
          </cell>
        </row>
        <row r="11">
          <cell r="C11">
            <v>4112000</v>
          </cell>
          <cell r="D11">
            <v>4059514.0852027475</v>
          </cell>
        </row>
        <row r="12">
          <cell r="B12">
            <v>39013</v>
          </cell>
          <cell r="C12">
            <v>1500000</v>
          </cell>
          <cell r="D12">
            <v>1486329.0306257077</v>
          </cell>
        </row>
        <row r="13">
          <cell r="B13">
            <v>39077</v>
          </cell>
          <cell r="C13">
            <v>525000</v>
          </cell>
          <cell r="D13">
            <v>509749.41476909985</v>
          </cell>
        </row>
        <row r="14">
          <cell r="B14">
            <v>39015</v>
          </cell>
          <cell r="C14">
            <v>2000000</v>
          </cell>
          <cell r="D14">
            <v>1981787.105027115</v>
          </cell>
        </row>
        <row r="15">
          <cell r="B15">
            <v>39079</v>
          </cell>
          <cell r="C15">
            <v>1000000</v>
          </cell>
          <cell r="D15">
            <v>971586.29163613264</v>
          </cell>
        </row>
        <row r="16">
          <cell r="B16">
            <v>39017</v>
          </cell>
          <cell r="C16">
            <v>2005000</v>
          </cell>
          <cell r="D16">
            <v>1986726.4709363626</v>
          </cell>
        </row>
        <row r="17">
          <cell r="C17">
            <v>7030000</v>
          </cell>
          <cell r="D17">
            <v>6936178.3129944177</v>
          </cell>
        </row>
        <row r="18">
          <cell r="C18">
            <v>11142000</v>
          </cell>
          <cell r="D18">
            <v>10995692.398197165</v>
          </cell>
        </row>
        <row r="19">
          <cell r="B19">
            <v>38992</v>
          </cell>
        </row>
        <row r="21">
          <cell r="B21">
            <v>38994</v>
          </cell>
          <cell r="C21">
            <v>0</v>
          </cell>
          <cell r="D21">
            <v>0</v>
          </cell>
        </row>
        <row r="23">
          <cell r="B23">
            <v>38996</v>
          </cell>
        </row>
        <row r="24">
          <cell r="C24">
            <v>0</v>
          </cell>
          <cell r="D24">
            <v>0</v>
          </cell>
        </row>
        <row r="25">
          <cell r="C25">
            <v>11142000</v>
          </cell>
          <cell r="D25">
            <v>10995692.398197165</v>
          </cell>
        </row>
        <row r="26">
          <cell r="B26">
            <v>39027</v>
          </cell>
          <cell r="C26">
            <v>1000000</v>
          </cell>
          <cell r="D26">
            <v>990878.48843522638</v>
          </cell>
        </row>
        <row r="27">
          <cell r="C27">
            <v>0</v>
          </cell>
          <cell r="D27">
            <v>0</v>
          </cell>
        </row>
        <row r="28">
          <cell r="B28">
            <v>39092</v>
          </cell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B30">
            <v>39031</v>
          </cell>
          <cell r="C30">
            <v>0</v>
          </cell>
          <cell r="D30">
            <v>0</v>
          </cell>
        </row>
        <row r="31">
          <cell r="C31">
            <v>1000000</v>
          </cell>
          <cell r="D31">
            <v>990878.48843522638</v>
          </cell>
        </row>
        <row r="32">
          <cell r="C32">
            <v>12142000</v>
          </cell>
          <cell r="D32">
            <v>11986570.88663239</v>
          </cell>
        </row>
        <row r="33">
          <cell r="B33">
            <v>39034</v>
          </cell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B35">
            <v>39099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B37">
            <v>39038</v>
          </cell>
          <cell r="C37">
            <v>1000000</v>
          </cell>
          <cell r="D37">
            <v>990878.48843522638</v>
          </cell>
        </row>
        <row r="38">
          <cell r="C38">
            <v>1000000</v>
          </cell>
          <cell r="D38">
            <v>990878.48843522638</v>
          </cell>
        </row>
        <row r="39">
          <cell r="C39">
            <v>13142000</v>
          </cell>
          <cell r="D39">
            <v>12977449.375067616</v>
          </cell>
        </row>
        <row r="40">
          <cell r="B40">
            <v>39041</v>
          </cell>
          <cell r="C40">
            <v>1000000</v>
          </cell>
          <cell r="D40">
            <v>990886.02041713847</v>
          </cell>
        </row>
        <row r="41">
          <cell r="C41">
            <v>0</v>
          </cell>
          <cell r="D41">
            <v>0</v>
          </cell>
        </row>
        <row r="42">
          <cell r="B42">
            <v>39106</v>
          </cell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B44">
            <v>39045</v>
          </cell>
          <cell r="C44">
            <v>1000000</v>
          </cell>
          <cell r="D44">
            <v>990886.02041713847</v>
          </cell>
        </row>
        <row r="45">
          <cell r="C45">
            <v>2000000</v>
          </cell>
          <cell r="D45">
            <v>1981772.0408342769</v>
          </cell>
        </row>
        <row r="46">
          <cell r="C46">
            <v>15142000</v>
          </cell>
          <cell r="D46">
            <v>14959221.415901892</v>
          </cell>
        </row>
        <row r="47">
          <cell r="B47">
            <v>39048</v>
          </cell>
          <cell r="C47">
            <v>1000000</v>
          </cell>
          <cell r="D47">
            <v>990886.02041713847</v>
          </cell>
        </row>
        <row r="48">
          <cell r="B48">
            <v>39021</v>
          </cell>
          <cell r="C48">
            <v>0</v>
          </cell>
          <cell r="D48">
            <v>0</v>
          </cell>
        </row>
        <row r="49">
          <cell r="B49">
            <v>39113</v>
          </cell>
          <cell r="C49">
            <v>0</v>
          </cell>
          <cell r="D49">
            <v>0</v>
          </cell>
        </row>
        <row r="50">
          <cell r="B50">
            <v>39023</v>
          </cell>
          <cell r="C50">
            <v>0</v>
          </cell>
          <cell r="D50">
            <v>0</v>
          </cell>
        </row>
        <row r="51">
          <cell r="B51">
            <v>39052</v>
          </cell>
          <cell r="C51">
            <v>0</v>
          </cell>
          <cell r="D51">
            <v>0</v>
          </cell>
        </row>
        <row r="52">
          <cell r="C52">
            <v>1000000</v>
          </cell>
          <cell r="D52">
            <v>990886.02041713847</v>
          </cell>
        </row>
        <row r="53">
          <cell r="C53">
            <v>16142000</v>
          </cell>
          <cell r="D53">
            <v>15950107.436319031</v>
          </cell>
        </row>
        <row r="54">
          <cell r="B54">
            <v>39055</v>
          </cell>
          <cell r="C54">
            <v>1000000</v>
          </cell>
          <cell r="D54">
            <v>990886.02041713847</v>
          </cell>
        </row>
        <row r="55">
          <cell r="B55">
            <v>39028</v>
          </cell>
          <cell r="C55">
            <v>0</v>
          </cell>
          <cell r="D55">
            <v>0</v>
          </cell>
        </row>
        <row r="56">
          <cell r="B56">
            <v>39120</v>
          </cell>
          <cell r="C56">
            <v>0</v>
          </cell>
          <cell r="D56">
            <v>0</v>
          </cell>
        </row>
        <row r="57">
          <cell r="B57">
            <v>39030</v>
          </cell>
          <cell r="C57">
            <v>0</v>
          </cell>
          <cell r="D57">
            <v>0</v>
          </cell>
        </row>
        <row r="58">
          <cell r="B58">
            <v>39059</v>
          </cell>
          <cell r="C58">
            <v>0</v>
          </cell>
          <cell r="D58">
            <v>0</v>
          </cell>
        </row>
        <row r="59">
          <cell r="C59">
            <v>1000000</v>
          </cell>
          <cell r="D59">
            <v>990886.02041713847</v>
          </cell>
        </row>
        <row r="60">
          <cell r="C60">
            <v>17142000</v>
          </cell>
          <cell r="D60">
            <v>16940993.45673617</v>
          </cell>
        </row>
        <row r="61">
          <cell r="B61">
            <v>39062</v>
          </cell>
          <cell r="C61">
            <v>0</v>
          </cell>
          <cell r="D61">
            <v>0</v>
          </cell>
        </row>
        <row r="62">
          <cell r="B62">
            <v>39035</v>
          </cell>
          <cell r="C62">
            <v>0</v>
          </cell>
          <cell r="D62">
            <v>0</v>
          </cell>
        </row>
        <row r="63">
          <cell r="B63">
            <v>39127</v>
          </cell>
          <cell r="C63">
            <v>0</v>
          </cell>
          <cell r="D63">
            <v>0</v>
          </cell>
        </row>
        <row r="64">
          <cell r="B64">
            <v>39037</v>
          </cell>
          <cell r="C64">
            <v>0</v>
          </cell>
          <cell r="D64">
            <v>0</v>
          </cell>
        </row>
        <row r="65">
          <cell r="B65">
            <v>39066</v>
          </cell>
          <cell r="C65">
            <v>1000000</v>
          </cell>
          <cell r="D65">
            <v>990886.02041713847</v>
          </cell>
        </row>
        <row r="66">
          <cell r="C66">
            <v>1000000</v>
          </cell>
          <cell r="D66">
            <v>990886.02041713847</v>
          </cell>
        </row>
        <row r="67">
          <cell r="C67">
            <v>18142000</v>
          </cell>
          <cell r="D67">
            <v>17931879.477153309</v>
          </cell>
        </row>
        <row r="68">
          <cell r="B68">
            <v>39069</v>
          </cell>
          <cell r="C68">
            <v>1000000</v>
          </cell>
          <cell r="D68">
            <v>990886.02041713847</v>
          </cell>
        </row>
        <row r="69">
          <cell r="B69">
            <v>39042</v>
          </cell>
          <cell r="C69">
            <v>0</v>
          </cell>
          <cell r="D69">
            <v>0</v>
          </cell>
        </row>
        <row r="70">
          <cell r="B70">
            <v>39134</v>
          </cell>
          <cell r="C70">
            <v>0</v>
          </cell>
          <cell r="D70">
            <v>0</v>
          </cell>
        </row>
        <row r="71">
          <cell r="B71">
            <v>39044</v>
          </cell>
          <cell r="C71">
            <v>0</v>
          </cell>
          <cell r="D71">
            <v>0</v>
          </cell>
        </row>
        <row r="72">
          <cell r="B72">
            <v>39073</v>
          </cell>
          <cell r="C72">
            <v>1000000</v>
          </cell>
          <cell r="D72">
            <v>990886.02041713847</v>
          </cell>
        </row>
        <row r="73">
          <cell r="C73">
            <v>2000000</v>
          </cell>
          <cell r="D73">
            <v>1981772.0408342769</v>
          </cell>
        </row>
        <row r="74">
          <cell r="C74">
            <v>20142000</v>
          </cell>
          <cell r="D74">
            <v>19913651.517987587</v>
          </cell>
        </row>
        <row r="75">
          <cell r="B75">
            <v>39076</v>
          </cell>
          <cell r="C75">
            <v>1000000</v>
          </cell>
          <cell r="D75">
            <v>990893.55251355749</v>
          </cell>
        </row>
        <row r="76">
          <cell r="B76">
            <v>39049</v>
          </cell>
          <cell r="C76">
            <v>0</v>
          </cell>
          <cell r="D76">
            <v>0</v>
          </cell>
        </row>
        <row r="77">
          <cell r="B77">
            <v>39141</v>
          </cell>
          <cell r="C77">
            <v>0</v>
          </cell>
          <cell r="D77">
            <v>0</v>
          </cell>
        </row>
        <row r="78">
          <cell r="B78">
            <v>39177</v>
          </cell>
          <cell r="C78">
            <v>5000000</v>
          </cell>
          <cell r="D78">
            <v>4801115.4372303486</v>
          </cell>
        </row>
        <row r="79">
          <cell r="B79">
            <v>39206</v>
          </cell>
          <cell r="C79">
            <v>5000000</v>
          </cell>
          <cell r="D79">
            <v>4759048.7117972253</v>
          </cell>
        </row>
        <row r="80">
          <cell r="C80">
            <v>11000000</v>
          </cell>
          <cell r="D80">
            <v>10551057.701541131</v>
          </cell>
        </row>
        <row r="81">
          <cell r="C81">
            <v>31142000</v>
          </cell>
          <cell r="D81">
            <v>30464709.21952872</v>
          </cell>
        </row>
        <row r="82">
          <cell r="B82">
            <v>39086</v>
          </cell>
          <cell r="C82">
            <v>5000000</v>
          </cell>
          <cell r="D82">
            <v>4949638.4458623463</v>
          </cell>
        </row>
        <row r="83">
          <cell r="B83">
            <v>39112</v>
          </cell>
          <cell r="C83">
            <v>5000000</v>
          </cell>
          <cell r="D83">
            <v>4909609.3834068654</v>
          </cell>
        </row>
        <row r="84">
          <cell r="B84">
            <v>39148</v>
          </cell>
          <cell r="C84">
            <v>5000000</v>
          </cell>
          <cell r="D84">
            <v>4854756.3311342839</v>
          </cell>
        </row>
        <row r="85">
          <cell r="B85">
            <v>39184</v>
          </cell>
          <cell r="C85">
            <v>4800000</v>
          </cell>
          <cell r="D85">
            <v>4609070.8197411345</v>
          </cell>
        </row>
        <row r="86">
          <cell r="B86">
            <v>39213</v>
          </cell>
          <cell r="C86">
            <v>4600000</v>
          </cell>
          <cell r="D86">
            <v>4378324.8148534475</v>
          </cell>
        </row>
        <row r="87">
          <cell r="C87">
            <v>24400000</v>
          </cell>
          <cell r="D87">
            <v>23701399.79499808</v>
          </cell>
        </row>
        <row r="88">
          <cell r="C88">
            <v>55542000</v>
          </cell>
          <cell r="D88">
            <v>54166109.014526799</v>
          </cell>
        </row>
        <row r="89">
          <cell r="B89">
            <v>39090</v>
          </cell>
          <cell r="C89">
            <v>5000000</v>
          </cell>
          <cell r="D89">
            <v>4955145.7491637347</v>
          </cell>
        </row>
        <row r="90">
          <cell r="B90">
            <v>39119</v>
          </cell>
          <cell r="C90">
            <v>5000000</v>
          </cell>
          <cell r="D90">
            <v>4909609.3834068654</v>
          </cell>
        </row>
        <row r="91">
          <cell r="B91">
            <v>39155</v>
          </cell>
          <cell r="C91">
            <v>5000000</v>
          </cell>
          <cell r="D91">
            <v>4854991.3833878953</v>
          </cell>
        </row>
        <row r="92">
          <cell r="B92">
            <v>39191</v>
          </cell>
          <cell r="C92">
            <v>4800000</v>
          </cell>
          <cell r="D92">
            <v>4609070.8197411345</v>
          </cell>
        </row>
        <row r="93">
          <cell r="B93">
            <v>39220</v>
          </cell>
          <cell r="C93">
            <v>4900000</v>
          </cell>
          <cell r="D93">
            <v>4663867.7375612808</v>
          </cell>
        </row>
        <row r="94">
          <cell r="C94">
            <v>24700000</v>
          </cell>
          <cell r="D94">
            <v>23992685.073260911</v>
          </cell>
        </row>
        <row r="95">
          <cell r="C95">
            <v>80242000</v>
          </cell>
          <cell r="D95">
            <v>78158794.087787718</v>
          </cell>
        </row>
        <row r="96">
          <cell r="B96">
            <v>39097</v>
          </cell>
          <cell r="C96">
            <v>10000000</v>
          </cell>
          <cell r="D96">
            <v>9911044.9771367125</v>
          </cell>
        </row>
        <row r="97">
          <cell r="B97">
            <v>39126</v>
          </cell>
          <cell r="C97">
            <v>5000000</v>
          </cell>
          <cell r="D97">
            <v>4909609.3834068654</v>
          </cell>
        </row>
        <row r="98">
          <cell r="B98">
            <v>39162</v>
          </cell>
          <cell r="C98">
            <v>5000000</v>
          </cell>
          <cell r="D98">
            <v>4854756.3311342839</v>
          </cell>
        </row>
        <row r="99">
          <cell r="B99">
            <v>39198</v>
          </cell>
          <cell r="C99">
            <v>5000000</v>
          </cell>
          <cell r="D99">
            <v>4801115.4372303486</v>
          </cell>
        </row>
        <row r="100">
          <cell r="B100">
            <v>39227</v>
          </cell>
          <cell r="C100">
            <v>5000000</v>
          </cell>
          <cell r="D100">
            <v>4759048.7117972253</v>
          </cell>
        </row>
        <row r="101">
          <cell r="C101">
            <v>30000000</v>
          </cell>
          <cell r="D101">
            <v>29235574.840705436</v>
          </cell>
        </row>
        <row r="102">
          <cell r="C102">
            <v>110242000</v>
          </cell>
          <cell r="D102">
            <v>107394368.92849316</v>
          </cell>
        </row>
        <row r="103">
          <cell r="B103">
            <v>39090</v>
          </cell>
          <cell r="C103">
            <v>10000000</v>
          </cell>
          <cell r="D103">
            <v>9959050.5668746158</v>
          </cell>
        </row>
        <row r="104">
          <cell r="B104">
            <v>39104</v>
          </cell>
          <cell r="C104">
            <v>10000000</v>
          </cell>
          <cell r="D104">
            <v>9914135.4384981375</v>
          </cell>
        </row>
        <row r="105">
          <cell r="B105">
            <v>39091</v>
          </cell>
          <cell r="C105">
            <v>30000000</v>
          </cell>
          <cell r="D105">
            <v>29875325.763826139</v>
          </cell>
        </row>
        <row r="106">
          <cell r="B106">
            <v>39168</v>
          </cell>
          <cell r="C106">
            <v>15000000</v>
          </cell>
          <cell r="D106">
            <v>14566032.013344878</v>
          </cell>
        </row>
        <row r="107">
          <cell r="B107">
            <v>39092</v>
          </cell>
          <cell r="C107">
            <v>15000000</v>
          </cell>
          <cell r="D107">
            <v>14937206.439559286</v>
          </cell>
        </row>
        <row r="108">
          <cell r="B108">
            <v>39106</v>
          </cell>
          <cell r="C108">
            <v>15000000</v>
          </cell>
          <cell r="D108">
            <v>14863403.287703363</v>
          </cell>
        </row>
        <row r="109">
          <cell r="B109">
            <v>39086</v>
          </cell>
          <cell r="C109">
            <v>30000000</v>
          </cell>
          <cell r="D109">
            <v>29933277.494330443</v>
          </cell>
        </row>
        <row r="110">
          <cell r="B110">
            <v>39086</v>
          </cell>
          <cell r="C110">
            <v>6274000</v>
          </cell>
          <cell r="D110">
            <v>6260936.0851439852</v>
          </cell>
        </row>
        <row r="111">
          <cell r="B111">
            <v>39093</v>
          </cell>
          <cell r="C111">
            <v>5000000</v>
          </cell>
          <cell r="D111">
            <v>4979125.8673910089</v>
          </cell>
        </row>
        <row r="112">
          <cell r="B112">
            <v>39107</v>
          </cell>
          <cell r="C112">
            <v>15000000</v>
          </cell>
          <cell r="D112">
            <v>14863177.326528395</v>
          </cell>
        </row>
        <row r="113">
          <cell r="B113">
            <v>39094</v>
          </cell>
          <cell r="C113">
            <v>5000000</v>
          </cell>
          <cell r="D113">
            <v>4979144.8857497685</v>
          </cell>
        </row>
        <row r="114">
          <cell r="B114">
            <v>39108</v>
          </cell>
          <cell r="C114">
            <v>5400000</v>
          </cell>
          <cell r="D114">
            <v>5351028.5594520727</v>
          </cell>
        </row>
        <row r="115">
          <cell r="B115">
            <v>39087</v>
          </cell>
          <cell r="C115">
            <v>10900000</v>
          </cell>
          <cell r="D115">
            <v>10878073.975277774</v>
          </cell>
        </row>
        <row r="116">
          <cell r="B116">
            <v>39086</v>
          </cell>
          <cell r="C116">
            <v>15928000</v>
          </cell>
          <cell r="D116">
            <v>15904165.538220802</v>
          </cell>
        </row>
        <row r="117">
          <cell r="C117">
            <v>188502000</v>
          </cell>
          <cell r="D117">
            <v>187264083.24190068</v>
          </cell>
        </row>
        <row r="118">
          <cell r="C118">
            <v>298744000</v>
          </cell>
          <cell r="D118">
            <v>294658452.17039382</v>
          </cell>
        </row>
        <row r="119">
          <cell r="B119">
            <v>39083</v>
          </cell>
        </row>
        <row r="120">
          <cell r="B120">
            <v>39084</v>
          </cell>
        </row>
        <row r="121">
          <cell r="B121">
            <v>39085</v>
          </cell>
        </row>
        <row r="122">
          <cell r="B122">
            <v>39086</v>
          </cell>
        </row>
        <row r="123">
          <cell r="B123">
            <v>39094</v>
          </cell>
          <cell r="C123">
            <v>5000000</v>
          </cell>
          <cell r="D123">
            <v>4990257.3769675968</v>
          </cell>
        </row>
        <row r="124">
          <cell r="B124">
            <v>39115</v>
          </cell>
          <cell r="C124">
            <v>2000000</v>
          </cell>
          <cell r="D124">
            <v>1983415.3869561909</v>
          </cell>
        </row>
        <row r="125">
          <cell r="C125">
            <v>7000000</v>
          </cell>
          <cell r="D125">
            <v>6973672.7639237875</v>
          </cell>
        </row>
        <row r="127">
          <cell r="B127">
            <v>39118</v>
          </cell>
          <cell r="C127">
            <v>2000000</v>
          </cell>
          <cell r="D127">
            <v>1983822.8755974569</v>
          </cell>
        </row>
        <row r="128">
          <cell r="B128">
            <v>39098</v>
          </cell>
          <cell r="C128">
            <v>5000000</v>
          </cell>
          <cell r="D128">
            <v>4991671.4304078948</v>
          </cell>
        </row>
        <row r="129">
          <cell r="B129">
            <v>39183</v>
          </cell>
          <cell r="C129">
            <v>4000000</v>
          </cell>
          <cell r="D129">
            <v>3898527.2111858893</v>
          </cell>
        </row>
        <row r="130">
          <cell r="B130">
            <v>39100</v>
          </cell>
          <cell r="C130">
            <v>5000000</v>
          </cell>
          <cell r="D130">
            <v>4993296.670223535</v>
          </cell>
        </row>
        <row r="131">
          <cell r="B131">
            <v>39122</v>
          </cell>
          <cell r="C131">
            <v>2000000</v>
          </cell>
          <cell r="D131">
            <v>1988225.3481845597</v>
          </cell>
        </row>
        <row r="132">
          <cell r="C132">
            <v>18000000</v>
          </cell>
          <cell r="D132">
            <v>17855543.535599336</v>
          </cell>
        </row>
        <row r="133">
          <cell r="C133">
            <v>25000000</v>
          </cell>
          <cell r="D133">
            <v>24829216.299523123</v>
          </cell>
        </row>
        <row r="134">
          <cell r="B134">
            <v>39125</v>
          </cell>
          <cell r="C134">
            <v>2000000</v>
          </cell>
          <cell r="D134">
            <v>1989332.8159251269</v>
          </cell>
        </row>
        <row r="135">
          <cell r="B135">
            <v>39105</v>
          </cell>
          <cell r="C135">
            <v>5000000</v>
          </cell>
          <cell r="D135">
            <v>4994482.8069376508</v>
          </cell>
        </row>
        <row r="136">
          <cell r="B136">
            <v>39190</v>
          </cell>
          <cell r="C136">
            <v>4000000</v>
          </cell>
          <cell r="D136">
            <v>3903649.3774213986</v>
          </cell>
        </row>
        <row r="137">
          <cell r="B137">
            <v>39107</v>
          </cell>
          <cell r="C137">
            <v>5000000</v>
          </cell>
          <cell r="D137">
            <v>4995344.0656133648</v>
          </cell>
        </row>
        <row r="138">
          <cell r="B138">
            <v>39101</v>
          </cell>
          <cell r="C138">
            <v>0</v>
          </cell>
          <cell r="D138">
            <v>0</v>
          </cell>
        </row>
        <row r="139">
          <cell r="C139">
            <v>16000000</v>
          </cell>
          <cell r="D139">
            <v>15882809.065897541</v>
          </cell>
        </row>
        <row r="140">
          <cell r="C140">
            <v>41000000</v>
          </cell>
          <cell r="D140">
            <v>40712025.365420662</v>
          </cell>
        </row>
        <row r="141">
          <cell r="B141">
            <v>39132</v>
          </cell>
          <cell r="C141">
            <v>2000000</v>
          </cell>
          <cell r="D141">
            <v>1991673.1691612599</v>
          </cell>
        </row>
        <row r="142">
          <cell r="B142">
            <v>39112</v>
          </cell>
          <cell r="C142">
            <v>5000000</v>
          </cell>
          <cell r="D142">
            <v>4996665.2393087791</v>
          </cell>
        </row>
        <row r="143">
          <cell r="B143">
            <v>39197</v>
          </cell>
          <cell r="C143">
            <v>4000000</v>
          </cell>
          <cell r="D143">
            <v>3934763.7726838454</v>
          </cell>
        </row>
        <row r="144">
          <cell r="B144">
            <v>39114</v>
          </cell>
          <cell r="C144">
            <v>5000000</v>
          </cell>
          <cell r="D144">
            <v>4997134.5198493032</v>
          </cell>
        </row>
        <row r="145">
          <cell r="B145">
            <v>39136</v>
          </cell>
          <cell r="C145">
            <v>2000000</v>
          </cell>
          <cell r="D145">
            <v>1992784.4822691318</v>
          </cell>
        </row>
        <row r="146">
          <cell r="C146">
            <v>18000000</v>
          </cell>
          <cell r="D146">
            <v>17913021.183272317</v>
          </cell>
        </row>
        <row r="147">
          <cell r="C147">
            <v>59000000</v>
          </cell>
          <cell r="D147">
            <v>58625046.548692979</v>
          </cell>
        </row>
        <row r="148">
          <cell r="B148">
            <v>39139</v>
          </cell>
          <cell r="C148">
            <v>2000000</v>
          </cell>
          <cell r="D148">
            <v>1993180.5919910183</v>
          </cell>
        </row>
        <row r="149">
          <cell r="B149">
            <v>39119</v>
          </cell>
          <cell r="C149">
            <v>5000000</v>
          </cell>
          <cell r="D149">
            <v>4997517.671359404</v>
          </cell>
        </row>
        <row r="150">
          <cell r="B150">
            <v>39204</v>
          </cell>
          <cell r="C150">
            <v>2000000</v>
          </cell>
          <cell r="D150">
            <v>1969555.5279757828</v>
          </cell>
        </row>
        <row r="151">
          <cell r="B151">
            <v>39121</v>
          </cell>
          <cell r="C151">
            <v>5000000</v>
          </cell>
          <cell r="D151">
            <v>4997747.5904695</v>
          </cell>
        </row>
        <row r="152">
          <cell r="B152">
            <v>39143</v>
          </cell>
          <cell r="C152">
            <v>6000000</v>
          </cell>
          <cell r="D152">
            <v>5981050.7204025388</v>
          </cell>
        </row>
        <row r="153">
          <cell r="C153">
            <v>20000000</v>
          </cell>
          <cell r="D153">
            <v>19939052.102198243</v>
          </cell>
        </row>
        <row r="154">
          <cell r="C154">
            <v>79000000</v>
          </cell>
          <cell r="D154">
            <v>78564098.650891215</v>
          </cell>
        </row>
        <row r="155">
          <cell r="B155">
            <v>39146</v>
          </cell>
          <cell r="C155">
            <v>6000000</v>
          </cell>
          <cell r="D155">
            <v>5980913.5121671995</v>
          </cell>
        </row>
        <row r="156">
          <cell r="B156">
            <v>39210</v>
          </cell>
          <cell r="C156">
            <v>4000000</v>
          </cell>
          <cell r="D156">
            <v>3934281.3334519011</v>
          </cell>
        </row>
        <row r="157">
          <cell r="B157">
            <v>39126</v>
          </cell>
          <cell r="C157">
            <v>5000000</v>
          </cell>
          <cell r="D157">
            <v>4997642.2082513394</v>
          </cell>
        </row>
        <row r="158">
          <cell r="B158">
            <v>39148</v>
          </cell>
          <cell r="C158">
            <v>6000000</v>
          </cell>
          <cell r="D158">
            <v>5980776.3102269638</v>
          </cell>
        </row>
        <row r="159">
          <cell r="B159">
            <v>39212</v>
          </cell>
          <cell r="C159">
            <v>4000000</v>
          </cell>
          <cell r="D159">
            <v>3928212.7197142201</v>
          </cell>
        </row>
        <row r="160">
          <cell r="B160">
            <v>39128</v>
          </cell>
          <cell r="C160">
            <v>5000000</v>
          </cell>
          <cell r="D160">
            <v>4997603.888546587</v>
          </cell>
        </row>
        <row r="161">
          <cell r="B161">
            <v>39150</v>
          </cell>
          <cell r="C161">
            <v>6000000</v>
          </cell>
          <cell r="D161">
            <v>5980639.1145813996</v>
          </cell>
        </row>
        <row r="162">
          <cell r="C162">
            <v>36000000</v>
          </cell>
          <cell r="D162">
            <v>35800069.086939611</v>
          </cell>
        </row>
        <row r="163">
          <cell r="C163">
            <v>115000000</v>
          </cell>
          <cell r="D163">
            <v>114364167.73783082</v>
          </cell>
        </row>
        <row r="164">
          <cell r="B164">
            <v>39153</v>
          </cell>
          <cell r="C164">
            <v>6000000</v>
          </cell>
          <cell r="D164">
            <v>5979038.9636769285</v>
          </cell>
        </row>
        <row r="165">
          <cell r="B165">
            <v>39217</v>
          </cell>
          <cell r="C165">
            <v>1130000</v>
          </cell>
          <cell r="D165">
            <v>1107442.4590404709</v>
          </cell>
        </row>
        <row r="166">
          <cell r="B166">
            <v>39133</v>
          </cell>
          <cell r="C166">
            <v>5000000</v>
          </cell>
          <cell r="D166">
            <v>4997402.7197371665</v>
          </cell>
        </row>
        <row r="167">
          <cell r="B167">
            <v>39155</v>
          </cell>
          <cell r="C167">
            <v>4000000</v>
          </cell>
          <cell r="D167">
            <v>3981065.3985428209</v>
          </cell>
        </row>
        <row r="168">
          <cell r="B168">
            <v>39219</v>
          </cell>
          <cell r="C168">
            <v>2900000</v>
          </cell>
          <cell r="D168">
            <v>2837948.4514882406</v>
          </cell>
        </row>
        <row r="169">
          <cell r="B169">
            <v>39135</v>
          </cell>
          <cell r="C169">
            <v>5000000</v>
          </cell>
          <cell r="D169">
            <v>4997029.1634836281</v>
          </cell>
        </row>
        <row r="170">
          <cell r="B170">
            <v>39157</v>
          </cell>
          <cell r="C170">
            <v>5000000</v>
          </cell>
          <cell r="D170">
            <v>4975420.0617660917</v>
          </cell>
        </row>
        <row r="171">
          <cell r="C171">
            <v>29030000</v>
          </cell>
          <cell r="D171">
            <v>28875347.217735346</v>
          </cell>
        </row>
        <row r="172">
          <cell r="C172">
            <v>144030000</v>
          </cell>
          <cell r="D172">
            <v>143239514.95556617</v>
          </cell>
        </row>
        <row r="173">
          <cell r="B173">
            <v>39160</v>
          </cell>
          <cell r="C173">
            <v>1500000</v>
          </cell>
          <cell r="D173">
            <v>1492067.9216570319</v>
          </cell>
        </row>
        <row r="174">
          <cell r="B174">
            <v>39224</v>
          </cell>
          <cell r="C174">
            <v>750000</v>
          </cell>
          <cell r="D174">
            <v>733558.44310359936</v>
          </cell>
        </row>
        <row r="175">
          <cell r="B175">
            <v>39140</v>
          </cell>
          <cell r="C175">
            <v>5000000</v>
          </cell>
          <cell r="D175">
            <v>4996569.4785990762</v>
          </cell>
        </row>
        <row r="176">
          <cell r="B176">
            <v>39162</v>
          </cell>
          <cell r="C176">
            <v>6000000</v>
          </cell>
          <cell r="D176">
            <v>5968727.1403201418</v>
          </cell>
        </row>
        <row r="177">
          <cell r="B177">
            <v>39226</v>
          </cell>
          <cell r="C177">
            <v>2250000</v>
          </cell>
          <cell r="D177">
            <v>2200675.3293107981</v>
          </cell>
        </row>
        <row r="178">
          <cell r="B178">
            <v>39142</v>
          </cell>
          <cell r="C178">
            <v>1950000</v>
          </cell>
          <cell r="D178">
            <v>1948598.6105882756</v>
          </cell>
        </row>
        <row r="179">
          <cell r="B179">
            <v>39164</v>
          </cell>
          <cell r="C179">
            <v>6000000</v>
          </cell>
          <cell r="D179">
            <v>5968089.5246130545</v>
          </cell>
        </row>
        <row r="180">
          <cell r="C180">
            <v>23450000</v>
          </cell>
          <cell r="D180">
            <v>23308286.448191978</v>
          </cell>
        </row>
        <row r="181">
          <cell r="C181">
            <v>167480000</v>
          </cell>
          <cell r="D181">
            <v>166547801.40375814</v>
          </cell>
        </row>
        <row r="182">
          <cell r="B182">
            <v>39167</v>
          </cell>
          <cell r="C182">
            <v>6000000</v>
          </cell>
          <cell r="D182">
            <v>5968089.5246130545</v>
          </cell>
        </row>
        <row r="183">
          <cell r="B183">
            <v>39231</v>
          </cell>
          <cell r="C183">
            <v>4000000</v>
          </cell>
          <cell r="D183">
            <v>3912216.2973284386</v>
          </cell>
        </row>
        <row r="184">
          <cell r="B184">
            <v>39147</v>
          </cell>
          <cell r="C184">
            <v>5000000</v>
          </cell>
          <cell r="D184">
            <v>4995640.7901598187</v>
          </cell>
        </row>
        <row r="185">
          <cell r="B185">
            <v>39169</v>
          </cell>
          <cell r="C185">
            <v>6000000</v>
          </cell>
          <cell r="D185">
            <v>5968043.9858467421</v>
          </cell>
        </row>
        <row r="186">
          <cell r="B186">
            <v>39233</v>
          </cell>
          <cell r="C186">
            <v>4000000</v>
          </cell>
          <cell r="D186">
            <v>3912216.2973284386</v>
          </cell>
        </row>
        <row r="187">
          <cell r="B187">
            <v>39149</v>
          </cell>
          <cell r="C187">
            <v>5000000</v>
          </cell>
          <cell r="D187">
            <v>4995210.0725331875</v>
          </cell>
        </row>
        <row r="188">
          <cell r="B188">
            <v>39171</v>
          </cell>
          <cell r="C188">
            <v>9000000</v>
          </cell>
          <cell r="D188">
            <v>8951929.365598429</v>
          </cell>
        </row>
        <row r="189">
          <cell r="C189">
            <v>39000000</v>
          </cell>
          <cell r="D189">
            <v>38703346.33340811</v>
          </cell>
        </row>
        <row r="190">
          <cell r="C190">
            <v>206480000</v>
          </cell>
          <cell r="D190">
            <v>205251147.73716626</v>
          </cell>
        </row>
        <row r="191">
          <cell r="B191">
            <v>39174</v>
          </cell>
          <cell r="C191">
            <v>9000000</v>
          </cell>
          <cell r="D191">
            <v>8952065.9787701145</v>
          </cell>
        </row>
        <row r="192">
          <cell r="B192">
            <v>39238</v>
          </cell>
          <cell r="C192">
            <v>7000000</v>
          </cell>
          <cell r="D192">
            <v>6846378.5203247676</v>
          </cell>
        </row>
        <row r="193">
          <cell r="B193">
            <v>39154</v>
          </cell>
          <cell r="C193">
            <v>5000000</v>
          </cell>
          <cell r="D193">
            <v>4995267.497258761</v>
          </cell>
        </row>
        <row r="194">
          <cell r="B194">
            <v>39176</v>
          </cell>
          <cell r="C194">
            <v>9000000</v>
          </cell>
          <cell r="D194">
            <v>8951929.365598429</v>
          </cell>
        </row>
        <row r="195">
          <cell r="B195">
            <v>39149</v>
          </cell>
        </row>
        <row r="196">
          <cell r="B196">
            <v>39149</v>
          </cell>
        </row>
        <row r="197">
          <cell r="B197">
            <v>39177</v>
          </cell>
          <cell r="C197">
            <v>9000000</v>
          </cell>
          <cell r="D197">
            <v>8953769.1143209618</v>
          </cell>
        </row>
        <row r="198">
          <cell r="C198">
            <v>39000000</v>
          </cell>
          <cell r="D198">
            <v>38699410.47627303</v>
          </cell>
        </row>
        <row r="199">
          <cell r="C199">
            <v>245480000</v>
          </cell>
          <cell r="D199">
            <v>243950558.21343929</v>
          </cell>
        </row>
        <row r="200">
          <cell r="B200">
            <v>39182</v>
          </cell>
          <cell r="C200">
            <v>9000000</v>
          </cell>
          <cell r="D200">
            <v>8950292.7712967247</v>
          </cell>
        </row>
        <row r="201">
          <cell r="B201">
            <v>39245</v>
          </cell>
          <cell r="C201">
            <v>7000000</v>
          </cell>
          <cell r="D201">
            <v>6846545.4689669274</v>
          </cell>
        </row>
        <row r="202">
          <cell r="B202">
            <v>39161</v>
          </cell>
          <cell r="C202">
            <v>5000000</v>
          </cell>
          <cell r="D202">
            <v>4995219.6432290962</v>
          </cell>
        </row>
        <row r="203">
          <cell r="B203">
            <v>39183</v>
          </cell>
          <cell r="C203">
            <v>9000000</v>
          </cell>
          <cell r="D203">
            <v>8951929.365598429</v>
          </cell>
        </row>
        <row r="204">
          <cell r="B204">
            <v>39247</v>
          </cell>
          <cell r="C204">
            <v>7000000</v>
          </cell>
          <cell r="D204">
            <v>6846378.5203247676</v>
          </cell>
        </row>
        <row r="205">
          <cell r="B205">
            <v>39163</v>
          </cell>
          <cell r="C205">
            <v>5000000</v>
          </cell>
          <cell r="D205">
            <v>4995210.0725331875</v>
          </cell>
        </row>
        <row r="206">
          <cell r="B206">
            <v>39185</v>
          </cell>
          <cell r="C206">
            <v>9000000</v>
          </cell>
          <cell r="D206">
            <v>8951997.6716630701</v>
          </cell>
        </row>
        <row r="207">
          <cell r="C207">
            <v>51000000</v>
          </cell>
          <cell r="D207">
            <v>50537573.513612203</v>
          </cell>
        </row>
        <row r="208">
          <cell r="C208">
            <v>296480000</v>
          </cell>
          <cell r="D208">
            <v>294488131.7270515</v>
          </cell>
        </row>
        <row r="209">
          <cell r="B209">
            <v>39188</v>
          </cell>
          <cell r="C209">
            <v>9000000</v>
          </cell>
          <cell r="D209">
            <v>8952065.9787701145</v>
          </cell>
        </row>
        <row r="210">
          <cell r="B210">
            <v>39252</v>
          </cell>
          <cell r="C210">
            <v>7000000</v>
          </cell>
          <cell r="D210">
            <v>6846378.5203247676</v>
          </cell>
        </row>
        <row r="211">
          <cell r="B211">
            <v>39168</v>
          </cell>
          <cell r="C211">
            <v>5000000</v>
          </cell>
          <cell r="D211">
            <v>4995219.6432290962</v>
          </cell>
        </row>
        <row r="212">
          <cell r="B212">
            <v>39190</v>
          </cell>
          <cell r="C212">
            <v>9000000</v>
          </cell>
          <cell r="D212">
            <v>8951929.365598429</v>
          </cell>
        </row>
        <row r="213">
          <cell r="B213">
            <v>39254</v>
          </cell>
          <cell r="C213">
            <v>7000000</v>
          </cell>
          <cell r="D213">
            <v>6846378.5203247676</v>
          </cell>
        </row>
        <row r="214">
          <cell r="B214">
            <v>39170</v>
          </cell>
          <cell r="C214">
            <v>5000000</v>
          </cell>
          <cell r="D214">
            <v>4995219.6432290962</v>
          </cell>
        </row>
        <row r="215">
          <cell r="B215">
            <v>39192</v>
          </cell>
          <cell r="C215">
            <v>9000000</v>
          </cell>
          <cell r="D215">
            <v>8951929.365598429</v>
          </cell>
        </row>
        <row r="216">
          <cell r="C216">
            <v>51000000</v>
          </cell>
          <cell r="D216">
            <v>50539121.0370747</v>
          </cell>
        </row>
        <row r="217">
          <cell r="C217">
            <v>347480000</v>
          </cell>
          <cell r="D217">
            <v>345027252.76412618</v>
          </cell>
        </row>
        <row r="218">
          <cell r="B218">
            <v>39195</v>
          </cell>
          <cell r="C218">
            <v>9000000</v>
          </cell>
          <cell r="D218">
            <v>8951929.365598429</v>
          </cell>
        </row>
        <row r="219">
          <cell r="B219">
            <v>39259</v>
          </cell>
          <cell r="C219">
            <v>7000000</v>
          </cell>
          <cell r="D219">
            <v>6846378.5203247676</v>
          </cell>
        </row>
        <row r="220">
          <cell r="B220">
            <v>39175</v>
          </cell>
          <cell r="C220">
            <v>5000000</v>
          </cell>
          <cell r="D220">
            <v>4995210.0725331875</v>
          </cell>
        </row>
        <row r="221">
          <cell r="B221">
            <v>39182</v>
          </cell>
          <cell r="C221">
            <v>10000000</v>
          </cell>
          <cell r="D221">
            <v>9977039.1427946649</v>
          </cell>
        </row>
        <row r="222">
          <cell r="B222">
            <v>39197</v>
          </cell>
          <cell r="C222">
            <v>9000000</v>
          </cell>
          <cell r="D222">
            <v>8951929.365598429</v>
          </cell>
        </row>
        <row r="223">
          <cell r="B223">
            <v>39176</v>
          </cell>
          <cell r="C223">
            <v>1070000</v>
          </cell>
          <cell r="D223">
            <v>1068974.9555221021</v>
          </cell>
        </row>
        <row r="224">
          <cell r="B224">
            <v>39261</v>
          </cell>
          <cell r="C224">
            <v>7000000</v>
          </cell>
          <cell r="D224">
            <v>6846378.5203247676</v>
          </cell>
        </row>
        <row r="225">
          <cell r="B225">
            <v>39177</v>
          </cell>
          <cell r="C225">
            <v>2500000</v>
          </cell>
          <cell r="D225">
            <v>2497605.0362665937</v>
          </cell>
        </row>
        <row r="226">
          <cell r="B226">
            <v>39184</v>
          </cell>
          <cell r="C226">
            <v>7000000</v>
          </cell>
          <cell r="D226">
            <v>6983927.3999562655</v>
          </cell>
        </row>
        <row r="227">
          <cell r="B227">
            <v>39199</v>
          </cell>
          <cell r="C227">
            <v>9000000</v>
          </cell>
          <cell r="D227">
            <v>8951929.365598429</v>
          </cell>
        </row>
        <row r="228">
          <cell r="B228">
            <v>39171</v>
          </cell>
        </row>
        <row r="229">
          <cell r="C229">
            <v>66570000</v>
          </cell>
          <cell r="D229">
            <v>66071301.744517639</v>
          </cell>
        </row>
        <row r="230">
          <cell r="C230">
            <v>414050000</v>
          </cell>
          <cell r="D230">
            <v>411098554.50864381</v>
          </cell>
        </row>
        <row r="231">
          <cell r="B231">
            <v>39202</v>
          </cell>
          <cell r="D231">
            <v>0</v>
          </cell>
        </row>
        <row r="232">
          <cell r="B232">
            <v>39266</v>
          </cell>
          <cell r="C232">
            <v>7000000</v>
          </cell>
          <cell r="D232">
            <v>6846378.5203247676</v>
          </cell>
        </row>
        <row r="233">
          <cell r="B233">
            <v>39182</v>
          </cell>
          <cell r="C233">
            <v>1100000</v>
          </cell>
          <cell r="D233">
            <v>1098948.3215104011</v>
          </cell>
        </row>
        <row r="234">
          <cell r="B234">
            <v>39204</v>
          </cell>
          <cell r="C234">
            <v>9000000</v>
          </cell>
          <cell r="D234">
            <v>8951997.6716630701</v>
          </cell>
        </row>
        <row r="235">
          <cell r="B235">
            <v>39268</v>
          </cell>
          <cell r="C235">
            <v>7000000</v>
          </cell>
          <cell r="D235">
            <v>6846378.5203247676</v>
          </cell>
        </row>
        <row r="236">
          <cell r="B236">
            <v>39184</v>
          </cell>
          <cell r="C236">
            <v>2000000</v>
          </cell>
          <cell r="D236">
            <v>1998087.8572916384</v>
          </cell>
        </row>
        <row r="237">
          <cell r="B237">
            <v>39178</v>
          </cell>
          <cell r="D237">
            <v>0</v>
          </cell>
        </row>
        <row r="240">
          <cell r="B240">
            <v>39181</v>
          </cell>
          <cell r="D240">
            <v>0</v>
          </cell>
        </row>
        <row r="241">
          <cell r="B241">
            <v>39273</v>
          </cell>
          <cell r="C241">
            <v>7000000</v>
          </cell>
          <cell r="D241">
            <v>6846545.4689669274</v>
          </cell>
        </row>
        <row r="242">
          <cell r="B242">
            <v>39189</v>
          </cell>
          <cell r="D242">
            <v>0</v>
          </cell>
        </row>
        <row r="243">
          <cell r="B243">
            <v>39212</v>
          </cell>
          <cell r="C243">
            <v>9000000</v>
          </cell>
          <cell r="D243">
            <v>8950292.7712967247</v>
          </cell>
        </row>
        <row r="244">
          <cell r="B244">
            <v>39275</v>
          </cell>
          <cell r="C244">
            <v>7000000</v>
          </cell>
          <cell r="D244">
            <v>6846378.5203247676</v>
          </cell>
        </row>
        <row r="245">
          <cell r="B245">
            <v>39191</v>
          </cell>
          <cell r="C245">
            <v>5000000</v>
          </cell>
          <cell r="D245">
            <v>4995210.0725331875</v>
          </cell>
        </row>
        <row r="246">
          <cell r="B246">
            <v>39213</v>
          </cell>
          <cell r="C246">
            <v>9000000</v>
          </cell>
          <cell r="D246">
            <v>8951929.365598429</v>
          </cell>
        </row>
        <row r="249">
          <cell r="B249">
            <v>39216</v>
          </cell>
          <cell r="C249">
            <v>9000000</v>
          </cell>
          <cell r="D249">
            <v>8951997.6716630701</v>
          </cell>
        </row>
        <row r="250">
          <cell r="B250">
            <v>39280</v>
          </cell>
          <cell r="C250">
            <v>7000000</v>
          </cell>
          <cell r="D250">
            <v>6846378.5203247676</v>
          </cell>
        </row>
        <row r="251">
          <cell r="B251">
            <v>39196</v>
          </cell>
          <cell r="C251">
            <v>5000000</v>
          </cell>
          <cell r="D251">
            <v>4995210.0725331875</v>
          </cell>
        </row>
        <row r="252">
          <cell r="B252">
            <v>39218</v>
          </cell>
          <cell r="C252">
            <v>6115000</v>
          </cell>
          <cell r="D252">
            <v>6082338.6745149335</v>
          </cell>
        </row>
        <row r="253">
          <cell r="B253">
            <v>39282</v>
          </cell>
          <cell r="C253">
            <v>7000000</v>
          </cell>
          <cell r="D253">
            <v>6846378.5203247676</v>
          </cell>
        </row>
        <row r="254">
          <cell r="B254">
            <v>39198</v>
          </cell>
          <cell r="C254">
            <v>5000000</v>
          </cell>
          <cell r="D254">
            <v>4995305.781142652</v>
          </cell>
        </row>
        <row r="255">
          <cell r="B255">
            <v>39220</v>
          </cell>
          <cell r="C255">
            <v>9000000</v>
          </cell>
          <cell r="D255">
            <v>8954389.0408091154</v>
          </cell>
        </row>
        <row r="258">
          <cell r="B258">
            <v>39223</v>
          </cell>
          <cell r="C258">
            <v>9000000</v>
          </cell>
          <cell r="D258">
            <v>8955482.6637122203</v>
          </cell>
        </row>
        <row r="259">
          <cell r="B259">
            <v>39287</v>
          </cell>
          <cell r="C259">
            <v>7000000</v>
          </cell>
          <cell r="D259">
            <v>6846378.5203247676</v>
          </cell>
        </row>
        <row r="260">
          <cell r="B260">
            <v>39203</v>
          </cell>
          <cell r="C260">
            <v>5000000</v>
          </cell>
          <cell r="D260">
            <v>4996454.5705923736</v>
          </cell>
        </row>
        <row r="261">
          <cell r="B261">
            <v>39225</v>
          </cell>
          <cell r="C261">
            <v>9000000</v>
          </cell>
          <cell r="D261">
            <v>8953295.6849748157</v>
          </cell>
        </row>
        <row r="262">
          <cell r="B262">
            <v>39289</v>
          </cell>
          <cell r="C262">
            <v>7000000</v>
          </cell>
          <cell r="D262">
            <v>6846378.5203247676</v>
          </cell>
        </row>
        <row r="263">
          <cell r="B263">
            <v>39205</v>
          </cell>
          <cell r="C263">
            <v>5000000</v>
          </cell>
          <cell r="D263">
            <v>4996148.1750781722</v>
          </cell>
        </row>
        <row r="264">
          <cell r="B264">
            <v>39227</v>
          </cell>
          <cell r="C264">
            <v>9000000</v>
          </cell>
          <cell r="D264">
            <v>8954730.7692727074</v>
          </cell>
        </row>
        <row r="267">
          <cell r="B267">
            <v>39230</v>
          </cell>
          <cell r="C267">
            <v>9000000</v>
          </cell>
          <cell r="D267">
            <v>8951929.365598429</v>
          </cell>
        </row>
        <row r="268">
          <cell r="B268">
            <v>39294</v>
          </cell>
          <cell r="C268">
            <v>7000000</v>
          </cell>
          <cell r="D268">
            <v>6846712.4257513555</v>
          </cell>
        </row>
        <row r="269">
          <cell r="B269">
            <v>39210</v>
          </cell>
          <cell r="C269">
            <v>5000000</v>
          </cell>
          <cell r="D269">
            <v>4996253.494297564</v>
          </cell>
        </row>
        <row r="270">
          <cell r="B270">
            <v>39232</v>
          </cell>
          <cell r="C270">
            <v>9000000</v>
          </cell>
          <cell r="D270">
            <v>8952817.4257529359</v>
          </cell>
        </row>
        <row r="271">
          <cell r="B271">
            <v>39296</v>
          </cell>
          <cell r="C271">
            <v>7000000</v>
          </cell>
          <cell r="D271">
            <v>6846378.5203247676</v>
          </cell>
        </row>
        <row r="272">
          <cell r="B272">
            <v>39212</v>
          </cell>
          <cell r="C272">
            <v>5000000</v>
          </cell>
          <cell r="D272">
            <v>4996205.6213746713</v>
          </cell>
        </row>
        <row r="273">
          <cell r="B273">
            <v>39234</v>
          </cell>
          <cell r="C273">
            <v>9000000</v>
          </cell>
          <cell r="D273">
            <v>8952749.1071778983</v>
          </cell>
        </row>
        <row r="276">
          <cell r="B276">
            <v>39237</v>
          </cell>
          <cell r="C276">
            <v>9000000</v>
          </cell>
          <cell r="D276">
            <v>8951929.365598429</v>
          </cell>
        </row>
        <row r="277">
          <cell r="B277">
            <v>39301</v>
          </cell>
          <cell r="C277">
            <v>7000000</v>
          </cell>
          <cell r="D277">
            <v>6846378.5203247676</v>
          </cell>
        </row>
        <row r="278">
          <cell r="B278">
            <v>39217</v>
          </cell>
          <cell r="C278">
            <v>5000000</v>
          </cell>
          <cell r="D278">
            <v>4996358.8179573249</v>
          </cell>
        </row>
        <row r="279">
          <cell r="B279">
            <v>39211</v>
          </cell>
          <cell r="D279">
            <v>0</v>
          </cell>
        </row>
        <row r="280">
          <cell r="B280">
            <v>39303</v>
          </cell>
          <cell r="C280">
            <v>7000000</v>
          </cell>
          <cell r="D280">
            <v>6846378.5203247676</v>
          </cell>
        </row>
        <row r="281">
          <cell r="B281">
            <v>39219</v>
          </cell>
          <cell r="C281">
            <v>5000000</v>
          </cell>
          <cell r="D281">
            <v>4996502.4482861999</v>
          </cell>
        </row>
        <row r="282">
          <cell r="B282">
            <v>39241</v>
          </cell>
          <cell r="C282">
            <v>9000000</v>
          </cell>
          <cell r="D282">
            <v>8952270.9063458927</v>
          </cell>
        </row>
        <row r="285">
          <cell r="B285">
            <v>39244</v>
          </cell>
          <cell r="C285">
            <v>9000000</v>
          </cell>
          <cell r="D285">
            <v>8952202.5961115006</v>
          </cell>
        </row>
        <row r="286">
          <cell r="B286">
            <v>39308</v>
          </cell>
          <cell r="C286">
            <v>7000000</v>
          </cell>
          <cell r="D286">
            <v>6846378.5203247676</v>
          </cell>
        </row>
        <row r="287">
          <cell r="B287">
            <v>39224</v>
          </cell>
          <cell r="C287">
            <v>5000000</v>
          </cell>
          <cell r="D287">
            <v>4996655.6630726345</v>
          </cell>
        </row>
        <row r="288">
          <cell r="B288">
            <v>39246</v>
          </cell>
          <cell r="C288">
            <v>9000000</v>
          </cell>
          <cell r="D288">
            <v>8952065.9787701145</v>
          </cell>
        </row>
        <row r="289">
          <cell r="B289">
            <v>39310</v>
          </cell>
          <cell r="C289">
            <v>7000000</v>
          </cell>
          <cell r="D289">
            <v>6846378.5203247676</v>
          </cell>
        </row>
        <row r="290">
          <cell r="B290">
            <v>39226</v>
          </cell>
          <cell r="C290">
            <v>5000000</v>
          </cell>
          <cell r="D290">
            <v>4996454.5705923736</v>
          </cell>
        </row>
        <row r="291">
          <cell r="B291">
            <v>39248</v>
          </cell>
          <cell r="C291">
            <v>9000000</v>
          </cell>
          <cell r="D291">
            <v>8952065.9787701145</v>
          </cell>
        </row>
        <row r="294">
          <cell r="B294">
            <v>39251</v>
          </cell>
          <cell r="C294">
            <v>9000000</v>
          </cell>
          <cell r="D294">
            <v>8952475.8433041479</v>
          </cell>
        </row>
        <row r="295">
          <cell r="B295">
            <v>39315</v>
          </cell>
          <cell r="C295">
            <v>7000000</v>
          </cell>
          <cell r="D295">
            <v>6846545.4689669274</v>
          </cell>
        </row>
        <row r="296">
          <cell r="B296">
            <v>39231</v>
          </cell>
          <cell r="C296">
            <v>5000000</v>
          </cell>
          <cell r="D296">
            <v>4996655.6630726345</v>
          </cell>
        </row>
        <row r="297">
          <cell r="B297">
            <v>39253</v>
          </cell>
          <cell r="C297">
            <v>9000000</v>
          </cell>
          <cell r="D297">
            <v>8952270.9063458927</v>
          </cell>
        </row>
        <row r="298">
          <cell r="B298">
            <v>39317</v>
          </cell>
          <cell r="C298">
            <v>7000000</v>
          </cell>
          <cell r="D298">
            <v>6846545.4689669274</v>
          </cell>
        </row>
        <row r="299">
          <cell r="B299">
            <v>39233</v>
          </cell>
          <cell r="C299">
            <v>5000000</v>
          </cell>
          <cell r="D299">
            <v>4995411.0648491941</v>
          </cell>
        </row>
        <row r="300">
          <cell r="B300">
            <v>39255</v>
          </cell>
          <cell r="C300">
            <v>9000000</v>
          </cell>
          <cell r="D300">
            <v>8952134.2869195826</v>
          </cell>
        </row>
        <row r="303">
          <cell r="B303">
            <v>39258</v>
          </cell>
          <cell r="C303">
            <v>9000000</v>
          </cell>
          <cell r="D303">
            <v>8952134.2869195826</v>
          </cell>
        </row>
        <row r="304">
          <cell r="B304">
            <v>39321</v>
          </cell>
          <cell r="C304">
            <v>7000000</v>
          </cell>
          <cell r="D304">
            <v>6848525.6236715056</v>
          </cell>
        </row>
        <row r="305">
          <cell r="B305">
            <v>39238</v>
          </cell>
          <cell r="C305">
            <v>5000000</v>
          </cell>
          <cell r="D305">
            <v>4996761.0036891159</v>
          </cell>
        </row>
        <row r="306">
          <cell r="B306">
            <v>39260</v>
          </cell>
          <cell r="C306">
            <v>9000000</v>
          </cell>
          <cell r="D306">
            <v>8955619.3853582572</v>
          </cell>
        </row>
        <row r="307">
          <cell r="B307">
            <v>39324</v>
          </cell>
          <cell r="C307">
            <v>7000000</v>
          </cell>
          <cell r="D307">
            <v>6850220.4001440285</v>
          </cell>
        </row>
        <row r="308">
          <cell r="B308">
            <v>39240</v>
          </cell>
          <cell r="C308">
            <v>5000000</v>
          </cell>
          <cell r="D308">
            <v>4997115.3638160108</v>
          </cell>
        </row>
        <row r="309">
          <cell r="B309">
            <v>39262</v>
          </cell>
          <cell r="C309">
            <v>10000000</v>
          </cell>
          <cell r="D309">
            <v>9954715.5896846242</v>
          </cell>
        </row>
        <row r="312">
          <cell r="B312">
            <v>39265</v>
          </cell>
          <cell r="C312">
            <v>10000000</v>
          </cell>
          <cell r="D312">
            <v>9956616.4307630546</v>
          </cell>
        </row>
        <row r="313">
          <cell r="B313">
            <v>39329</v>
          </cell>
          <cell r="C313">
            <v>7000000</v>
          </cell>
          <cell r="D313">
            <v>6855405.4133822881</v>
          </cell>
        </row>
        <row r="314">
          <cell r="B314">
            <v>39245</v>
          </cell>
          <cell r="C314">
            <v>5000000</v>
          </cell>
          <cell r="D314">
            <v>4997364.4037048956</v>
          </cell>
        </row>
        <row r="315">
          <cell r="B315">
            <v>39267</v>
          </cell>
          <cell r="C315">
            <v>10000000</v>
          </cell>
          <cell r="D315">
            <v>9954107.4738166071</v>
          </cell>
        </row>
        <row r="316">
          <cell r="B316">
            <v>39331</v>
          </cell>
          <cell r="C316">
            <v>7000000</v>
          </cell>
          <cell r="D316">
            <v>6855907.6054421142</v>
          </cell>
        </row>
        <row r="317">
          <cell r="B317">
            <v>39247</v>
          </cell>
          <cell r="C317">
            <v>5000000</v>
          </cell>
          <cell r="D317">
            <v>4997172.8323564893</v>
          </cell>
        </row>
        <row r="318">
          <cell r="B318">
            <v>39269</v>
          </cell>
          <cell r="C318">
            <v>10000000</v>
          </cell>
          <cell r="D318">
            <v>9950384.3847118486</v>
          </cell>
        </row>
        <row r="321">
          <cell r="B321">
            <v>39272</v>
          </cell>
          <cell r="C321">
            <v>15000000</v>
          </cell>
          <cell r="D321">
            <v>14920679.21657032</v>
          </cell>
        </row>
        <row r="322">
          <cell r="B322">
            <v>39336</v>
          </cell>
          <cell r="C322">
            <v>8000000</v>
          </cell>
          <cell r="D322">
            <v>7825386.6799591053</v>
          </cell>
        </row>
        <row r="323">
          <cell r="B323">
            <v>39252</v>
          </cell>
          <cell r="C323">
            <v>5000000</v>
          </cell>
          <cell r="D323">
            <v>4996646.0868731951</v>
          </cell>
        </row>
        <row r="324">
          <cell r="B324">
            <v>39428</v>
          </cell>
          <cell r="C324">
            <v>8000000</v>
          </cell>
          <cell r="D324">
            <v>7620041.7536534443</v>
          </cell>
        </row>
        <row r="325">
          <cell r="B325">
            <v>39274</v>
          </cell>
          <cell r="C325">
            <v>15000000</v>
          </cell>
          <cell r="D325">
            <v>14920906.929514455</v>
          </cell>
        </row>
        <row r="326">
          <cell r="B326">
            <v>39338</v>
          </cell>
          <cell r="C326">
            <v>8000000</v>
          </cell>
          <cell r="D326">
            <v>7824432.5946568772</v>
          </cell>
        </row>
        <row r="327">
          <cell r="B327">
            <v>39254</v>
          </cell>
          <cell r="C327">
            <v>5000000</v>
          </cell>
          <cell r="D327">
            <v>4996847.194769985</v>
          </cell>
        </row>
        <row r="328">
          <cell r="B328">
            <v>39276</v>
          </cell>
          <cell r="C328">
            <v>15000000</v>
          </cell>
          <cell r="D328">
            <v>14919996.119438451</v>
          </cell>
        </row>
        <row r="331">
          <cell r="B331">
            <v>39279</v>
          </cell>
          <cell r="C331">
            <v>15000000</v>
          </cell>
          <cell r="D331">
            <v>14919882.275997384</v>
          </cell>
        </row>
        <row r="332">
          <cell r="B332">
            <v>39343</v>
          </cell>
          <cell r="C332">
            <v>8000000</v>
          </cell>
          <cell r="D332">
            <v>7824623.3931050599</v>
          </cell>
        </row>
        <row r="333">
          <cell r="B333">
            <v>39259</v>
          </cell>
          <cell r="C333">
            <v>5000000</v>
          </cell>
          <cell r="D333">
            <v>4996607.7824424943</v>
          </cell>
        </row>
        <row r="334">
          <cell r="B334">
            <v>39435</v>
          </cell>
          <cell r="C334">
            <v>8000000</v>
          </cell>
          <cell r="D334">
            <v>7620041.7536534443</v>
          </cell>
        </row>
        <row r="335">
          <cell r="B335">
            <v>39281</v>
          </cell>
          <cell r="C335">
            <v>15000000</v>
          </cell>
          <cell r="D335">
            <v>14919882.275997384</v>
          </cell>
        </row>
        <row r="336">
          <cell r="B336">
            <v>39345</v>
          </cell>
          <cell r="C336">
            <v>8000000</v>
          </cell>
          <cell r="D336">
            <v>7824623.3931050599</v>
          </cell>
        </row>
        <row r="337">
          <cell r="B337">
            <v>39261</v>
          </cell>
          <cell r="C337">
            <v>5000000</v>
          </cell>
          <cell r="D337">
            <v>4995219.6432290962</v>
          </cell>
        </row>
        <row r="338">
          <cell r="B338">
            <v>39283</v>
          </cell>
          <cell r="C338">
            <v>4650000</v>
          </cell>
          <cell r="D338">
            <v>4625198.7970259199</v>
          </cell>
        </row>
        <row r="341">
          <cell r="B341">
            <v>39286</v>
          </cell>
          <cell r="C341">
            <v>15000000</v>
          </cell>
          <cell r="D341">
            <v>14919882.275997384</v>
          </cell>
        </row>
        <row r="342">
          <cell r="B342">
            <v>39350</v>
          </cell>
          <cell r="C342">
            <v>8000000</v>
          </cell>
          <cell r="D342">
            <v>7824623.3931050599</v>
          </cell>
        </row>
        <row r="343">
          <cell r="B343">
            <v>39266</v>
          </cell>
          <cell r="C343">
            <v>5000000</v>
          </cell>
          <cell r="D343">
            <v>4995286.6391273551</v>
          </cell>
        </row>
        <row r="344">
          <cell r="B344">
            <v>39442</v>
          </cell>
          <cell r="C344">
            <v>8000000</v>
          </cell>
          <cell r="D344">
            <v>7620041.7536534443</v>
          </cell>
        </row>
        <row r="345">
          <cell r="B345">
            <v>39288</v>
          </cell>
          <cell r="C345">
            <v>15000000</v>
          </cell>
          <cell r="D345">
            <v>14919996.119438451</v>
          </cell>
        </row>
        <row r="346">
          <cell r="B346">
            <v>39352</v>
          </cell>
          <cell r="C346">
            <v>8000000</v>
          </cell>
          <cell r="D346">
            <v>7825768.3792324476</v>
          </cell>
        </row>
        <row r="347">
          <cell r="B347">
            <v>39268</v>
          </cell>
          <cell r="C347">
            <v>5000000</v>
          </cell>
          <cell r="D347">
            <v>4996014.1388568897</v>
          </cell>
        </row>
        <row r="348">
          <cell r="B348">
            <v>39290</v>
          </cell>
          <cell r="C348">
            <v>15000000</v>
          </cell>
          <cell r="D348">
            <v>14928539.33172496</v>
          </cell>
        </row>
        <row r="351">
          <cell r="B351">
            <v>39293</v>
          </cell>
          <cell r="C351">
            <v>11000000</v>
          </cell>
          <cell r="D351">
            <v>10948431.388375629</v>
          </cell>
        </row>
        <row r="352">
          <cell r="B352">
            <v>39357</v>
          </cell>
          <cell r="C352">
            <v>8000000</v>
          </cell>
          <cell r="D352">
            <v>7828059.3570643282</v>
          </cell>
        </row>
        <row r="353">
          <cell r="B353">
            <v>39273</v>
          </cell>
          <cell r="C353">
            <v>5000000</v>
          </cell>
          <cell r="D353">
            <v>4996416.2690979457</v>
          </cell>
        </row>
        <row r="354">
          <cell r="B354">
            <v>39451</v>
          </cell>
          <cell r="C354">
            <v>5000000</v>
          </cell>
          <cell r="D354">
            <v>4763699.6170246536</v>
          </cell>
        </row>
        <row r="355">
          <cell r="B355">
            <v>39295</v>
          </cell>
          <cell r="C355">
            <v>11000000</v>
          </cell>
          <cell r="D355">
            <v>10949936.291279761</v>
          </cell>
        </row>
        <row r="356">
          <cell r="B356">
            <v>39359</v>
          </cell>
          <cell r="C356">
            <v>8000000</v>
          </cell>
          <cell r="D356">
            <v>7839725.9317729063</v>
          </cell>
        </row>
        <row r="357">
          <cell r="B357">
            <v>39275</v>
          </cell>
          <cell r="C357">
            <v>5000000</v>
          </cell>
          <cell r="D357">
            <v>4996722.6974964915</v>
          </cell>
        </row>
        <row r="358">
          <cell r="B358">
            <v>39297</v>
          </cell>
          <cell r="C358">
            <v>11000000</v>
          </cell>
          <cell r="D358">
            <v>10953365.670542402</v>
          </cell>
        </row>
        <row r="361">
          <cell r="B361">
            <v>39300</v>
          </cell>
          <cell r="C361">
            <v>11000000</v>
          </cell>
          <cell r="D361">
            <v>10957048.370388079</v>
          </cell>
        </row>
        <row r="362">
          <cell r="B362">
            <v>39364</v>
          </cell>
          <cell r="C362">
            <v>8000000</v>
          </cell>
          <cell r="D362">
            <v>7849698.7006060397</v>
          </cell>
        </row>
        <row r="363">
          <cell r="B363">
            <v>39280</v>
          </cell>
          <cell r="C363">
            <v>5000000</v>
          </cell>
          <cell r="D363">
            <v>4997172.8323564893</v>
          </cell>
        </row>
        <row r="364">
          <cell r="B364">
            <v>39456</v>
          </cell>
          <cell r="C364">
            <v>5000000</v>
          </cell>
          <cell r="D364">
            <v>4782286.7244244618</v>
          </cell>
        </row>
        <row r="365">
          <cell r="B365">
            <v>39302</v>
          </cell>
          <cell r="C365">
            <v>11000000</v>
          </cell>
          <cell r="D365">
            <v>10960984.89977592</v>
          </cell>
        </row>
        <row r="366">
          <cell r="B366">
            <v>39366</v>
          </cell>
          <cell r="C366">
            <v>8000000</v>
          </cell>
          <cell r="D366">
            <v>7861429.9133331189</v>
          </cell>
        </row>
        <row r="367">
          <cell r="B367">
            <v>39282</v>
          </cell>
          <cell r="C367">
            <v>5000000</v>
          </cell>
          <cell r="D367">
            <v>4998082.9270964554</v>
          </cell>
        </row>
        <row r="368">
          <cell r="B368">
            <v>39304</v>
          </cell>
          <cell r="C368">
            <v>11000000</v>
          </cell>
          <cell r="D368">
            <v>10965343.506113281</v>
          </cell>
        </row>
        <row r="371">
          <cell r="B371">
            <v>39307</v>
          </cell>
          <cell r="C371">
            <v>11000000</v>
          </cell>
          <cell r="D371">
            <v>10967943.555657055</v>
          </cell>
        </row>
        <row r="372">
          <cell r="B372">
            <v>39371</v>
          </cell>
          <cell r="C372">
            <v>8000000</v>
          </cell>
          <cell r="D372">
            <v>7871458.0123759806</v>
          </cell>
        </row>
        <row r="373">
          <cell r="B373">
            <v>39287</v>
          </cell>
          <cell r="C373">
            <v>5000000</v>
          </cell>
          <cell r="D373">
            <v>4997891.3006567089</v>
          </cell>
        </row>
        <row r="374">
          <cell r="B374">
            <v>39463</v>
          </cell>
          <cell r="C374">
            <v>5000000</v>
          </cell>
          <cell r="D374">
            <v>4802672.0225012423</v>
          </cell>
        </row>
        <row r="375">
          <cell r="B375">
            <v>39309</v>
          </cell>
          <cell r="C375">
            <v>11000000</v>
          </cell>
          <cell r="D375">
            <v>10968363.033966685</v>
          </cell>
        </row>
        <row r="376">
          <cell r="B376">
            <v>39373</v>
          </cell>
          <cell r="C376">
            <v>8000000</v>
          </cell>
          <cell r="D376">
            <v>7880931.0078469245</v>
          </cell>
        </row>
        <row r="377">
          <cell r="B377">
            <v>39289</v>
          </cell>
          <cell r="C377">
            <v>12000000</v>
          </cell>
          <cell r="D377">
            <v>11993858.487256799</v>
          </cell>
        </row>
        <row r="378">
          <cell r="B378">
            <v>39311</v>
          </cell>
          <cell r="C378">
            <v>11000000</v>
          </cell>
          <cell r="D378">
            <v>10967440.22403626</v>
          </cell>
        </row>
        <row r="379">
          <cell r="B379">
            <v>39290</v>
          </cell>
          <cell r="C379">
            <v>12000000</v>
          </cell>
          <cell r="D379">
            <v>11993099.860354315</v>
          </cell>
        </row>
        <row r="382">
          <cell r="B382">
            <v>39314</v>
          </cell>
          <cell r="C382">
            <v>11000000</v>
          </cell>
          <cell r="D382">
            <v>10961739.025975091</v>
          </cell>
        </row>
        <row r="383">
          <cell r="B383">
            <v>39293</v>
          </cell>
          <cell r="C383">
            <v>12000000</v>
          </cell>
          <cell r="D383">
            <v>11992961.938500749</v>
          </cell>
        </row>
        <row r="384">
          <cell r="B384">
            <v>39378</v>
          </cell>
          <cell r="C384">
            <v>8000000</v>
          </cell>
          <cell r="D384">
            <v>7876288.3260999154</v>
          </cell>
        </row>
        <row r="385">
          <cell r="B385">
            <v>39294</v>
          </cell>
          <cell r="C385">
            <v>12000000</v>
          </cell>
          <cell r="D385">
            <v>11990755.620187614</v>
          </cell>
        </row>
        <row r="386">
          <cell r="B386">
            <v>39470</v>
          </cell>
          <cell r="C386">
            <v>5000000</v>
          </cell>
          <cell r="D386">
            <v>4762526.0960334027</v>
          </cell>
        </row>
        <row r="387">
          <cell r="B387">
            <v>39316</v>
          </cell>
          <cell r="C387">
            <v>11000000</v>
          </cell>
          <cell r="D387">
            <v>10941247.002398081</v>
          </cell>
        </row>
        <row r="388">
          <cell r="B388">
            <v>39295</v>
          </cell>
          <cell r="C388">
            <v>12000000</v>
          </cell>
          <cell r="D388">
            <v>11988504.174079651</v>
          </cell>
        </row>
        <row r="389">
          <cell r="B389">
            <v>39380</v>
          </cell>
          <cell r="C389">
            <v>8000000</v>
          </cell>
          <cell r="D389">
            <v>7849890.7332846392</v>
          </cell>
        </row>
        <row r="390">
          <cell r="B390">
            <v>39296</v>
          </cell>
          <cell r="C390">
            <v>0</v>
          </cell>
          <cell r="D390">
            <v>0</v>
          </cell>
        </row>
        <row r="391">
          <cell r="B391">
            <v>39318</v>
          </cell>
          <cell r="C391">
            <v>6000000</v>
          </cell>
          <cell r="D391">
            <v>5967952.9103989536</v>
          </cell>
        </row>
        <row r="392">
          <cell r="B392">
            <v>39297</v>
          </cell>
          <cell r="C392">
            <v>4000000</v>
          </cell>
          <cell r="D392">
            <v>3996168.0580265499</v>
          </cell>
        </row>
        <row r="395">
          <cell r="B395">
            <v>39321</v>
          </cell>
          <cell r="C395">
            <v>11000000</v>
          </cell>
          <cell r="D395">
            <v>10941330.487588197</v>
          </cell>
        </row>
        <row r="396">
          <cell r="B396">
            <v>39300</v>
          </cell>
          <cell r="C396">
            <v>3500000</v>
          </cell>
          <cell r="D396">
            <v>3496667.1493116566</v>
          </cell>
        </row>
        <row r="397">
          <cell r="B397">
            <v>39385</v>
          </cell>
          <cell r="C397">
            <v>8000000</v>
          </cell>
          <cell r="D397">
            <v>7825577.5249413485</v>
          </cell>
        </row>
        <row r="398">
          <cell r="B398">
            <v>39301</v>
          </cell>
          <cell r="C398">
            <v>12000000</v>
          </cell>
          <cell r="D398">
            <v>11989354.110500785</v>
          </cell>
        </row>
        <row r="399">
          <cell r="B399">
            <v>39477</v>
          </cell>
          <cell r="C399">
            <v>7000000</v>
          </cell>
          <cell r="D399">
            <v>6670704.7710551471</v>
          </cell>
        </row>
        <row r="400">
          <cell r="B400">
            <v>39323</v>
          </cell>
          <cell r="C400">
            <v>15000000</v>
          </cell>
          <cell r="D400">
            <v>14919882.275997384</v>
          </cell>
        </row>
        <row r="401">
          <cell r="B401">
            <v>39387</v>
          </cell>
          <cell r="C401">
            <v>10000000</v>
          </cell>
          <cell r="D401">
            <v>9781971.9061766863</v>
          </cell>
        </row>
        <row r="402">
          <cell r="B402">
            <v>39303</v>
          </cell>
          <cell r="C402">
            <v>2500000</v>
          </cell>
          <cell r="D402">
            <v>2497648.1050583329</v>
          </cell>
        </row>
        <row r="403">
          <cell r="B403">
            <v>39325</v>
          </cell>
          <cell r="C403">
            <v>15000000</v>
          </cell>
          <cell r="D403">
            <v>14919882.275997384</v>
          </cell>
        </row>
        <row r="404">
          <cell r="B404">
            <v>39298</v>
          </cell>
        </row>
        <row r="405">
          <cell r="B405">
            <v>39299</v>
          </cell>
        </row>
        <row r="406">
          <cell r="B406">
            <v>39328</v>
          </cell>
          <cell r="C406">
            <v>15000000</v>
          </cell>
          <cell r="D406">
            <v>14920109.964616856</v>
          </cell>
        </row>
        <row r="407">
          <cell r="B407">
            <v>39392</v>
          </cell>
          <cell r="C407">
            <v>10000000</v>
          </cell>
          <cell r="D407">
            <v>9782687.6446799207</v>
          </cell>
        </row>
        <row r="408">
          <cell r="B408">
            <v>39308</v>
          </cell>
          <cell r="C408">
            <v>16300000</v>
          </cell>
          <cell r="D408">
            <v>16284447.237515073</v>
          </cell>
        </row>
        <row r="409">
          <cell r="B409">
            <v>39484</v>
          </cell>
          <cell r="C409">
            <v>7000000</v>
          </cell>
          <cell r="D409">
            <v>6670387.8119091615</v>
          </cell>
        </row>
        <row r="410">
          <cell r="B410">
            <v>39330</v>
          </cell>
          <cell r="C410">
            <v>15000000</v>
          </cell>
          <cell r="D410">
            <v>14921362.376254894</v>
          </cell>
        </row>
        <row r="411">
          <cell r="B411">
            <v>39394</v>
          </cell>
          <cell r="C411">
            <v>10000000</v>
          </cell>
          <cell r="D411">
            <v>9781494.8053562921</v>
          </cell>
        </row>
        <row r="412">
          <cell r="B412">
            <v>39310</v>
          </cell>
          <cell r="C412">
            <v>20000000</v>
          </cell>
          <cell r="D412">
            <v>19981031.70551791</v>
          </cell>
        </row>
        <row r="413">
          <cell r="B413">
            <v>39332</v>
          </cell>
          <cell r="C413">
            <v>15000000</v>
          </cell>
          <cell r="D413">
            <v>14920679.21657032</v>
          </cell>
        </row>
        <row r="414">
          <cell r="B414">
            <v>39305</v>
          </cell>
        </row>
        <row r="415">
          <cell r="B415">
            <v>39306</v>
          </cell>
        </row>
        <row r="416">
          <cell r="B416">
            <v>39335</v>
          </cell>
          <cell r="C416">
            <v>15000000</v>
          </cell>
          <cell r="D416">
            <v>14920109.964616856</v>
          </cell>
        </row>
        <row r="417">
          <cell r="B417">
            <v>39399</v>
          </cell>
          <cell r="C417">
            <v>10000000</v>
          </cell>
          <cell r="D417">
            <v>9781733.3499488812</v>
          </cell>
        </row>
        <row r="418">
          <cell r="B418">
            <v>39315</v>
          </cell>
          <cell r="C418">
            <v>17500000</v>
          </cell>
          <cell r="D418">
            <v>17483268.751301836</v>
          </cell>
        </row>
        <row r="419">
          <cell r="B419">
            <v>39491</v>
          </cell>
          <cell r="C419">
            <v>7000000</v>
          </cell>
          <cell r="D419">
            <v>6672924.3287769407</v>
          </cell>
        </row>
        <row r="420">
          <cell r="B420">
            <v>39337</v>
          </cell>
          <cell r="C420">
            <v>1910000</v>
          </cell>
          <cell r="D420">
            <v>1899841.8320018225</v>
          </cell>
        </row>
        <row r="421">
          <cell r="B421">
            <v>39401</v>
          </cell>
          <cell r="C421">
            <v>10000000</v>
          </cell>
          <cell r="D421">
            <v>9780540.7433210965</v>
          </cell>
        </row>
        <row r="422">
          <cell r="B422">
            <v>39317</v>
          </cell>
          <cell r="C422">
            <v>5000000</v>
          </cell>
          <cell r="D422">
            <v>4995210.0725331875</v>
          </cell>
        </row>
        <row r="423">
          <cell r="B423">
            <v>39339</v>
          </cell>
          <cell r="C423">
            <v>7500000</v>
          </cell>
          <cell r="D423">
            <v>7460111.9057663186</v>
          </cell>
        </row>
        <row r="424">
          <cell r="B424">
            <v>39312</v>
          </cell>
        </row>
        <row r="425">
          <cell r="B425">
            <v>39313</v>
          </cell>
        </row>
        <row r="426">
          <cell r="B426">
            <v>39342</v>
          </cell>
          <cell r="C426">
            <v>9500000</v>
          </cell>
          <cell r="D426">
            <v>9449402.9775906764</v>
          </cell>
        </row>
        <row r="427">
          <cell r="B427">
            <v>39406</v>
          </cell>
          <cell r="C427">
            <v>5000000</v>
          </cell>
          <cell r="D427">
            <v>4890389.6206906624</v>
          </cell>
        </row>
        <row r="428">
          <cell r="B428">
            <v>39323</v>
          </cell>
          <cell r="C428">
            <v>11055000</v>
          </cell>
          <cell r="D428">
            <v>11042922.370930204</v>
          </cell>
        </row>
        <row r="429">
          <cell r="B429">
            <v>39498</v>
          </cell>
          <cell r="C429">
            <v>7000000</v>
          </cell>
          <cell r="D429">
            <v>6667853.2226739367</v>
          </cell>
        </row>
        <row r="430">
          <cell r="B430">
            <v>39344</v>
          </cell>
          <cell r="C430">
            <v>8090000</v>
          </cell>
          <cell r="D430">
            <v>8046789.8408545889</v>
          </cell>
        </row>
        <row r="431">
          <cell r="B431">
            <v>39408</v>
          </cell>
          <cell r="C431">
            <v>10000000</v>
          </cell>
          <cell r="D431">
            <v>9780540.7433210965</v>
          </cell>
        </row>
        <row r="432">
          <cell r="B432">
            <v>39324</v>
          </cell>
          <cell r="C432">
            <v>4444000</v>
          </cell>
          <cell r="D432">
            <v>4439751.2189020207</v>
          </cell>
        </row>
        <row r="433">
          <cell r="B433">
            <v>39346</v>
          </cell>
          <cell r="C433">
            <v>3000000</v>
          </cell>
          <cell r="D433">
            <v>2983999.2238876903</v>
          </cell>
        </row>
        <row r="434">
          <cell r="B434">
            <v>39319</v>
          </cell>
        </row>
        <row r="435">
          <cell r="B435">
            <v>39320</v>
          </cell>
        </row>
        <row r="436">
          <cell r="B436">
            <v>39349</v>
          </cell>
          <cell r="C436">
            <v>15000000</v>
          </cell>
          <cell r="D436">
            <v>14919882.275997384</v>
          </cell>
        </row>
        <row r="437">
          <cell r="B437">
            <v>39329</v>
          </cell>
          <cell r="C437">
            <v>3000000</v>
          </cell>
          <cell r="D437">
            <v>2996715.927750411</v>
          </cell>
        </row>
        <row r="438">
          <cell r="B438">
            <v>39413</v>
          </cell>
          <cell r="D438">
            <v>0</v>
          </cell>
        </row>
        <row r="439">
          <cell r="B439">
            <v>39329</v>
          </cell>
          <cell r="D439">
            <v>0</v>
          </cell>
        </row>
        <row r="440">
          <cell r="B440">
            <v>39505</v>
          </cell>
          <cell r="C440">
            <v>2000000</v>
          </cell>
          <cell r="D440">
            <v>1905100.920763982</v>
          </cell>
        </row>
        <row r="441">
          <cell r="B441">
            <v>39351</v>
          </cell>
          <cell r="C441">
            <v>3000000</v>
          </cell>
          <cell r="D441">
            <v>2983999.2238876903</v>
          </cell>
        </row>
        <row r="442">
          <cell r="B442">
            <v>39415</v>
          </cell>
          <cell r="C442">
            <v>10000000</v>
          </cell>
          <cell r="D442">
            <v>9780779.2413813248</v>
          </cell>
        </row>
        <row r="443">
          <cell r="B443">
            <v>39331</v>
          </cell>
          <cell r="C443">
            <v>13555000</v>
          </cell>
          <cell r="D443">
            <v>13542040.452794079</v>
          </cell>
        </row>
        <row r="444">
          <cell r="B444">
            <v>39353</v>
          </cell>
          <cell r="C444">
            <v>15000000</v>
          </cell>
          <cell r="D444">
            <v>14919996.119438451</v>
          </cell>
        </row>
        <row r="445">
          <cell r="B445">
            <v>39326</v>
          </cell>
          <cell r="D445">
            <v>0</v>
          </cell>
        </row>
        <row r="446">
          <cell r="B446">
            <v>39327</v>
          </cell>
          <cell r="D446">
            <v>0</v>
          </cell>
        </row>
        <row r="447">
          <cell r="B447">
            <v>39356</v>
          </cell>
          <cell r="C447">
            <v>12000000</v>
          </cell>
          <cell r="D447">
            <v>11936087.971693484</v>
          </cell>
        </row>
        <row r="448">
          <cell r="B448">
            <v>39420</v>
          </cell>
          <cell r="C448">
            <v>10000000</v>
          </cell>
          <cell r="D448">
            <v>9782449.0535413548</v>
          </cell>
        </row>
        <row r="449">
          <cell r="B449">
            <v>39336</v>
          </cell>
          <cell r="C449">
            <v>15000000</v>
          </cell>
          <cell r="D449">
            <v>14986204.480259268</v>
          </cell>
        </row>
        <row r="450">
          <cell r="B450">
            <v>39512</v>
          </cell>
          <cell r="C450">
            <v>12000000</v>
          </cell>
          <cell r="D450">
            <v>11447460.859092733</v>
          </cell>
        </row>
        <row r="451">
          <cell r="B451">
            <v>39358</v>
          </cell>
          <cell r="C451">
            <v>15000000</v>
          </cell>
          <cell r="D451">
            <v>14926829.906660283</v>
          </cell>
        </row>
        <row r="452">
          <cell r="B452">
            <v>39422</v>
          </cell>
          <cell r="C452">
            <v>10000000</v>
          </cell>
          <cell r="D452">
            <v>9788417.3255523015</v>
          </cell>
        </row>
        <row r="453">
          <cell r="B453">
            <v>39338</v>
          </cell>
          <cell r="C453">
            <v>15000000</v>
          </cell>
          <cell r="D453">
            <v>14986692.63812598</v>
          </cell>
        </row>
        <row r="454">
          <cell r="B454">
            <v>39360</v>
          </cell>
          <cell r="C454">
            <v>15000000</v>
          </cell>
          <cell r="D454">
            <v>14925234.796433428</v>
          </cell>
        </row>
        <row r="455">
          <cell r="B455">
            <v>39333</v>
          </cell>
        </row>
        <row r="456">
          <cell r="B456">
            <v>39334</v>
          </cell>
        </row>
        <row r="457">
          <cell r="B457">
            <v>39363</v>
          </cell>
          <cell r="C457">
            <v>15000000</v>
          </cell>
          <cell r="D457">
            <v>14925690.507424407</v>
          </cell>
        </row>
        <row r="458">
          <cell r="B458">
            <v>39427</v>
          </cell>
          <cell r="C458">
            <v>10000000</v>
          </cell>
          <cell r="D458">
            <v>9786267.9088702723</v>
          </cell>
        </row>
        <row r="459">
          <cell r="B459">
            <v>39343</v>
          </cell>
          <cell r="C459">
            <v>15000000</v>
          </cell>
          <cell r="D459">
            <v>14985630.217599563</v>
          </cell>
        </row>
        <row r="460">
          <cell r="B460">
            <v>39519</v>
          </cell>
          <cell r="C460">
            <v>12000000</v>
          </cell>
          <cell r="D460">
            <v>11437124.278716974</v>
          </cell>
        </row>
        <row r="461">
          <cell r="B461">
            <v>39365</v>
          </cell>
          <cell r="C461">
            <v>15000000</v>
          </cell>
          <cell r="D461">
            <v>14923867.830410345</v>
          </cell>
        </row>
        <row r="462">
          <cell r="B462">
            <v>39429</v>
          </cell>
          <cell r="C462">
            <v>10000000</v>
          </cell>
          <cell r="D462">
            <v>9783642.1256289333</v>
          </cell>
        </row>
        <row r="463">
          <cell r="B463">
            <v>39345</v>
          </cell>
          <cell r="C463">
            <v>11000000</v>
          </cell>
          <cell r="D463">
            <v>10989588.493969275</v>
          </cell>
        </row>
        <row r="464">
          <cell r="B464">
            <v>39367</v>
          </cell>
          <cell r="C464">
            <v>15000000</v>
          </cell>
          <cell r="D464">
            <v>14923184.441292329</v>
          </cell>
        </row>
        <row r="465">
          <cell r="B465">
            <v>39340</v>
          </cell>
        </row>
        <row r="466">
          <cell r="B466">
            <v>39341</v>
          </cell>
        </row>
        <row r="467">
          <cell r="B467">
            <v>39370</v>
          </cell>
          <cell r="C467">
            <v>15000000</v>
          </cell>
          <cell r="D467">
            <v>14921817.850800356</v>
          </cell>
        </row>
        <row r="468">
          <cell r="B468">
            <v>39434</v>
          </cell>
          <cell r="C468">
            <v>10000000</v>
          </cell>
          <cell r="D468">
            <v>9786745.4754400942</v>
          </cell>
        </row>
        <row r="469">
          <cell r="B469">
            <v>39350</v>
          </cell>
          <cell r="C469">
            <v>15000000</v>
          </cell>
          <cell r="D469">
            <v>14985716.354192814</v>
          </cell>
        </row>
        <row r="470">
          <cell r="B470">
            <v>39526</v>
          </cell>
          <cell r="C470">
            <v>12000000</v>
          </cell>
          <cell r="D470">
            <v>11430062.630480167</v>
          </cell>
        </row>
        <row r="471">
          <cell r="B471">
            <v>39372</v>
          </cell>
          <cell r="C471">
            <v>9000000</v>
          </cell>
          <cell r="D471">
            <v>8952202.5961115006</v>
          </cell>
        </row>
        <row r="472">
          <cell r="B472">
            <v>39436</v>
          </cell>
          <cell r="C472">
            <v>10000000</v>
          </cell>
          <cell r="D472">
            <v>9783403.4879307654</v>
          </cell>
        </row>
        <row r="473">
          <cell r="B473">
            <v>39352</v>
          </cell>
          <cell r="C473">
            <v>3000000</v>
          </cell>
          <cell r="D473">
            <v>2997131.7859374578</v>
          </cell>
        </row>
        <row r="474">
          <cell r="B474">
            <v>39374</v>
          </cell>
          <cell r="C474">
            <v>1500000</v>
          </cell>
          <cell r="D474">
            <v>1492113.4649409207</v>
          </cell>
        </row>
        <row r="475">
          <cell r="B475">
            <v>39347</v>
          </cell>
        </row>
        <row r="476">
          <cell r="B476">
            <v>39348</v>
          </cell>
        </row>
        <row r="477">
          <cell r="B477">
            <v>39377</v>
          </cell>
          <cell r="C477">
            <v>5000000</v>
          </cell>
          <cell r="D477">
            <v>4973369.9882056182</v>
          </cell>
        </row>
        <row r="478">
          <cell r="B478">
            <v>39441</v>
          </cell>
          <cell r="C478">
            <v>4800000</v>
          </cell>
          <cell r="D478">
            <v>4694659.5567941265</v>
          </cell>
        </row>
        <row r="479">
          <cell r="B479">
            <v>39357</v>
          </cell>
          <cell r="C479">
            <v>0</v>
          </cell>
          <cell r="D479">
            <v>0</v>
          </cell>
        </row>
        <row r="480">
          <cell r="B480">
            <v>39533</v>
          </cell>
          <cell r="C480">
            <v>10000000</v>
          </cell>
          <cell r="D480">
            <v>9525052.1920668054</v>
          </cell>
        </row>
        <row r="481">
          <cell r="B481">
            <v>39379</v>
          </cell>
          <cell r="C481">
            <v>1000000</v>
          </cell>
          <cell r="D481">
            <v>994658.8183998256</v>
          </cell>
        </row>
        <row r="482">
          <cell r="B482">
            <v>39443</v>
          </cell>
          <cell r="C482">
            <v>6900000</v>
          </cell>
          <cell r="D482">
            <v>6748902.2482406218</v>
          </cell>
        </row>
        <row r="483">
          <cell r="B483">
            <v>39359</v>
          </cell>
          <cell r="C483">
            <v>8100000</v>
          </cell>
          <cell r="D483">
            <v>8092255.8220311357</v>
          </cell>
        </row>
        <row r="484">
          <cell r="B484">
            <v>39381</v>
          </cell>
          <cell r="C484">
            <v>9500000</v>
          </cell>
          <cell r="D484">
            <v>9449475.0806373376</v>
          </cell>
        </row>
        <row r="485">
          <cell r="B485">
            <v>39354</v>
          </cell>
        </row>
        <row r="486">
          <cell r="B486">
            <v>39355</v>
          </cell>
        </row>
        <row r="487">
          <cell r="B487">
            <v>39384</v>
          </cell>
          <cell r="C487">
            <v>17000000</v>
          </cell>
          <cell r="D487">
            <v>16909716.014877278</v>
          </cell>
        </row>
        <row r="488">
          <cell r="B488">
            <v>39364</v>
          </cell>
          <cell r="C488">
            <v>15000000</v>
          </cell>
          <cell r="D488">
            <v>14986147.052012742</v>
          </cell>
        </row>
        <row r="489">
          <cell r="B489">
            <v>39540</v>
          </cell>
          <cell r="C489">
            <v>30000000</v>
          </cell>
          <cell r="D489">
            <v>28588734.733093485</v>
          </cell>
        </row>
        <row r="490">
          <cell r="B490">
            <v>39366</v>
          </cell>
          <cell r="C490">
            <v>15000000</v>
          </cell>
          <cell r="D490">
            <v>14987152.109876217</v>
          </cell>
        </row>
        <row r="491">
          <cell r="B491">
            <v>39451</v>
          </cell>
          <cell r="C491">
            <v>22750000</v>
          </cell>
          <cell r="D491">
            <v>22259957.703734741</v>
          </cell>
        </row>
        <row r="492">
          <cell r="B492">
            <v>39361</v>
          </cell>
          <cell r="C492">
            <v>0</v>
          </cell>
        </row>
        <row r="493">
          <cell r="B493">
            <v>39362</v>
          </cell>
          <cell r="C493">
            <v>0</v>
          </cell>
        </row>
        <row r="494">
          <cell r="B494">
            <v>39391</v>
          </cell>
          <cell r="C494">
            <v>20000000</v>
          </cell>
          <cell r="D494">
            <v>19896212.633277372</v>
          </cell>
        </row>
        <row r="495">
          <cell r="B495">
            <v>39371</v>
          </cell>
          <cell r="C495">
            <v>15000000</v>
          </cell>
          <cell r="D495">
            <v>14987353.137626331</v>
          </cell>
        </row>
        <row r="496">
          <cell r="B496">
            <v>39546</v>
          </cell>
          <cell r="C496">
            <v>30000000</v>
          </cell>
          <cell r="D496">
            <v>28590720.313824277</v>
          </cell>
        </row>
        <row r="497">
          <cell r="B497">
            <v>39373</v>
          </cell>
          <cell r="C497">
            <v>15000000</v>
          </cell>
          <cell r="D497">
            <v>14988473.248107551</v>
          </cell>
        </row>
        <row r="498">
          <cell r="B498">
            <v>39458</v>
          </cell>
          <cell r="C498">
            <v>40000000</v>
          </cell>
          <cell r="D498">
            <v>39128841.896162234</v>
          </cell>
        </row>
        <row r="499">
          <cell r="B499">
            <v>39368</v>
          </cell>
          <cell r="C499">
            <v>0</v>
          </cell>
          <cell r="D499">
            <v>0</v>
          </cell>
        </row>
        <row r="500">
          <cell r="B500">
            <v>39369</v>
          </cell>
          <cell r="C500">
            <v>0</v>
          </cell>
          <cell r="D500">
            <v>0</v>
          </cell>
        </row>
        <row r="501">
          <cell r="B501">
            <v>39398</v>
          </cell>
          <cell r="C501">
            <v>20000000</v>
          </cell>
          <cell r="D501">
            <v>19896516.310782496</v>
          </cell>
        </row>
        <row r="502">
          <cell r="B502">
            <v>39378</v>
          </cell>
          <cell r="C502">
            <v>15000000</v>
          </cell>
          <cell r="D502">
            <v>14989421.164679393</v>
          </cell>
        </row>
        <row r="503">
          <cell r="B503">
            <v>39554</v>
          </cell>
          <cell r="C503">
            <v>30000000</v>
          </cell>
          <cell r="D503">
            <v>28588734.733093485</v>
          </cell>
        </row>
        <row r="504">
          <cell r="B504">
            <v>39380</v>
          </cell>
          <cell r="C504">
            <v>15000000</v>
          </cell>
          <cell r="D504">
            <v>14989047.728687013</v>
          </cell>
        </row>
        <row r="505">
          <cell r="B505">
            <v>39465</v>
          </cell>
          <cell r="C505">
            <v>16500000</v>
          </cell>
          <cell r="D505">
            <v>16141828.30830423</v>
          </cell>
        </row>
        <row r="506">
          <cell r="B506">
            <v>39375</v>
          </cell>
          <cell r="C506">
            <v>0</v>
          </cell>
          <cell r="D506">
            <v>0</v>
          </cell>
        </row>
        <row r="507">
          <cell r="B507">
            <v>39376</v>
          </cell>
          <cell r="C507">
            <v>0</v>
          </cell>
          <cell r="D507">
            <v>0</v>
          </cell>
        </row>
        <row r="508">
          <cell r="B508">
            <v>39405</v>
          </cell>
          <cell r="C508">
            <v>13700000</v>
          </cell>
          <cell r="D508">
            <v>13630778.054242892</v>
          </cell>
        </row>
        <row r="509">
          <cell r="B509">
            <v>39385</v>
          </cell>
          <cell r="C509">
            <v>1300000</v>
          </cell>
          <cell r="D509">
            <v>1298963.6761027912</v>
          </cell>
        </row>
        <row r="510">
          <cell r="B510">
            <v>39561</v>
          </cell>
          <cell r="C510">
            <v>30000000</v>
          </cell>
          <cell r="D510">
            <v>28576513.811459731</v>
          </cell>
        </row>
        <row r="511">
          <cell r="B511">
            <v>39387</v>
          </cell>
          <cell r="C511">
            <v>15000000</v>
          </cell>
          <cell r="D511">
            <v>14988013.695348842</v>
          </cell>
        </row>
        <row r="512">
          <cell r="B512">
            <v>39472</v>
          </cell>
          <cell r="C512">
            <v>19000000</v>
          </cell>
          <cell r="D512">
            <v>18550007.315684211</v>
          </cell>
        </row>
        <row r="513">
          <cell r="B513">
            <v>39382</v>
          </cell>
          <cell r="C513">
            <v>0</v>
          </cell>
          <cell r="D513">
            <v>0</v>
          </cell>
        </row>
        <row r="514">
          <cell r="B514">
            <v>39383</v>
          </cell>
          <cell r="C514">
            <v>0</v>
          </cell>
          <cell r="D514">
            <v>0</v>
          </cell>
        </row>
        <row r="515">
          <cell r="B515">
            <v>39412</v>
          </cell>
          <cell r="C515">
            <v>4000000</v>
          </cell>
          <cell r="D515">
            <v>3979880.341898981</v>
          </cell>
        </row>
        <row r="516">
          <cell r="B516">
            <v>39391</v>
          </cell>
          <cell r="C516">
            <v>9000000</v>
          </cell>
          <cell r="D516">
            <v>8990913.0196905099</v>
          </cell>
        </row>
        <row r="517">
          <cell r="B517">
            <v>39392</v>
          </cell>
          <cell r="C517">
            <v>16460000</v>
          </cell>
          <cell r="D517">
            <v>16441175.979611291</v>
          </cell>
        </row>
        <row r="518">
          <cell r="B518">
            <v>39568</v>
          </cell>
          <cell r="C518">
            <v>1000000</v>
          </cell>
          <cell r="D518">
            <v>952640.95562676736</v>
          </cell>
        </row>
        <row r="519">
          <cell r="B519">
            <v>39393</v>
          </cell>
          <cell r="C519">
            <v>2500000</v>
          </cell>
          <cell r="D519">
            <v>2497126.5940561546</v>
          </cell>
        </row>
        <row r="520">
          <cell r="B520">
            <v>39394</v>
          </cell>
          <cell r="C520">
            <v>15000000</v>
          </cell>
          <cell r="D520">
            <v>14984223.460066564</v>
          </cell>
        </row>
        <row r="521">
          <cell r="B521">
            <v>39479</v>
          </cell>
          <cell r="C521">
            <v>16500000</v>
          </cell>
          <cell r="D521">
            <v>16099419.966435147</v>
          </cell>
        </row>
        <row r="522">
          <cell r="B522">
            <v>39389</v>
          </cell>
        </row>
        <row r="523">
          <cell r="B523">
            <v>39390</v>
          </cell>
          <cell r="D523">
            <v>0</v>
          </cell>
        </row>
        <row r="524">
          <cell r="B524">
            <v>39419</v>
          </cell>
          <cell r="C524">
            <v>14000000</v>
          </cell>
          <cell r="D524">
            <v>13916622.275092676</v>
          </cell>
        </row>
        <row r="525">
          <cell r="B525">
            <v>39399</v>
          </cell>
          <cell r="C525">
            <v>15000000</v>
          </cell>
          <cell r="D525">
            <v>14980463.833466493</v>
          </cell>
        </row>
        <row r="526">
          <cell r="B526">
            <v>39575</v>
          </cell>
          <cell r="C526">
            <v>1000000</v>
          </cell>
          <cell r="D526">
            <v>948002.7011583813</v>
          </cell>
        </row>
        <row r="527">
          <cell r="B527">
            <v>39401</v>
          </cell>
          <cell r="C527">
            <v>15000000</v>
          </cell>
          <cell r="D527">
            <v>14981382.041386377</v>
          </cell>
        </row>
        <row r="528">
          <cell r="B528">
            <v>39486</v>
          </cell>
          <cell r="C528">
            <v>1000000</v>
          </cell>
          <cell r="D528">
            <v>974584.43986493594</v>
          </cell>
        </row>
        <row r="529">
          <cell r="B529">
            <v>39396</v>
          </cell>
          <cell r="C529">
            <v>0</v>
          </cell>
        </row>
        <row r="530">
          <cell r="B530">
            <v>39397</v>
          </cell>
          <cell r="C530">
            <v>0</v>
          </cell>
        </row>
        <row r="531">
          <cell r="B531">
            <v>39426</v>
          </cell>
          <cell r="C531">
            <v>500000</v>
          </cell>
          <cell r="D531">
            <v>496950.22328722361</v>
          </cell>
        </row>
        <row r="532">
          <cell r="B532">
            <v>39406</v>
          </cell>
          <cell r="C532">
            <v>14777000</v>
          </cell>
          <cell r="D532">
            <v>14758715.366879718</v>
          </cell>
        </row>
        <row r="533">
          <cell r="B533">
            <v>39582</v>
          </cell>
          <cell r="C533">
            <v>0</v>
          </cell>
          <cell r="D533">
            <v>0</v>
          </cell>
        </row>
        <row r="534">
          <cell r="B534">
            <v>39408</v>
          </cell>
          <cell r="C534">
            <v>15000000</v>
          </cell>
          <cell r="D534">
            <v>14980865.535581676</v>
          </cell>
        </row>
        <row r="535">
          <cell r="B535">
            <v>39493</v>
          </cell>
          <cell r="C535">
            <v>0</v>
          </cell>
          <cell r="D535">
            <v>0</v>
          </cell>
        </row>
        <row r="536">
          <cell r="B536">
            <v>39403</v>
          </cell>
          <cell r="C536">
            <v>0</v>
          </cell>
          <cell r="D536">
            <v>0</v>
          </cell>
        </row>
        <row r="537">
          <cell r="B537">
            <v>39404</v>
          </cell>
          <cell r="C537">
            <v>0</v>
          </cell>
          <cell r="D537">
            <v>0</v>
          </cell>
        </row>
        <row r="538">
          <cell r="B538">
            <v>39433</v>
          </cell>
          <cell r="C538">
            <v>15000000</v>
          </cell>
          <cell r="D538">
            <v>14908847.713540992</v>
          </cell>
        </row>
        <row r="539">
          <cell r="B539">
            <v>39413</v>
          </cell>
          <cell r="C539">
            <v>15000000</v>
          </cell>
          <cell r="D539">
            <v>14980607.296034588</v>
          </cell>
        </row>
        <row r="540">
          <cell r="B540">
            <v>39589</v>
          </cell>
          <cell r="C540">
            <v>0</v>
          </cell>
          <cell r="D540">
            <v>0</v>
          </cell>
        </row>
        <row r="541">
          <cell r="B541">
            <v>39415</v>
          </cell>
          <cell r="C541">
            <v>15000000</v>
          </cell>
          <cell r="D541">
            <v>14981066.394718129</v>
          </cell>
        </row>
        <row r="542">
          <cell r="B542">
            <v>39499</v>
          </cell>
          <cell r="C542">
            <v>0</v>
          </cell>
          <cell r="D542">
            <v>0</v>
          </cell>
        </row>
        <row r="543">
          <cell r="B543">
            <v>39409</v>
          </cell>
        </row>
        <row r="544">
          <cell r="B544">
            <v>39410</v>
          </cell>
          <cell r="D544">
            <v>0</v>
          </cell>
        </row>
        <row r="545">
          <cell r="B545">
            <v>39411</v>
          </cell>
          <cell r="D545">
            <v>0</v>
          </cell>
        </row>
        <row r="546">
          <cell r="B546">
            <v>39440</v>
          </cell>
          <cell r="C546">
            <v>700000</v>
          </cell>
          <cell r="D546">
            <v>695730.31260211312</v>
          </cell>
        </row>
        <row r="547">
          <cell r="B547">
            <v>39420</v>
          </cell>
          <cell r="C547">
            <v>15000000</v>
          </cell>
          <cell r="D547">
            <v>14980377.75724455</v>
          </cell>
        </row>
        <row r="548">
          <cell r="B548">
            <v>39596</v>
          </cell>
          <cell r="C548">
            <v>0</v>
          </cell>
          <cell r="D548">
            <v>0</v>
          </cell>
        </row>
        <row r="549">
          <cell r="B549">
            <v>39422</v>
          </cell>
          <cell r="C549">
            <v>15000000</v>
          </cell>
          <cell r="D549">
            <v>14975788.458166674</v>
          </cell>
        </row>
        <row r="550">
          <cell r="B550">
            <v>39507</v>
          </cell>
          <cell r="C550">
            <v>5100000</v>
          </cell>
          <cell r="D550">
            <v>4939893.3205954945</v>
          </cell>
        </row>
        <row r="551">
          <cell r="B551">
            <v>39417</v>
          </cell>
          <cell r="D551">
            <v>0</v>
          </cell>
        </row>
        <row r="552">
          <cell r="B552">
            <v>39418</v>
          </cell>
          <cell r="D552">
            <v>0</v>
          </cell>
        </row>
        <row r="553">
          <cell r="B553">
            <v>39447</v>
          </cell>
          <cell r="C553">
            <v>15000000</v>
          </cell>
          <cell r="D553">
            <v>14889094.601635816</v>
          </cell>
        </row>
        <row r="554">
          <cell r="B554">
            <v>39427</v>
          </cell>
          <cell r="C554">
            <v>15000000</v>
          </cell>
          <cell r="D554">
            <v>14975960.506135495</v>
          </cell>
        </row>
        <row r="555">
          <cell r="B555">
            <v>39603</v>
          </cell>
          <cell r="C555">
            <v>1000000</v>
          </cell>
          <cell r="D555">
            <v>939124.17022590432</v>
          </cell>
        </row>
        <row r="556">
          <cell r="B556">
            <v>39429</v>
          </cell>
          <cell r="C556">
            <v>43000000</v>
          </cell>
          <cell r="D556">
            <v>42929853.795059256</v>
          </cell>
        </row>
        <row r="557">
          <cell r="B557">
            <v>39514</v>
          </cell>
          <cell r="C557">
            <v>1000000</v>
          </cell>
          <cell r="D557">
            <v>968606.53345009696</v>
          </cell>
        </row>
        <row r="558">
          <cell r="B558">
            <v>39424</v>
          </cell>
        </row>
        <row r="559">
          <cell r="B559">
            <v>39425</v>
          </cell>
          <cell r="D559">
            <v>0</v>
          </cell>
        </row>
        <row r="560">
          <cell r="B560">
            <v>39455</v>
          </cell>
          <cell r="C560">
            <v>3100000</v>
          </cell>
          <cell r="D560">
            <v>3075564.0119597721</v>
          </cell>
        </row>
        <row r="561">
          <cell r="B561">
            <v>39434</v>
          </cell>
          <cell r="C561">
            <v>50000000</v>
          </cell>
          <cell r="D561">
            <v>49914420.700070947</v>
          </cell>
        </row>
        <row r="562">
          <cell r="B562">
            <v>39610</v>
          </cell>
          <cell r="C562">
            <v>1000000</v>
          </cell>
          <cell r="D562">
            <v>939124.17022590432</v>
          </cell>
        </row>
        <row r="563">
          <cell r="B563">
            <v>39436</v>
          </cell>
          <cell r="C563">
            <v>50000000</v>
          </cell>
          <cell r="D563">
            <v>49917383.311620414</v>
          </cell>
        </row>
        <row r="564">
          <cell r="B564">
            <v>39521</v>
          </cell>
          <cell r="C564">
            <v>3500000</v>
          </cell>
          <cell r="D564">
            <v>3390122.8670753394</v>
          </cell>
        </row>
        <row r="565">
          <cell r="B565">
            <v>39431</v>
          </cell>
        </row>
        <row r="566">
          <cell r="B566">
            <v>39432</v>
          </cell>
          <cell r="D566">
            <v>0</v>
          </cell>
        </row>
        <row r="567">
          <cell r="B567">
            <v>39461</v>
          </cell>
          <cell r="C567">
            <v>12100000</v>
          </cell>
          <cell r="D567">
            <v>12007884.719956499</v>
          </cell>
        </row>
        <row r="568">
          <cell r="B568">
            <v>39441</v>
          </cell>
          <cell r="C568">
            <v>12650000</v>
          </cell>
          <cell r="D568">
            <v>12628904.539458334</v>
          </cell>
        </row>
        <row r="569">
          <cell r="B569">
            <v>39617</v>
          </cell>
          <cell r="C569">
            <v>0</v>
          </cell>
          <cell r="D569">
            <v>0</v>
          </cell>
        </row>
        <row r="570">
          <cell r="B570">
            <v>39443</v>
          </cell>
          <cell r="C570">
            <v>10750000</v>
          </cell>
          <cell r="D570">
            <v>10731641.542522872</v>
          </cell>
        </row>
        <row r="571">
          <cell r="B571">
            <v>39528</v>
          </cell>
          <cell r="C571">
            <v>2000000</v>
          </cell>
          <cell r="D571">
            <v>1937213.0669001939</v>
          </cell>
        </row>
        <row r="572">
          <cell r="B572">
            <v>39438</v>
          </cell>
        </row>
        <row r="573">
          <cell r="B573">
            <v>39439</v>
          </cell>
          <cell r="D573">
            <v>0</v>
          </cell>
        </row>
        <row r="574">
          <cell r="B574">
            <v>39468</v>
          </cell>
          <cell r="C574">
            <v>4000000</v>
          </cell>
          <cell r="D574">
            <v>3969578.887495609</v>
          </cell>
        </row>
        <row r="575">
          <cell r="B575">
            <v>39451</v>
          </cell>
          <cell r="C575">
            <v>5900000</v>
          </cell>
          <cell r="D575">
            <v>5885520.0083083268</v>
          </cell>
        </row>
        <row r="576">
          <cell r="B576">
            <v>39624</v>
          </cell>
          <cell r="C576">
            <v>0</v>
          </cell>
          <cell r="D576">
            <v>0</v>
          </cell>
        </row>
        <row r="577">
          <cell r="B577">
            <v>39451</v>
          </cell>
          <cell r="C577">
            <v>3930000</v>
          </cell>
          <cell r="D577">
            <v>3922271.5132265412</v>
          </cell>
        </row>
        <row r="578">
          <cell r="B578">
            <v>39535</v>
          </cell>
          <cell r="C578">
            <v>3400000</v>
          </cell>
          <cell r="D578">
            <v>3293262.2137303296</v>
          </cell>
        </row>
        <row r="579">
          <cell r="B579">
            <v>39445</v>
          </cell>
        </row>
        <row r="580">
          <cell r="B580">
            <v>39446</v>
          </cell>
          <cell r="D580">
            <v>0</v>
          </cell>
        </row>
        <row r="581">
          <cell r="B581">
            <v>39475</v>
          </cell>
          <cell r="C581">
            <v>1800000</v>
          </cell>
          <cell r="D581">
            <v>1786296.9004893964</v>
          </cell>
        </row>
        <row r="582">
          <cell r="B582">
            <v>39458</v>
          </cell>
          <cell r="D582">
            <v>0</v>
          </cell>
        </row>
        <row r="583">
          <cell r="B583">
            <v>39631</v>
          </cell>
          <cell r="D583">
            <v>0</v>
          </cell>
        </row>
        <row r="584">
          <cell r="B584">
            <v>39458</v>
          </cell>
          <cell r="D584">
            <v>0</v>
          </cell>
        </row>
        <row r="585">
          <cell r="B585">
            <v>39542</v>
          </cell>
          <cell r="D585">
            <v>0</v>
          </cell>
        </row>
        <row r="588">
          <cell r="B588">
            <v>39454</v>
          </cell>
          <cell r="D588">
            <v>0</v>
          </cell>
        </row>
        <row r="589">
          <cell r="B589">
            <v>39462</v>
          </cell>
          <cell r="C589">
            <v>4400000</v>
          </cell>
          <cell r="D589">
            <v>4392418.5652162014</v>
          </cell>
        </row>
        <row r="590">
          <cell r="B590">
            <v>39456</v>
          </cell>
          <cell r="D590">
            <v>0</v>
          </cell>
        </row>
        <row r="591">
          <cell r="B591">
            <v>39464</v>
          </cell>
          <cell r="C591">
            <v>12197000</v>
          </cell>
          <cell r="D591">
            <v>12175983.91816864</v>
          </cell>
        </row>
        <row r="592">
          <cell r="B592">
            <v>39548</v>
          </cell>
          <cell r="C592">
            <v>0</v>
          </cell>
          <cell r="D592">
            <v>0</v>
          </cell>
        </row>
        <row r="593">
          <cell r="B593">
            <v>39458</v>
          </cell>
          <cell r="D593">
            <v>0</v>
          </cell>
        </row>
        <row r="596">
          <cell r="B596">
            <v>39461</v>
          </cell>
          <cell r="D596">
            <v>0</v>
          </cell>
        </row>
        <row r="597">
          <cell r="B597">
            <v>39469</v>
          </cell>
          <cell r="C597">
            <v>25000000</v>
          </cell>
          <cell r="D597">
            <v>24956923.666001149</v>
          </cell>
        </row>
        <row r="598">
          <cell r="B598">
            <v>39463</v>
          </cell>
          <cell r="D598">
            <v>0</v>
          </cell>
        </row>
        <row r="599">
          <cell r="B599">
            <v>39471</v>
          </cell>
          <cell r="C599">
            <v>7625000</v>
          </cell>
          <cell r="D599">
            <v>7611861.7181303501</v>
          </cell>
        </row>
        <row r="600">
          <cell r="B600">
            <v>39555</v>
          </cell>
          <cell r="C600">
            <v>1000000</v>
          </cell>
          <cell r="D600">
            <v>968606.53345009696</v>
          </cell>
        </row>
        <row r="601">
          <cell r="B601">
            <v>39465</v>
          </cell>
          <cell r="D601">
            <v>0</v>
          </cell>
        </row>
        <row r="604">
          <cell r="B604">
            <v>39468</v>
          </cell>
          <cell r="D604">
            <v>0</v>
          </cell>
        </row>
        <row r="605">
          <cell r="B605">
            <v>39476</v>
          </cell>
          <cell r="C605">
            <v>25000000</v>
          </cell>
          <cell r="D605">
            <v>24957162.568905704</v>
          </cell>
        </row>
        <row r="606">
          <cell r="B606">
            <v>39470</v>
          </cell>
          <cell r="D606">
            <v>0</v>
          </cell>
        </row>
        <row r="607">
          <cell r="B607">
            <v>39478</v>
          </cell>
          <cell r="C607">
            <v>25000000</v>
          </cell>
          <cell r="D607">
            <v>24957927.088937473</v>
          </cell>
        </row>
        <row r="608">
          <cell r="B608">
            <v>39562</v>
          </cell>
          <cell r="C608">
            <v>13000000</v>
          </cell>
          <cell r="D608">
            <v>12593101.369025376</v>
          </cell>
        </row>
        <row r="609">
          <cell r="B609">
            <v>39472</v>
          </cell>
          <cell r="D609">
            <v>0</v>
          </cell>
        </row>
        <row r="612">
          <cell r="B612">
            <v>39475</v>
          </cell>
          <cell r="D612">
            <v>0</v>
          </cell>
        </row>
        <row r="613">
          <cell r="B613">
            <v>39483</v>
          </cell>
          <cell r="C613">
            <v>18300000</v>
          </cell>
          <cell r="D613">
            <v>18269307.563293669</v>
          </cell>
        </row>
        <row r="614">
          <cell r="B614">
            <v>39477</v>
          </cell>
          <cell r="D614">
            <v>0</v>
          </cell>
        </row>
        <row r="615">
          <cell r="B615">
            <v>39485</v>
          </cell>
          <cell r="C615">
            <v>25000000</v>
          </cell>
          <cell r="D615">
            <v>24952863.016302079</v>
          </cell>
        </row>
        <row r="616">
          <cell r="B616">
            <v>39569</v>
          </cell>
          <cell r="C616">
            <v>4000000</v>
          </cell>
          <cell r="D616">
            <v>3865092.3915921007</v>
          </cell>
        </row>
        <row r="617">
          <cell r="B617">
            <v>39479</v>
          </cell>
          <cell r="D617">
            <v>0</v>
          </cell>
        </row>
        <row r="620">
          <cell r="B620">
            <v>39482</v>
          </cell>
          <cell r="D620">
            <v>0</v>
          </cell>
        </row>
        <row r="621">
          <cell r="B621">
            <v>39490</v>
          </cell>
          <cell r="C621">
            <v>20700000</v>
          </cell>
          <cell r="D621">
            <v>20661998.904480606</v>
          </cell>
        </row>
        <row r="622">
          <cell r="B622">
            <v>39484</v>
          </cell>
          <cell r="D622">
            <v>0</v>
          </cell>
        </row>
        <row r="623">
          <cell r="B623">
            <v>39492</v>
          </cell>
          <cell r="C623">
            <v>20180000</v>
          </cell>
          <cell r="D623">
            <v>20141526.924461003</v>
          </cell>
        </row>
        <row r="624">
          <cell r="B624">
            <v>39576</v>
          </cell>
          <cell r="C624">
            <v>2500000</v>
          </cell>
          <cell r="D624">
            <v>2409877.195299089</v>
          </cell>
        </row>
        <row r="625">
          <cell r="B625">
            <v>39486</v>
          </cell>
          <cell r="D625">
            <v>0</v>
          </cell>
        </row>
        <row r="628">
          <cell r="B628">
            <v>39489</v>
          </cell>
          <cell r="D628">
            <v>0</v>
          </cell>
        </row>
        <row r="629">
          <cell r="B629">
            <v>39497</v>
          </cell>
          <cell r="C629">
            <v>20000000</v>
          </cell>
          <cell r="D629">
            <v>19962519.685642272</v>
          </cell>
        </row>
        <row r="630">
          <cell r="B630">
            <v>39491</v>
          </cell>
          <cell r="D630">
            <v>0</v>
          </cell>
        </row>
        <row r="631">
          <cell r="B631">
            <v>39499</v>
          </cell>
          <cell r="C631">
            <v>35000000</v>
          </cell>
          <cell r="D631">
            <v>34934409.449873976</v>
          </cell>
        </row>
        <row r="632">
          <cell r="B632">
            <v>39583</v>
          </cell>
          <cell r="C632">
            <v>15500000</v>
          </cell>
          <cell r="D632">
            <v>14941238.610854352</v>
          </cell>
        </row>
        <row r="633">
          <cell r="B633">
            <v>39493</v>
          </cell>
          <cell r="D633">
            <v>0</v>
          </cell>
        </row>
        <row r="636">
          <cell r="B636">
            <v>39496</v>
          </cell>
          <cell r="D636">
            <v>0</v>
          </cell>
        </row>
        <row r="637">
          <cell r="B637">
            <v>39504</v>
          </cell>
          <cell r="C637">
            <v>33300000</v>
          </cell>
          <cell r="D637">
            <v>33237658.900593571</v>
          </cell>
        </row>
        <row r="638">
          <cell r="B638">
            <v>39498</v>
          </cell>
          <cell r="D638">
            <v>0</v>
          </cell>
        </row>
        <row r="639">
          <cell r="B639">
            <v>39506</v>
          </cell>
          <cell r="C639">
            <v>30000000</v>
          </cell>
          <cell r="D639">
            <v>29943206.351350572</v>
          </cell>
        </row>
        <row r="640">
          <cell r="B640">
            <v>39590</v>
          </cell>
          <cell r="C640">
            <v>50000000</v>
          </cell>
          <cell r="D640">
            <v>47978463.585003376</v>
          </cell>
        </row>
        <row r="641">
          <cell r="B641">
            <v>39500</v>
          </cell>
          <cell r="D641">
            <v>0</v>
          </cell>
        </row>
        <row r="644">
          <cell r="B644">
            <v>39503</v>
          </cell>
          <cell r="D644">
            <v>0</v>
          </cell>
        </row>
        <row r="645">
          <cell r="B645">
            <v>39511</v>
          </cell>
          <cell r="C645">
            <v>40000000</v>
          </cell>
          <cell r="D645">
            <v>39925803.636693783</v>
          </cell>
        </row>
        <row r="646">
          <cell r="B646">
            <v>39505</v>
          </cell>
          <cell r="D646">
            <v>0</v>
          </cell>
        </row>
        <row r="647">
          <cell r="B647">
            <v>39513</v>
          </cell>
          <cell r="C647">
            <v>25000000</v>
          </cell>
          <cell r="D647">
            <v>24956875.885969095</v>
          </cell>
        </row>
        <row r="648">
          <cell r="B648">
            <v>39597</v>
          </cell>
          <cell r="C648">
            <v>50000000</v>
          </cell>
          <cell r="D648">
            <v>47968135.490401246</v>
          </cell>
        </row>
        <row r="649">
          <cell r="B649">
            <v>39507</v>
          </cell>
          <cell r="D649">
            <v>0</v>
          </cell>
        </row>
        <row r="652">
          <cell r="B652">
            <v>39510</v>
          </cell>
          <cell r="D652">
            <v>0</v>
          </cell>
        </row>
        <row r="653">
          <cell r="B653">
            <v>39518</v>
          </cell>
          <cell r="C653">
            <v>23000000</v>
          </cell>
          <cell r="D653">
            <v>22954964.246857058</v>
          </cell>
        </row>
        <row r="654">
          <cell r="B654">
            <v>39512</v>
          </cell>
          <cell r="D654">
            <v>0</v>
          </cell>
        </row>
        <row r="655">
          <cell r="B655">
            <v>39520</v>
          </cell>
          <cell r="C655">
            <v>30000000</v>
          </cell>
          <cell r="D655">
            <v>29942690.510710187</v>
          </cell>
        </row>
        <row r="656">
          <cell r="B656">
            <v>39604</v>
          </cell>
          <cell r="C656">
            <v>11500000</v>
          </cell>
          <cell r="D656">
            <v>11032407.285725549</v>
          </cell>
        </row>
        <row r="657">
          <cell r="B657">
            <v>39514</v>
          </cell>
          <cell r="D657">
            <v>0</v>
          </cell>
        </row>
        <row r="660">
          <cell r="B660">
            <v>39517</v>
          </cell>
          <cell r="D660">
            <v>0</v>
          </cell>
        </row>
        <row r="661">
          <cell r="B661">
            <v>39525</v>
          </cell>
          <cell r="C661">
            <v>27300000</v>
          </cell>
          <cell r="D661">
            <v>27245657.975325923</v>
          </cell>
        </row>
        <row r="662">
          <cell r="B662">
            <v>39519</v>
          </cell>
          <cell r="D662">
            <v>0</v>
          </cell>
        </row>
        <row r="663">
          <cell r="B663">
            <v>39527</v>
          </cell>
          <cell r="C663">
            <v>21000000</v>
          </cell>
          <cell r="D663">
            <v>20955831.99574158</v>
          </cell>
        </row>
        <row r="664">
          <cell r="B664">
            <v>39611</v>
          </cell>
          <cell r="C664">
            <v>50000000</v>
          </cell>
          <cell r="D664">
            <v>47966988.198806733</v>
          </cell>
        </row>
        <row r="665">
          <cell r="B665">
            <v>39521</v>
          </cell>
          <cell r="D665">
            <v>0</v>
          </cell>
        </row>
        <row r="668">
          <cell r="B668">
            <v>39524</v>
          </cell>
          <cell r="D668">
            <v>0</v>
          </cell>
        </row>
        <row r="669">
          <cell r="B669">
            <v>39532</v>
          </cell>
          <cell r="C669">
            <v>25000000</v>
          </cell>
          <cell r="D669">
            <v>24949758.705073349</v>
          </cell>
        </row>
        <row r="670">
          <cell r="B670">
            <v>39526</v>
          </cell>
          <cell r="D670">
            <v>0</v>
          </cell>
        </row>
        <row r="671">
          <cell r="B671">
            <v>39534</v>
          </cell>
          <cell r="C671">
            <v>24000000</v>
          </cell>
          <cell r="D671">
            <v>23949522.28084752</v>
          </cell>
        </row>
        <row r="672">
          <cell r="B672">
            <v>39618</v>
          </cell>
          <cell r="C672">
            <v>36575000</v>
          </cell>
          <cell r="D672">
            <v>35092887.93250747</v>
          </cell>
        </row>
        <row r="673">
          <cell r="B673">
            <v>39528</v>
          </cell>
          <cell r="D673">
            <v>0</v>
          </cell>
        </row>
        <row r="676">
          <cell r="B676">
            <v>39531</v>
          </cell>
          <cell r="D676">
            <v>0</v>
          </cell>
        </row>
        <row r="677">
          <cell r="B677">
            <v>39539</v>
          </cell>
          <cell r="C677">
            <v>25000000</v>
          </cell>
          <cell r="D677">
            <v>24947371.298903685</v>
          </cell>
        </row>
        <row r="678">
          <cell r="B678">
            <v>39533</v>
          </cell>
          <cell r="D678">
            <v>0</v>
          </cell>
        </row>
        <row r="679">
          <cell r="B679">
            <v>39541</v>
          </cell>
          <cell r="C679">
            <v>36800000</v>
          </cell>
          <cell r="D679">
            <v>36724287.598854415</v>
          </cell>
        </row>
        <row r="680">
          <cell r="B680">
            <v>39625</v>
          </cell>
          <cell r="C680">
            <v>55500000</v>
          </cell>
          <cell r="D680">
            <v>53243356.900675476</v>
          </cell>
        </row>
        <row r="681">
          <cell r="B681">
            <v>39535</v>
          </cell>
        </row>
        <row r="684">
          <cell r="B684">
            <v>39538</v>
          </cell>
          <cell r="D684">
            <v>0</v>
          </cell>
        </row>
        <row r="685">
          <cell r="B685">
            <v>39546</v>
          </cell>
          <cell r="C685">
            <v>13000000</v>
          </cell>
          <cell r="D685">
            <v>12973700.709165175</v>
          </cell>
        </row>
        <row r="686">
          <cell r="B686">
            <v>39540</v>
          </cell>
          <cell r="D686">
            <v>0</v>
          </cell>
        </row>
        <row r="687">
          <cell r="B687">
            <v>39548</v>
          </cell>
          <cell r="C687">
            <v>13500000</v>
          </cell>
          <cell r="D687">
            <v>13471580.50140799</v>
          </cell>
        </row>
        <row r="688">
          <cell r="B688">
            <v>39632</v>
          </cell>
          <cell r="C688">
            <v>26200000</v>
          </cell>
          <cell r="D688">
            <v>25134701.816174727</v>
          </cell>
        </row>
        <row r="689">
          <cell r="B689">
            <v>39542</v>
          </cell>
          <cell r="D689">
            <v>0</v>
          </cell>
        </row>
        <row r="692">
          <cell r="B692">
            <v>39545</v>
          </cell>
          <cell r="D692">
            <v>0</v>
          </cell>
        </row>
        <row r="693">
          <cell r="B693">
            <v>39553</v>
          </cell>
          <cell r="C693">
            <v>25000000</v>
          </cell>
          <cell r="D693">
            <v>24950140.732465044</v>
          </cell>
        </row>
        <row r="694">
          <cell r="B694">
            <v>39547</v>
          </cell>
          <cell r="D694">
            <v>0</v>
          </cell>
        </row>
        <row r="695">
          <cell r="B695">
            <v>39555</v>
          </cell>
          <cell r="C695">
            <v>8100000</v>
          </cell>
          <cell r="D695">
            <v>8083072.0540325968</v>
          </cell>
        </row>
        <row r="696">
          <cell r="B696">
            <v>39639</v>
          </cell>
          <cell r="C696">
            <v>9000000</v>
          </cell>
          <cell r="D696">
            <v>8634057.875785213</v>
          </cell>
        </row>
        <row r="697">
          <cell r="B697">
            <v>39549</v>
          </cell>
          <cell r="D697">
            <v>0</v>
          </cell>
        </row>
        <row r="700">
          <cell r="B700">
            <v>39552</v>
          </cell>
          <cell r="D700">
            <v>0</v>
          </cell>
        </row>
        <row r="701">
          <cell r="B701">
            <v>39560</v>
          </cell>
          <cell r="C701">
            <v>16175000</v>
          </cell>
          <cell r="D701">
            <v>16141721.519333428</v>
          </cell>
        </row>
        <row r="702">
          <cell r="B702">
            <v>39554</v>
          </cell>
          <cell r="D702">
            <v>0</v>
          </cell>
        </row>
        <row r="703">
          <cell r="B703">
            <v>39562</v>
          </cell>
          <cell r="C703">
            <v>1870000</v>
          </cell>
          <cell r="D703">
            <v>1866070.5156210784</v>
          </cell>
        </row>
        <row r="704">
          <cell r="B704">
            <v>39646</v>
          </cell>
          <cell r="C704">
            <v>2200000</v>
          </cell>
          <cell r="D704">
            <v>2105511.5632702289</v>
          </cell>
        </row>
        <row r="705">
          <cell r="B705">
            <v>39556</v>
          </cell>
          <cell r="D705">
            <v>0</v>
          </cell>
        </row>
        <row r="708">
          <cell r="B708">
            <v>39559</v>
          </cell>
          <cell r="D708">
            <v>0</v>
          </cell>
        </row>
        <row r="709">
          <cell r="B709">
            <v>39567</v>
          </cell>
          <cell r="C709">
            <v>20000000</v>
          </cell>
          <cell r="D709">
            <v>19960188.992912766</v>
          </cell>
        </row>
        <row r="710">
          <cell r="B710">
            <v>39561</v>
          </cell>
          <cell r="D710">
            <v>0</v>
          </cell>
        </row>
        <row r="711">
          <cell r="B711">
            <v>39569</v>
          </cell>
          <cell r="C711">
            <v>17300000</v>
          </cell>
          <cell r="D711">
            <v>17261896.137758378</v>
          </cell>
        </row>
        <row r="712">
          <cell r="B712">
            <v>39653</v>
          </cell>
          <cell r="C712">
            <v>16601000</v>
          </cell>
          <cell r="D712">
            <v>15887998.846295033</v>
          </cell>
        </row>
        <row r="713">
          <cell r="B713">
            <v>39563</v>
          </cell>
          <cell r="D713">
            <v>0</v>
          </cell>
        </row>
        <row r="716">
          <cell r="B716">
            <v>39566</v>
          </cell>
          <cell r="D716">
            <v>0</v>
          </cell>
        </row>
        <row r="717">
          <cell r="B717">
            <v>39574</v>
          </cell>
          <cell r="C717">
            <v>20200000</v>
          </cell>
          <cell r="D717">
            <v>20154891.695818316</v>
          </cell>
        </row>
        <row r="718">
          <cell r="B718">
            <v>39575</v>
          </cell>
          <cell r="D718">
            <v>0</v>
          </cell>
        </row>
        <row r="719">
          <cell r="B719">
            <v>39576</v>
          </cell>
          <cell r="C719">
            <v>7900000</v>
          </cell>
          <cell r="D719">
            <v>7882147.4758403366</v>
          </cell>
        </row>
        <row r="720">
          <cell r="B720">
            <v>39660</v>
          </cell>
          <cell r="C720">
            <v>300000</v>
          </cell>
          <cell r="D720">
            <v>287115.21317321307</v>
          </cell>
        </row>
        <row r="721">
          <cell r="B721">
            <v>39570</v>
          </cell>
          <cell r="D721">
            <v>0</v>
          </cell>
        </row>
        <row r="724">
          <cell r="B724">
            <v>39573</v>
          </cell>
          <cell r="D724">
            <v>0</v>
          </cell>
        </row>
        <row r="725">
          <cell r="B725">
            <v>39581</v>
          </cell>
          <cell r="C725">
            <v>10000000</v>
          </cell>
          <cell r="D725">
            <v>9977611.8790986817</v>
          </cell>
        </row>
        <row r="726">
          <cell r="B726">
            <v>39575</v>
          </cell>
          <cell r="D726">
            <v>0</v>
          </cell>
        </row>
        <row r="727">
          <cell r="B727">
            <v>39583</v>
          </cell>
          <cell r="C727">
            <v>5950000</v>
          </cell>
          <cell r="D727">
            <v>5936485.9556696825</v>
          </cell>
        </row>
        <row r="728">
          <cell r="B728">
            <v>39667</v>
          </cell>
          <cell r="C728">
            <v>400000</v>
          </cell>
          <cell r="D728">
            <v>382829.41881512199</v>
          </cell>
        </row>
        <row r="729">
          <cell r="B729">
            <v>39577</v>
          </cell>
          <cell r="D729">
            <v>0</v>
          </cell>
        </row>
        <row r="732">
          <cell r="B732">
            <v>39580</v>
          </cell>
          <cell r="D732">
            <v>0</v>
          </cell>
        </row>
        <row r="733">
          <cell r="B733">
            <v>39588</v>
          </cell>
          <cell r="C733">
            <v>5000000</v>
          </cell>
          <cell r="D733">
            <v>4989035.0577443223</v>
          </cell>
        </row>
        <row r="734">
          <cell r="B734">
            <v>39582</v>
          </cell>
          <cell r="D734">
            <v>0</v>
          </cell>
        </row>
        <row r="735">
          <cell r="B735">
            <v>39590</v>
          </cell>
          <cell r="C735">
            <v>10000000</v>
          </cell>
          <cell r="D735">
            <v>9977898.2719100285</v>
          </cell>
        </row>
        <row r="736">
          <cell r="B736">
            <v>39674</v>
          </cell>
          <cell r="C736">
            <v>7400000</v>
          </cell>
          <cell r="D736">
            <v>7082175.2582725883</v>
          </cell>
        </row>
        <row r="737">
          <cell r="B737">
            <v>39584</v>
          </cell>
          <cell r="D737">
            <v>0</v>
          </cell>
        </row>
        <row r="738">
          <cell r="B738">
            <v>39585</v>
          </cell>
        </row>
        <row r="739">
          <cell r="B739">
            <v>39586</v>
          </cell>
        </row>
        <row r="740">
          <cell r="B740">
            <v>39587</v>
          </cell>
          <cell r="D740">
            <v>0</v>
          </cell>
        </row>
        <row r="741">
          <cell r="B741">
            <v>39595</v>
          </cell>
          <cell r="C741">
            <v>4210000</v>
          </cell>
          <cell r="D741">
            <v>4200614.7907893462</v>
          </cell>
        </row>
        <row r="742">
          <cell r="B742">
            <v>39589</v>
          </cell>
          <cell r="D742">
            <v>0</v>
          </cell>
        </row>
        <row r="743">
          <cell r="B743">
            <v>39597</v>
          </cell>
          <cell r="C743">
            <v>10000000</v>
          </cell>
          <cell r="D743">
            <v>9978031.9275152013</v>
          </cell>
        </row>
        <row r="744">
          <cell r="B744">
            <v>39681</v>
          </cell>
          <cell r="C744">
            <v>400000</v>
          </cell>
          <cell r="D744">
            <v>382829.41881512199</v>
          </cell>
        </row>
        <row r="745">
          <cell r="B745">
            <v>39591</v>
          </cell>
          <cell r="D745">
            <v>0</v>
          </cell>
        </row>
        <row r="746">
          <cell r="B746">
            <v>39592</v>
          </cell>
        </row>
        <row r="747">
          <cell r="B747">
            <v>39593</v>
          </cell>
        </row>
        <row r="748">
          <cell r="B748">
            <v>39594</v>
          </cell>
          <cell r="D748">
            <v>0</v>
          </cell>
        </row>
        <row r="749">
          <cell r="B749">
            <v>39602</v>
          </cell>
          <cell r="C749">
            <v>0</v>
          </cell>
          <cell r="D749">
            <v>0</v>
          </cell>
        </row>
        <row r="750">
          <cell r="B750">
            <v>39596</v>
          </cell>
          <cell r="D750">
            <v>0</v>
          </cell>
        </row>
        <row r="751">
          <cell r="B751">
            <v>39604</v>
          </cell>
          <cell r="C751">
            <v>18470000</v>
          </cell>
          <cell r="D751">
            <v>18428966.517564863</v>
          </cell>
        </row>
        <row r="752">
          <cell r="B752">
            <v>39689</v>
          </cell>
          <cell r="C752">
            <v>4900000</v>
          </cell>
          <cell r="D752">
            <v>4687336.1987629728</v>
          </cell>
        </row>
        <row r="753">
          <cell r="B753">
            <v>39598</v>
          </cell>
          <cell r="D753">
            <v>0</v>
          </cell>
        </row>
        <row r="754">
          <cell r="B754">
            <v>39599</v>
          </cell>
        </row>
        <row r="755">
          <cell r="B755">
            <v>39600</v>
          </cell>
        </row>
        <row r="756">
          <cell r="B756">
            <v>39601</v>
          </cell>
          <cell r="D756">
            <v>0</v>
          </cell>
        </row>
        <row r="757">
          <cell r="B757">
            <v>39609</v>
          </cell>
          <cell r="C757">
            <v>5000000</v>
          </cell>
          <cell r="D757">
            <v>4988538.6615846436</v>
          </cell>
        </row>
        <row r="758">
          <cell r="B758">
            <v>39603</v>
          </cell>
          <cell r="D758">
            <v>0</v>
          </cell>
        </row>
        <row r="759">
          <cell r="B759">
            <v>39611</v>
          </cell>
          <cell r="C759">
            <v>12410000</v>
          </cell>
          <cell r="D759">
            <v>12381908.333449507</v>
          </cell>
        </row>
        <row r="760">
          <cell r="B760">
            <v>39695</v>
          </cell>
          <cell r="C760">
            <v>650000</v>
          </cell>
          <cell r="D760">
            <v>622097.80557457323</v>
          </cell>
        </row>
        <row r="761">
          <cell r="B761">
            <v>39605</v>
          </cell>
          <cell r="D761">
            <v>0</v>
          </cell>
        </row>
        <row r="762">
          <cell r="B762">
            <v>39606</v>
          </cell>
        </row>
        <row r="763">
          <cell r="B763">
            <v>39607</v>
          </cell>
        </row>
        <row r="764">
          <cell r="B764">
            <v>39608</v>
          </cell>
          <cell r="D764">
            <v>0</v>
          </cell>
        </row>
        <row r="765">
          <cell r="B765">
            <v>39616</v>
          </cell>
          <cell r="C765">
            <v>0</v>
          </cell>
          <cell r="D765">
            <v>0</v>
          </cell>
        </row>
        <row r="766">
          <cell r="B766">
            <v>39610</v>
          </cell>
          <cell r="D766">
            <v>0</v>
          </cell>
        </row>
        <row r="767">
          <cell r="B767">
            <v>39618</v>
          </cell>
          <cell r="C767">
            <v>12600000</v>
          </cell>
          <cell r="D767">
            <v>12571309.859963425</v>
          </cell>
        </row>
        <row r="768">
          <cell r="B768">
            <v>39702</v>
          </cell>
          <cell r="C768">
            <v>70000000</v>
          </cell>
          <cell r="D768">
            <v>66993549.740416378</v>
          </cell>
        </row>
        <row r="769">
          <cell r="B769">
            <v>39612</v>
          </cell>
          <cell r="D769">
            <v>0</v>
          </cell>
        </row>
        <row r="770">
          <cell r="B770">
            <v>39613</v>
          </cell>
        </row>
        <row r="771">
          <cell r="B771">
            <v>39614</v>
          </cell>
        </row>
        <row r="772">
          <cell r="B772">
            <v>39615</v>
          </cell>
          <cell r="D772">
            <v>0</v>
          </cell>
        </row>
        <row r="773">
          <cell r="B773">
            <v>39623</v>
          </cell>
          <cell r="C773">
            <v>15000000</v>
          </cell>
          <cell r="D773">
            <v>14965701.891418707</v>
          </cell>
        </row>
        <row r="774">
          <cell r="B774">
            <v>39617</v>
          </cell>
          <cell r="D774">
            <v>0</v>
          </cell>
        </row>
        <row r="775">
          <cell r="B775">
            <v>39625</v>
          </cell>
          <cell r="C775">
            <v>11260000</v>
          </cell>
          <cell r="D775">
            <v>11234511.509640729</v>
          </cell>
        </row>
        <row r="776">
          <cell r="B776">
            <v>39709</v>
          </cell>
          <cell r="C776">
            <v>25000000</v>
          </cell>
          <cell r="D776">
            <v>23926267.76443442</v>
          </cell>
        </row>
        <row r="777">
          <cell r="B777">
            <v>39619</v>
          </cell>
          <cell r="D777">
            <v>0</v>
          </cell>
        </row>
        <row r="778">
          <cell r="B778">
            <v>39620</v>
          </cell>
        </row>
        <row r="779">
          <cell r="B779">
            <v>39621</v>
          </cell>
        </row>
        <row r="780">
          <cell r="B780">
            <v>39622</v>
          </cell>
          <cell r="D780">
            <v>0</v>
          </cell>
        </row>
        <row r="781">
          <cell r="B781">
            <v>39630</v>
          </cell>
          <cell r="C781">
            <v>5000000</v>
          </cell>
          <cell r="D781">
            <v>4988519.5713973325</v>
          </cell>
        </row>
        <row r="782">
          <cell r="B782">
            <v>39624</v>
          </cell>
          <cell r="D782">
            <v>0</v>
          </cell>
        </row>
        <row r="783">
          <cell r="B783">
            <v>39632</v>
          </cell>
          <cell r="C783">
            <v>15000000</v>
          </cell>
          <cell r="D783">
            <v>14965673.255754199</v>
          </cell>
        </row>
        <row r="784">
          <cell r="B784">
            <v>39716</v>
          </cell>
          <cell r="C784">
            <v>1000000</v>
          </cell>
          <cell r="D784">
            <v>954772.55486672418</v>
          </cell>
        </row>
        <row r="785">
          <cell r="B785">
            <v>39626</v>
          </cell>
          <cell r="D785">
            <v>0</v>
          </cell>
        </row>
        <row r="786">
          <cell r="B786">
            <v>39627</v>
          </cell>
        </row>
        <row r="787">
          <cell r="B787">
            <v>39628</v>
          </cell>
        </row>
        <row r="788">
          <cell r="B788">
            <v>39629</v>
          </cell>
          <cell r="D788">
            <v>0</v>
          </cell>
        </row>
        <row r="789">
          <cell r="B789">
            <v>39637</v>
          </cell>
          <cell r="C789">
            <v>15000000</v>
          </cell>
          <cell r="D789">
            <v>14965730.527192799</v>
          </cell>
        </row>
        <row r="790">
          <cell r="B790">
            <v>39631</v>
          </cell>
          <cell r="D790">
            <v>0</v>
          </cell>
        </row>
        <row r="791">
          <cell r="B791">
            <v>39639</v>
          </cell>
          <cell r="C791">
            <v>17000000</v>
          </cell>
          <cell r="D791">
            <v>16961096.356521428</v>
          </cell>
        </row>
        <row r="792">
          <cell r="B792">
            <v>39723</v>
          </cell>
          <cell r="C792">
            <v>2500000</v>
          </cell>
          <cell r="D792">
            <v>2386931.3871668102</v>
          </cell>
        </row>
        <row r="793">
          <cell r="B793">
            <v>39633</v>
          </cell>
          <cell r="D793">
            <v>0</v>
          </cell>
        </row>
        <row r="794">
          <cell r="B794">
            <v>39634</v>
          </cell>
        </row>
        <row r="795">
          <cell r="B795">
            <v>39635</v>
          </cell>
        </row>
        <row r="796">
          <cell r="B796">
            <v>39636</v>
          </cell>
          <cell r="D796">
            <v>0</v>
          </cell>
        </row>
        <row r="797">
          <cell r="B797">
            <v>39644</v>
          </cell>
          <cell r="C797">
            <v>9450000</v>
          </cell>
          <cell r="D797">
            <v>9428644.7654039469</v>
          </cell>
        </row>
        <row r="798">
          <cell r="B798">
            <v>39638</v>
          </cell>
          <cell r="D798">
            <v>0</v>
          </cell>
        </row>
        <row r="799">
          <cell r="B799">
            <v>39646</v>
          </cell>
          <cell r="C799">
            <v>11400000</v>
          </cell>
          <cell r="D799">
            <v>11373868.148412988</v>
          </cell>
        </row>
        <row r="800">
          <cell r="B800">
            <v>39730</v>
          </cell>
          <cell r="C800">
            <v>7100000</v>
          </cell>
          <cell r="D800">
            <v>6778885.1395537416</v>
          </cell>
        </row>
        <row r="801">
          <cell r="B801">
            <v>39640</v>
          </cell>
          <cell r="D801">
            <v>0</v>
          </cell>
        </row>
        <row r="802">
          <cell r="B802">
            <v>39641</v>
          </cell>
        </row>
        <row r="803">
          <cell r="B803">
            <v>39642</v>
          </cell>
        </row>
        <row r="804">
          <cell r="B804">
            <v>39643</v>
          </cell>
          <cell r="D804">
            <v>0</v>
          </cell>
        </row>
        <row r="805">
          <cell r="B805">
            <v>39651</v>
          </cell>
          <cell r="C805">
            <v>25000000</v>
          </cell>
          <cell r="D805">
            <v>24942979.665116239</v>
          </cell>
        </row>
        <row r="806">
          <cell r="B806">
            <v>39645</v>
          </cell>
          <cell r="D806">
            <v>0</v>
          </cell>
        </row>
        <row r="807">
          <cell r="B807">
            <v>39653</v>
          </cell>
          <cell r="C807">
            <v>20000000</v>
          </cell>
          <cell r="D807">
            <v>19954460.095180038</v>
          </cell>
        </row>
        <row r="808">
          <cell r="B808">
            <v>39737</v>
          </cell>
          <cell r="C808">
            <v>19700000</v>
          </cell>
          <cell r="D808">
            <v>18809019.330874465</v>
          </cell>
        </row>
        <row r="809">
          <cell r="B809">
            <v>39647</v>
          </cell>
          <cell r="D809">
            <v>0</v>
          </cell>
        </row>
        <row r="810">
          <cell r="B810">
            <v>39648</v>
          </cell>
        </row>
        <row r="811">
          <cell r="B811">
            <v>39649</v>
          </cell>
        </row>
        <row r="812">
          <cell r="B812">
            <v>39650</v>
          </cell>
          <cell r="D812">
            <v>0</v>
          </cell>
        </row>
        <row r="813">
          <cell r="B813">
            <v>39658</v>
          </cell>
          <cell r="C813">
            <v>30000000</v>
          </cell>
          <cell r="D813">
            <v>29932033.781922035</v>
          </cell>
        </row>
        <row r="814">
          <cell r="B814">
            <v>39652</v>
          </cell>
          <cell r="D814">
            <v>0</v>
          </cell>
        </row>
        <row r="815">
          <cell r="B815">
            <v>39660</v>
          </cell>
          <cell r="C815">
            <v>35000000</v>
          </cell>
          <cell r="D815">
            <v>34922242.994844086</v>
          </cell>
        </row>
        <row r="816">
          <cell r="B816">
            <v>39744</v>
          </cell>
          <cell r="C816">
            <v>11350000</v>
          </cell>
          <cell r="D816">
            <v>10836668.497737318</v>
          </cell>
        </row>
        <row r="817">
          <cell r="B817">
            <v>39654</v>
          </cell>
          <cell r="D817">
            <v>0</v>
          </cell>
        </row>
        <row r="818">
          <cell r="B818">
            <v>39655</v>
          </cell>
        </row>
        <row r="819">
          <cell r="B819">
            <v>39656</v>
          </cell>
        </row>
        <row r="820">
          <cell r="B820">
            <v>39657</v>
          </cell>
          <cell r="D820">
            <v>0</v>
          </cell>
        </row>
        <row r="821">
          <cell r="B821">
            <v>39665</v>
          </cell>
          <cell r="C821">
            <v>44470000</v>
          </cell>
          <cell r="D821">
            <v>44370779.642891705</v>
          </cell>
        </row>
        <row r="822">
          <cell r="B822">
            <v>39659</v>
          </cell>
          <cell r="D822">
            <v>0</v>
          </cell>
        </row>
        <row r="823">
          <cell r="B823">
            <v>39667</v>
          </cell>
          <cell r="C823">
            <v>10450000</v>
          </cell>
          <cell r="D823">
            <v>10426684.220108351</v>
          </cell>
        </row>
        <row r="824">
          <cell r="B824">
            <v>39751</v>
          </cell>
          <cell r="C824">
            <v>10962000</v>
          </cell>
          <cell r="D824">
            <v>10466216.746449029</v>
          </cell>
        </row>
        <row r="825">
          <cell r="B825">
            <v>39661</v>
          </cell>
          <cell r="D825">
            <v>0</v>
          </cell>
        </row>
        <row r="826">
          <cell r="B826">
            <v>39662</v>
          </cell>
        </row>
        <row r="827">
          <cell r="B827">
            <v>39663</v>
          </cell>
        </row>
        <row r="828">
          <cell r="B828">
            <v>39664</v>
          </cell>
          <cell r="D828">
            <v>0</v>
          </cell>
        </row>
        <row r="829">
          <cell r="B829">
            <v>39672</v>
          </cell>
          <cell r="C829">
            <v>40000000</v>
          </cell>
          <cell r="D829">
            <v>39912051.334552385</v>
          </cell>
        </row>
        <row r="830">
          <cell r="B830">
            <v>39666</v>
          </cell>
          <cell r="D830">
            <v>0</v>
          </cell>
        </row>
        <row r="831">
          <cell r="B831">
            <v>39674</v>
          </cell>
          <cell r="C831">
            <v>26900000</v>
          </cell>
          <cell r="D831">
            <v>26841881.810425263</v>
          </cell>
        </row>
        <row r="832">
          <cell r="B832">
            <v>39758</v>
          </cell>
          <cell r="C832">
            <v>10400000</v>
          </cell>
          <cell r="D832">
            <v>9929634.5706139319</v>
          </cell>
        </row>
        <row r="833">
          <cell r="B833">
            <v>39668</v>
          </cell>
          <cell r="D833">
            <v>0</v>
          </cell>
        </row>
        <row r="834">
          <cell r="B834">
            <v>39669</v>
          </cell>
        </row>
        <row r="835">
          <cell r="B835">
            <v>39670</v>
          </cell>
        </row>
        <row r="836">
          <cell r="B836">
            <v>39671</v>
          </cell>
          <cell r="D836">
            <v>0</v>
          </cell>
        </row>
        <row r="837">
          <cell r="B837">
            <v>39679</v>
          </cell>
          <cell r="C837">
            <v>0</v>
          </cell>
          <cell r="D837">
            <v>0</v>
          </cell>
        </row>
        <row r="838">
          <cell r="B838">
            <v>39673</v>
          </cell>
          <cell r="D838">
            <v>0</v>
          </cell>
        </row>
        <row r="839">
          <cell r="B839">
            <v>39681</v>
          </cell>
          <cell r="C839">
            <v>0</v>
          </cell>
          <cell r="D839">
            <v>0</v>
          </cell>
        </row>
        <row r="840">
          <cell r="B840">
            <v>39765</v>
          </cell>
          <cell r="C840">
            <v>7000000</v>
          </cell>
          <cell r="D840">
            <v>6683407.8840670688</v>
          </cell>
        </row>
        <row r="841">
          <cell r="B841">
            <v>39675</v>
          </cell>
          <cell r="D841">
            <v>0</v>
          </cell>
        </row>
        <row r="842">
          <cell r="B842">
            <v>39676</v>
          </cell>
        </row>
        <row r="843">
          <cell r="B843">
            <v>39677</v>
          </cell>
        </row>
        <row r="844">
          <cell r="B844">
            <v>39678</v>
          </cell>
          <cell r="D844">
            <v>0</v>
          </cell>
        </row>
        <row r="845">
          <cell r="B845">
            <v>39686</v>
          </cell>
          <cell r="C845">
            <v>0</v>
          </cell>
          <cell r="D845">
            <v>0</v>
          </cell>
        </row>
        <row r="846">
          <cell r="B846">
            <v>39680</v>
          </cell>
          <cell r="D846">
            <v>0</v>
          </cell>
        </row>
        <row r="847">
          <cell r="B847">
            <v>39688</v>
          </cell>
          <cell r="D847">
            <v>0</v>
          </cell>
        </row>
        <row r="848">
          <cell r="B848">
            <v>39772</v>
          </cell>
          <cell r="C848">
            <v>400000</v>
          </cell>
          <cell r="D848">
            <v>381918.11309432413</v>
          </cell>
        </row>
        <row r="849">
          <cell r="B849">
            <v>39682</v>
          </cell>
          <cell r="D849">
            <v>0</v>
          </cell>
        </row>
        <row r="850">
          <cell r="B850">
            <v>39683</v>
          </cell>
        </row>
        <row r="851">
          <cell r="B851">
            <v>39684</v>
          </cell>
        </row>
        <row r="852">
          <cell r="B852">
            <v>39685</v>
          </cell>
          <cell r="D852">
            <v>0</v>
          </cell>
        </row>
        <row r="853">
          <cell r="B853">
            <v>39693</v>
          </cell>
          <cell r="C853">
            <v>3800000</v>
          </cell>
          <cell r="D853">
            <v>3792486.720144284</v>
          </cell>
        </row>
        <row r="854">
          <cell r="B854">
            <v>39687</v>
          </cell>
          <cell r="D854">
            <v>0</v>
          </cell>
        </row>
        <row r="855">
          <cell r="B855">
            <v>39695</v>
          </cell>
          <cell r="D855">
            <v>0</v>
          </cell>
        </row>
        <row r="856">
          <cell r="B856">
            <v>39779</v>
          </cell>
          <cell r="D856">
            <v>0</v>
          </cell>
        </row>
        <row r="857">
          <cell r="B857">
            <v>39689</v>
          </cell>
          <cell r="D857">
            <v>0</v>
          </cell>
        </row>
        <row r="858">
          <cell r="B858">
            <v>39690</v>
          </cell>
        </row>
        <row r="859">
          <cell r="B859">
            <v>39691</v>
          </cell>
        </row>
        <row r="860">
          <cell r="B860">
            <v>39692</v>
          </cell>
          <cell r="D860">
            <v>0</v>
          </cell>
        </row>
        <row r="861">
          <cell r="B861">
            <v>39700</v>
          </cell>
          <cell r="D861">
            <v>0</v>
          </cell>
        </row>
        <row r="862">
          <cell r="B862">
            <v>39694</v>
          </cell>
          <cell r="D862">
            <v>0</v>
          </cell>
        </row>
        <row r="863">
          <cell r="B863">
            <v>39702</v>
          </cell>
          <cell r="D863">
            <v>0</v>
          </cell>
        </row>
        <row r="864">
          <cell r="B864">
            <v>39786</v>
          </cell>
          <cell r="C864">
            <v>11500000</v>
          </cell>
          <cell r="D864">
            <v>11059918.276491897</v>
          </cell>
        </row>
        <row r="865">
          <cell r="B865">
            <v>39696</v>
          </cell>
          <cell r="D865">
            <v>0</v>
          </cell>
        </row>
        <row r="866">
          <cell r="B866">
            <v>39697</v>
          </cell>
        </row>
        <row r="867">
          <cell r="B867">
            <v>39698</v>
          </cell>
        </row>
        <row r="868">
          <cell r="B868">
            <v>39699</v>
          </cell>
          <cell r="D868">
            <v>0</v>
          </cell>
        </row>
        <row r="869">
          <cell r="B869">
            <v>39707</v>
          </cell>
          <cell r="D869">
            <v>0</v>
          </cell>
        </row>
        <row r="870">
          <cell r="B870">
            <v>39701</v>
          </cell>
          <cell r="D870">
            <v>0</v>
          </cell>
        </row>
        <row r="871">
          <cell r="B871">
            <v>39709</v>
          </cell>
          <cell r="D871">
            <v>0</v>
          </cell>
        </row>
        <row r="872">
          <cell r="B872">
            <v>39793</v>
          </cell>
          <cell r="C872">
            <v>15000000</v>
          </cell>
          <cell r="D872">
            <v>14462738.965392448</v>
          </cell>
        </row>
        <row r="873">
          <cell r="B873">
            <v>39703</v>
          </cell>
          <cell r="D873">
            <v>0</v>
          </cell>
        </row>
        <row r="874">
          <cell r="B874">
            <v>39704</v>
          </cell>
        </row>
        <row r="875">
          <cell r="B875">
            <v>39705</v>
          </cell>
        </row>
        <row r="876">
          <cell r="B876">
            <v>39706</v>
          </cell>
          <cell r="D876">
            <v>0</v>
          </cell>
        </row>
        <row r="877">
          <cell r="B877">
            <v>39714</v>
          </cell>
          <cell r="D877">
            <v>0</v>
          </cell>
        </row>
        <row r="878">
          <cell r="B878">
            <v>39708</v>
          </cell>
          <cell r="D878">
            <v>0</v>
          </cell>
        </row>
        <row r="879">
          <cell r="B879">
            <v>39716</v>
          </cell>
          <cell r="D879">
            <v>0</v>
          </cell>
        </row>
        <row r="880">
          <cell r="B880">
            <v>39800</v>
          </cell>
          <cell r="C880">
            <v>25000000</v>
          </cell>
          <cell r="D880">
            <v>24236819.088148449</v>
          </cell>
        </row>
        <row r="881">
          <cell r="B881">
            <v>39710</v>
          </cell>
          <cell r="D881">
            <v>0</v>
          </cell>
        </row>
        <row r="882">
          <cell r="B882">
            <v>39711</v>
          </cell>
        </row>
        <row r="883">
          <cell r="B883">
            <v>39712</v>
          </cell>
        </row>
        <row r="884">
          <cell r="B884">
            <v>39713</v>
          </cell>
          <cell r="D884">
            <v>0</v>
          </cell>
        </row>
        <row r="885">
          <cell r="B885">
            <v>39721</v>
          </cell>
          <cell r="D885">
            <v>0</v>
          </cell>
        </row>
        <row r="886">
          <cell r="B886">
            <v>39715</v>
          </cell>
          <cell r="D886">
            <v>0</v>
          </cell>
        </row>
        <row r="887">
          <cell r="B887">
            <v>39723</v>
          </cell>
          <cell r="D887">
            <v>0</v>
          </cell>
        </row>
        <row r="888">
          <cell r="B888">
            <v>39807</v>
          </cell>
          <cell r="C888">
            <v>25000000</v>
          </cell>
          <cell r="D888">
            <v>24244437.06409831</v>
          </cell>
        </row>
        <row r="889">
          <cell r="B889">
            <v>39717</v>
          </cell>
          <cell r="D889">
            <v>0</v>
          </cell>
        </row>
        <row r="890">
          <cell r="B890">
            <v>39718</v>
          </cell>
        </row>
        <row r="891">
          <cell r="B891">
            <v>39719</v>
          </cell>
        </row>
        <row r="892">
          <cell r="B892">
            <v>39720</v>
          </cell>
          <cell r="D892">
            <v>0</v>
          </cell>
        </row>
        <row r="893">
          <cell r="B893">
            <v>39728</v>
          </cell>
          <cell r="D893">
            <v>0</v>
          </cell>
        </row>
        <row r="894">
          <cell r="B894">
            <v>39722</v>
          </cell>
          <cell r="D894">
            <v>0</v>
          </cell>
        </row>
        <row r="895">
          <cell r="B895">
            <v>39730</v>
          </cell>
          <cell r="D895">
            <v>0</v>
          </cell>
        </row>
        <row r="896">
          <cell r="B896">
            <v>39813</v>
          </cell>
          <cell r="C896">
            <v>15000000</v>
          </cell>
          <cell r="D896">
            <v>14557414.709503135</v>
          </cell>
        </row>
        <row r="897">
          <cell r="B897">
            <v>39724</v>
          </cell>
          <cell r="D897">
            <v>0</v>
          </cell>
        </row>
        <row r="898">
          <cell r="B898">
            <v>39725</v>
          </cell>
        </row>
        <row r="899">
          <cell r="B899">
            <v>39726</v>
          </cell>
        </row>
        <row r="900">
          <cell r="B900">
            <v>39727</v>
          </cell>
          <cell r="D900">
            <v>0</v>
          </cell>
        </row>
        <row r="901">
          <cell r="B901">
            <v>39735</v>
          </cell>
          <cell r="D901">
            <v>0</v>
          </cell>
        </row>
        <row r="902">
          <cell r="B902">
            <v>39729</v>
          </cell>
          <cell r="D902">
            <v>0</v>
          </cell>
        </row>
        <row r="903">
          <cell r="B903">
            <v>39737</v>
          </cell>
          <cell r="D903">
            <v>0</v>
          </cell>
        </row>
        <row r="904">
          <cell r="B904">
            <v>39821</v>
          </cell>
          <cell r="C904">
            <v>15000000</v>
          </cell>
          <cell r="D904">
            <v>14558982.493322147</v>
          </cell>
        </row>
        <row r="905">
          <cell r="B905">
            <v>39731</v>
          </cell>
          <cell r="D905">
            <v>0</v>
          </cell>
        </row>
        <row r="906">
          <cell r="B906">
            <v>39732</v>
          </cell>
        </row>
        <row r="907">
          <cell r="B907">
            <v>39733</v>
          </cell>
        </row>
        <row r="908">
          <cell r="B908">
            <v>39734</v>
          </cell>
          <cell r="D908">
            <v>0</v>
          </cell>
        </row>
        <row r="909">
          <cell r="B909">
            <v>39742</v>
          </cell>
          <cell r="D909">
            <v>0</v>
          </cell>
        </row>
        <row r="910">
          <cell r="B910">
            <v>39736</v>
          </cell>
          <cell r="D910">
            <v>0</v>
          </cell>
        </row>
        <row r="911">
          <cell r="B911">
            <v>39744</v>
          </cell>
          <cell r="D911">
            <v>0</v>
          </cell>
        </row>
        <row r="912">
          <cell r="B912">
            <v>39828</v>
          </cell>
          <cell r="C912">
            <v>15000000</v>
          </cell>
          <cell r="D912">
            <v>14529098.001751455</v>
          </cell>
        </row>
        <row r="913">
          <cell r="B913">
            <v>39738</v>
          </cell>
          <cell r="D913">
            <v>0</v>
          </cell>
        </row>
        <row r="914">
          <cell r="B914">
            <v>39739</v>
          </cell>
        </row>
        <row r="915">
          <cell r="B915">
            <v>39740</v>
          </cell>
        </row>
        <row r="916">
          <cell r="B916">
            <v>39741</v>
          </cell>
          <cell r="D916">
            <v>0</v>
          </cell>
        </row>
        <row r="917">
          <cell r="B917">
            <v>39749</v>
          </cell>
          <cell r="D917">
            <v>0</v>
          </cell>
        </row>
        <row r="918">
          <cell r="B918">
            <v>39743</v>
          </cell>
          <cell r="D918">
            <v>0</v>
          </cell>
        </row>
        <row r="919">
          <cell r="B919">
            <v>39751</v>
          </cell>
          <cell r="D919">
            <v>0</v>
          </cell>
        </row>
        <row r="920">
          <cell r="B920">
            <v>39835</v>
          </cell>
          <cell r="C920">
            <v>15000000</v>
          </cell>
          <cell r="D920">
            <v>14529098.001751455</v>
          </cell>
        </row>
        <row r="921">
          <cell r="B921">
            <v>39745</v>
          </cell>
          <cell r="D921">
            <v>0</v>
          </cell>
        </row>
        <row r="922">
          <cell r="B922">
            <v>39746</v>
          </cell>
        </row>
        <row r="923">
          <cell r="B923">
            <v>39747</v>
          </cell>
        </row>
        <row r="924">
          <cell r="B924">
            <v>39748</v>
          </cell>
          <cell r="D924">
            <v>0</v>
          </cell>
        </row>
        <row r="925">
          <cell r="B925">
            <v>39756</v>
          </cell>
          <cell r="D925">
            <v>0</v>
          </cell>
        </row>
        <row r="926">
          <cell r="B926">
            <v>39750</v>
          </cell>
          <cell r="D926">
            <v>0</v>
          </cell>
        </row>
        <row r="927">
          <cell r="B927">
            <v>39758</v>
          </cell>
          <cell r="D927">
            <v>0</v>
          </cell>
        </row>
        <row r="928">
          <cell r="B928">
            <v>39842</v>
          </cell>
          <cell r="C928">
            <v>15000000</v>
          </cell>
          <cell r="D928">
            <v>14529098.001751455</v>
          </cell>
        </row>
        <row r="929">
          <cell r="B929">
            <v>39752</v>
          </cell>
          <cell r="D929">
            <v>0</v>
          </cell>
        </row>
        <row r="930">
          <cell r="B930">
            <v>39753</v>
          </cell>
        </row>
        <row r="931">
          <cell r="B931">
            <v>39754</v>
          </cell>
        </row>
        <row r="932">
          <cell r="B932">
            <v>39755</v>
          </cell>
          <cell r="D932">
            <v>0</v>
          </cell>
        </row>
        <row r="933">
          <cell r="B933">
            <v>39763</v>
          </cell>
          <cell r="D933">
            <v>0</v>
          </cell>
        </row>
        <row r="934">
          <cell r="B934">
            <v>39757</v>
          </cell>
          <cell r="D934">
            <v>0</v>
          </cell>
        </row>
        <row r="935">
          <cell r="B935">
            <v>39765</v>
          </cell>
          <cell r="D935">
            <v>0</v>
          </cell>
        </row>
        <row r="936">
          <cell r="B936">
            <v>39849</v>
          </cell>
          <cell r="C936">
            <v>3000000</v>
          </cell>
          <cell r="D936">
            <v>2905819.600350291</v>
          </cell>
        </row>
        <row r="937">
          <cell r="B937">
            <v>39759</v>
          </cell>
          <cell r="D937">
            <v>0</v>
          </cell>
        </row>
        <row r="938">
          <cell r="B938">
            <v>39760</v>
          </cell>
        </row>
        <row r="939">
          <cell r="B939">
            <v>39761</v>
          </cell>
        </row>
        <row r="940">
          <cell r="B940">
            <v>39762</v>
          </cell>
          <cell r="D940">
            <v>0</v>
          </cell>
        </row>
        <row r="941">
          <cell r="B941">
            <v>39770</v>
          </cell>
          <cell r="D941">
            <v>0</v>
          </cell>
        </row>
        <row r="942">
          <cell r="B942">
            <v>39764</v>
          </cell>
          <cell r="D942">
            <v>0</v>
          </cell>
        </row>
        <row r="943">
          <cell r="B943">
            <v>39772</v>
          </cell>
          <cell r="D943">
            <v>0</v>
          </cell>
        </row>
        <row r="944">
          <cell r="B944">
            <v>39856</v>
          </cell>
          <cell r="D944">
            <v>0</v>
          </cell>
        </row>
        <row r="945">
          <cell r="B945">
            <v>39766</v>
          </cell>
          <cell r="D945">
            <v>0</v>
          </cell>
        </row>
        <row r="946">
          <cell r="B946">
            <v>39767</v>
          </cell>
        </row>
        <row r="947">
          <cell r="B947">
            <v>39768</v>
          </cell>
        </row>
        <row r="948">
          <cell r="B948">
            <v>39769</v>
          </cell>
          <cell r="D948">
            <v>0</v>
          </cell>
        </row>
        <row r="949">
          <cell r="B949">
            <v>39777</v>
          </cell>
          <cell r="D949">
            <v>0</v>
          </cell>
        </row>
        <row r="950">
          <cell r="B950">
            <v>39771</v>
          </cell>
          <cell r="D950">
            <v>0</v>
          </cell>
        </row>
        <row r="951">
          <cell r="B951">
            <v>39779</v>
          </cell>
          <cell r="D951">
            <v>0</v>
          </cell>
        </row>
        <row r="952">
          <cell r="B952">
            <v>39863</v>
          </cell>
          <cell r="C952">
            <v>0</v>
          </cell>
          <cell r="D952">
            <v>0</v>
          </cell>
        </row>
        <row r="953">
          <cell r="B953">
            <v>39773</v>
          </cell>
          <cell r="D953">
            <v>0</v>
          </cell>
        </row>
        <row r="954">
          <cell r="B954">
            <v>39774</v>
          </cell>
        </row>
        <row r="955">
          <cell r="B955">
            <v>39775</v>
          </cell>
        </row>
        <row r="956">
          <cell r="B956">
            <v>39776</v>
          </cell>
          <cell r="D956">
            <v>0</v>
          </cell>
        </row>
        <row r="957">
          <cell r="B957">
            <v>39784</v>
          </cell>
          <cell r="D957">
            <v>0</v>
          </cell>
        </row>
        <row r="958">
          <cell r="B958">
            <v>39778</v>
          </cell>
          <cell r="D958">
            <v>0</v>
          </cell>
        </row>
        <row r="959">
          <cell r="B959">
            <v>39786</v>
          </cell>
          <cell r="D959">
            <v>0</v>
          </cell>
        </row>
        <row r="960">
          <cell r="B960">
            <v>39870</v>
          </cell>
          <cell r="C960">
            <v>5450000</v>
          </cell>
          <cell r="D960">
            <v>5278905.607303028</v>
          </cell>
        </row>
        <row r="961">
          <cell r="B961">
            <v>39780</v>
          </cell>
          <cell r="D961">
            <v>0</v>
          </cell>
        </row>
        <row r="962">
          <cell r="B962">
            <v>39781</v>
          </cell>
        </row>
        <row r="963">
          <cell r="B963">
            <v>39782</v>
          </cell>
        </row>
        <row r="964">
          <cell r="B964">
            <v>39783</v>
          </cell>
          <cell r="D964">
            <v>0</v>
          </cell>
        </row>
        <row r="965">
          <cell r="B965">
            <v>39791</v>
          </cell>
          <cell r="D965">
            <v>0</v>
          </cell>
        </row>
        <row r="966">
          <cell r="B966">
            <v>39785</v>
          </cell>
          <cell r="D966">
            <v>0</v>
          </cell>
        </row>
        <row r="967">
          <cell r="B967">
            <v>39793</v>
          </cell>
          <cell r="D967">
            <v>0</v>
          </cell>
        </row>
        <row r="968">
          <cell r="B968">
            <v>39877</v>
          </cell>
          <cell r="C968">
            <v>4600000</v>
          </cell>
          <cell r="D968">
            <v>4455590.053870446</v>
          </cell>
        </row>
        <row r="969">
          <cell r="B969">
            <v>39787</v>
          </cell>
          <cell r="D969">
            <v>0</v>
          </cell>
        </row>
        <row r="970">
          <cell r="B970">
            <v>39788</v>
          </cell>
        </row>
        <row r="971">
          <cell r="B971">
            <v>39789</v>
          </cell>
        </row>
        <row r="972">
          <cell r="B972">
            <v>39790</v>
          </cell>
          <cell r="D972">
            <v>0</v>
          </cell>
        </row>
        <row r="973">
          <cell r="B973">
            <v>39798</v>
          </cell>
          <cell r="D973">
            <v>0</v>
          </cell>
        </row>
        <row r="974">
          <cell r="B974">
            <v>39792</v>
          </cell>
          <cell r="D974">
            <v>0</v>
          </cell>
        </row>
        <row r="975">
          <cell r="B975">
            <v>39800</v>
          </cell>
          <cell r="D975">
            <v>0</v>
          </cell>
        </row>
        <row r="976">
          <cell r="B976">
            <v>39884</v>
          </cell>
          <cell r="C976">
            <v>0</v>
          </cell>
          <cell r="D976">
            <v>0</v>
          </cell>
        </row>
        <row r="977">
          <cell r="B977">
            <v>39794</v>
          </cell>
          <cell r="D977">
            <v>0</v>
          </cell>
        </row>
        <row r="978">
          <cell r="B978">
            <v>39795</v>
          </cell>
        </row>
        <row r="979">
          <cell r="B979">
            <v>39796</v>
          </cell>
        </row>
        <row r="980">
          <cell r="B980">
            <v>39797</v>
          </cell>
          <cell r="D980">
            <v>0</v>
          </cell>
        </row>
        <row r="981">
          <cell r="B981">
            <v>39805</v>
          </cell>
          <cell r="D981">
            <v>0</v>
          </cell>
        </row>
        <row r="982">
          <cell r="B982">
            <v>39799</v>
          </cell>
          <cell r="D982">
            <v>0</v>
          </cell>
        </row>
        <row r="983">
          <cell r="B983">
            <v>39807</v>
          </cell>
          <cell r="D983">
            <v>0</v>
          </cell>
        </row>
        <row r="984">
          <cell r="B984">
            <v>39891</v>
          </cell>
          <cell r="C984">
            <v>2500000</v>
          </cell>
          <cell r="D984">
            <v>2421516.3336252426</v>
          </cell>
        </row>
        <row r="985">
          <cell r="B985">
            <v>39801</v>
          </cell>
          <cell r="D985">
            <v>0</v>
          </cell>
        </row>
        <row r="986">
          <cell r="B986">
            <v>39802</v>
          </cell>
        </row>
        <row r="987">
          <cell r="B987">
            <v>39803</v>
          </cell>
        </row>
        <row r="988">
          <cell r="B988">
            <v>39804</v>
          </cell>
          <cell r="D988">
            <v>0</v>
          </cell>
        </row>
        <row r="989">
          <cell r="B989">
            <v>39812</v>
          </cell>
          <cell r="D989">
            <v>0</v>
          </cell>
        </row>
        <row r="990">
          <cell r="B990">
            <v>39806</v>
          </cell>
          <cell r="D990">
            <v>0</v>
          </cell>
        </row>
        <row r="991">
          <cell r="B991">
            <v>39814</v>
          </cell>
          <cell r="D991">
            <v>0</v>
          </cell>
        </row>
        <row r="992">
          <cell r="B992">
            <v>39898</v>
          </cell>
          <cell r="C992">
            <v>2500000</v>
          </cell>
          <cell r="D992">
            <v>2421516.3336252426</v>
          </cell>
        </row>
        <row r="993">
          <cell r="B993">
            <v>39808</v>
          </cell>
          <cell r="D993">
            <v>0</v>
          </cell>
        </row>
        <row r="994">
          <cell r="B994">
            <v>39809</v>
          </cell>
        </row>
        <row r="995">
          <cell r="B995">
            <v>39810</v>
          </cell>
        </row>
        <row r="996">
          <cell r="B996">
            <v>39811</v>
          </cell>
          <cell r="D996">
            <v>0</v>
          </cell>
        </row>
        <row r="997">
          <cell r="B997">
            <v>39819</v>
          </cell>
          <cell r="D997">
            <v>0</v>
          </cell>
        </row>
        <row r="998">
          <cell r="B998">
            <v>39813</v>
          </cell>
          <cell r="D998">
            <v>0</v>
          </cell>
        </row>
        <row r="999">
          <cell r="B999">
            <v>39821</v>
          </cell>
          <cell r="D999">
            <v>0</v>
          </cell>
        </row>
        <row r="1000">
          <cell r="B1000">
            <v>39905</v>
          </cell>
          <cell r="D1000">
            <v>0</v>
          </cell>
        </row>
        <row r="1001">
          <cell r="B1001">
            <v>39815</v>
          </cell>
          <cell r="D1001">
            <v>0</v>
          </cell>
        </row>
        <row r="1002">
          <cell r="B1002">
            <v>39816</v>
          </cell>
        </row>
        <row r="1003">
          <cell r="B1003">
            <v>39817</v>
          </cell>
        </row>
        <row r="1004">
          <cell r="B1004">
            <v>39818</v>
          </cell>
          <cell r="D1004">
            <v>0</v>
          </cell>
        </row>
        <row r="1005">
          <cell r="B1005">
            <v>39819</v>
          </cell>
          <cell r="D1005">
            <v>0</v>
          </cell>
        </row>
        <row r="1006">
          <cell r="B1006">
            <v>39820</v>
          </cell>
          <cell r="D1006">
            <v>0</v>
          </cell>
        </row>
        <row r="1007">
          <cell r="B1007">
            <v>39911</v>
          </cell>
          <cell r="C1007">
            <v>6000000</v>
          </cell>
          <cell r="D1007">
            <v>5813644.8101937873</v>
          </cell>
        </row>
        <row r="1008">
          <cell r="B1008">
            <v>39822</v>
          </cell>
          <cell r="D1008">
            <v>0</v>
          </cell>
        </row>
        <row r="1009">
          <cell r="B1009">
            <v>39823</v>
          </cell>
          <cell r="D1009">
            <v>0</v>
          </cell>
        </row>
        <row r="1010">
          <cell r="B1010">
            <v>39824</v>
          </cell>
          <cell r="D1010">
            <v>0</v>
          </cell>
        </row>
        <row r="1011">
          <cell r="B1011">
            <v>39825</v>
          </cell>
          <cell r="D1011">
            <v>0</v>
          </cell>
        </row>
        <row r="1012">
          <cell r="B1012">
            <v>39826</v>
          </cell>
          <cell r="D1012">
            <v>0</v>
          </cell>
        </row>
        <row r="1013">
          <cell r="B1013">
            <v>39827</v>
          </cell>
          <cell r="D1013">
            <v>0</v>
          </cell>
        </row>
        <row r="1014">
          <cell r="B1014">
            <v>39919</v>
          </cell>
          <cell r="C1014">
            <v>12400000</v>
          </cell>
          <cell r="D1014">
            <v>12010721.014781201</v>
          </cell>
        </row>
        <row r="1015">
          <cell r="B1015">
            <v>39829</v>
          </cell>
          <cell r="D1015">
            <v>0</v>
          </cell>
        </row>
        <row r="1016">
          <cell r="B1016">
            <v>39830</v>
          </cell>
        </row>
        <row r="1017">
          <cell r="B1017">
            <v>39831</v>
          </cell>
        </row>
        <row r="1018">
          <cell r="B1018">
            <v>39832</v>
          </cell>
          <cell r="D1018">
            <v>0</v>
          </cell>
        </row>
        <row r="1019">
          <cell r="B1019">
            <v>39833</v>
          </cell>
          <cell r="D1019">
            <v>0</v>
          </cell>
        </row>
        <row r="1020">
          <cell r="B1020">
            <v>39834</v>
          </cell>
          <cell r="D1020">
            <v>0</v>
          </cell>
        </row>
        <row r="1021">
          <cell r="B1021">
            <v>39926</v>
          </cell>
          <cell r="C1021">
            <v>2200000</v>
          </cell>
          <cell r="D1021">
            <v>2130934.3735902132</v>
          </cell>
        </row>
        <row r="1022">
          <cell r="B1022">
            <v>39836</v>
          </cell>
          <cell r="D1022">
            <v>0</v>
          </cell>
        </row>
        <row r="1023">
          <cell r="B1023">
            <v>39837</v>
          </cell>
          <cell r="D1023">
            <v>0</v>
          </cell>
        </row>
        <row r="1024">
          <cell r="B1024">
            <v>39838</v>
          </cell>
          <cell r="C1024" t="str">
            <v>0</v>
          </cell>
          <cell r="D1024">
            <v>0</v>
          </cell>
        </row>
        <row r="1025">
          <cell r="B1025">
            <v>39839</v>
          </cell>
          <cell r="C1025" t="str">
            <v>0</v>
          </cell>
          <cell r="D1025">
            <v>0</v>
          </cell>
        </row>
        <row r="1026">
          <cell r="B1026">
            <v>39840</v>
          </cell>
          <cell r="C1026" t="str">
            <v>0</v>
          </cell>
          <cell r="D1026">
            <v>0</v>
          </cell>
        </row>
        <row r="1027">
          <cell r="B1027">
            <v>39841</v>
          </cell>
          <cell r="C1027" t="str">
            <v>0</v>
          </cell>
          <cell r="D1027">
            <v>0</v>
          </cell>
        </row>
        <row r="1028">
          <cell r="B1028">
            <v>39933</v>
          </cell>
          <cell r="C1028">
            <v>25000000</v>
          </cell>
          <cell r="D1028">
            <v>24215163.336252425</v>
          </cell>
        </row>
        <row r="1029">
          <cell r="B1029">
            <v>39843</v>
          </cell>
          <cell r="C1029" t="str">
            <v>0</v>
          </cell>
          <cell r="D1029">
            <v>0</v>
          </cell>
        </row>
        <row r="1030">
          <cell r="B1030">
            <v>39844</v>
          </cell>
          <cell r="C1030" t="str">
            <v>0</v>
          </cell>
          <cell r="D1030">
            <v>0</v>
          </cell>
        </row>
        <row r="1031">
          <cell r="B1031">
            <v>39845</v>
          </cell>
          <cell r="C1031" t="str">
            <v>0</v>
          </cell>
          <cell r="D1031">
            <v>0</v>
          </cell>
        </row>
        <row r="1032">
          <cell r="B1032">
            <v>39846</v>
          </cell>
          <cell r="C1032" t="str">
            <v>0</v>
          </cell>
          <cell r="D1032">
            <v>0</v>
          </cell>
        </row>
        <row r="1033">
          <cell r="B1033">
            <v>39847</v>
          </cell>
          <cell r="C1033" t="str">
            <v>0</v>
          </cell>
          <cell r="D1033">
            <v>0</v>
          </cell>
        </row>
        <row r="1034">
          <cell r="B1034">
            <v>39848</v>
          </cell>
          <cell r="C1034" t="str">
            <v>0</v>
          </cell>
          <cell r="D1034">
            <v>0</v>
          </cell>
        </row>
        <row r="1035">
          <cell r="B1035">
            <v>39940</v>
          </cell>
          <cell r="C1035">
            <v>13000000</v>
          </cell>
          <cell r="D1035">
            <v>12591884.934851261</v>
          </cell>
        </row>
        <row r="1036">
          <cell r="B1036">
            <v>39850</v>
          </cell>
          <cell r="C1036" t="str">
            <v>0</v>
          </cell>
          <cell r="D1036">
            <v>0</v>
          </cell>
        </row>
        <row r="1037">
          <cell r="B1037">
            <v>39851</v>
          </cell>
          <cell r="C1037" t="str">
            <v>0</v>
          </cell>
          <cell r="D1037">
            <v>0</v>
          </cell>
        </row>
        <row r="1038">
          <cell r="B1038">
            <v>39852</v>
          </cell>
          <cell r="C1038" t="str">
            <v>0</v>
          </cell>
          <cell r="D1038">
            <v>0</v>
          </cell>
        </row>
        <row r="1039">
          <cell r="B1039">
            <v>39853</v>
          </cell>
          <cell r="C1039" t="str">
            <v>0</v>
          </cell>
          <cell r="D1039">
            <v>0</v>
          </cell>
        </row>
        <row r="1040">
          <cell r="B1040">
            <v>39854</v>
          </cell>
          <cell r="C1040" t="str">
            <v>0</v>
          </cell>
          <cell r="D1040">
            <v>0</v>
          </cell>
        </row>
        <row r="1041">
          <cell r="B1041">
            <v>39855</v>
          </cell>
          <cell r="C1041" t="str">
            <v>0</v>
          </cell>
          <cell r="D1041">
            <v>0</v>
          </cell>
        </row>
        <row r="1042">
          <cell r="B1042">
            <v>39947</v>
          </cell>
          <cell r="C1042">
            <v>3300000</v>
          </cell>
          <cell r="D1042">
            <v>3196401.5603853199</v>
          </cell>
        </row>
        <row r="1043">
          <cell r="B1043">
            <v>39857</v>
          </cell>
          <cell r="C1043" t="str">
            <v>0</v>
          </cell>
          <cell r="D1043">
            <v>0</v>
          </cell>
        </row>
        <row r="1044">
          <cell r="B1044">
            <v>39858</v>
          </cell>
          <cell r="C1044" t="str">
            <v>0</v>
          </cell>
          <cell r="D1044">
            <v>0</v>
          </cell>
        </row>
        <row r="1045">
          <cell r="B1045">
            <v>39859</v>
          </cell>
          <cell r="C1045" t="str">
            <v>0</v>
          </cell>
          <cell r="D1045">
            <v>0</v>
          </cell>
        </row>
        <row r="1046">
          <cell r="B1046">
            <v>39860</v>
          </cell>
          <cell r="C1046" t="str">
            <v>0</v>
          </cell>
          <cell r="D1046">
            <v>0</v>
          </cell>
        </row>
        <row r="1047">
          <cell r="B1047">
            <v>39861</v>
          </cell>
          <cell r="C1047" t="str">
            <v>0</v>
          </cell>
          <cell r="D1047">
            <v>0</v>
          </cell>
        </row>
        <row r="1048">
          <cell r="B1048">
            <v>39862</v>
          </cell>
          <cell r="C1048" t="str">
            <v>0</v>
          </cell>
          <cell r="D1048">
            <v>0</v>
          </cell>
        </row>
        <row r="1049">
          <cell r="B1049">
            <v>39954</v>
          </cell>
          <cell r="C1049">
            <v>3500000</v>
          </cell>
          <cell r="D1049">
            <v>3390122.8670753394</v>
          </cell>
        </row>
        <row r="1050">
          <cell r="B1050">
            <v>39864</v>
          </cell>
          <cell r="C1050" t="str">
            <v>0</v>
          </cell>
          <cell r="D1050">
            <v>0</v>
          </cell>
        </row>
        <row r="1051">
          <cell r="B1051">
            <v>39865</v>
          </cell>
          <cell r="C1051" t="str">
            <v>0</v>
          </cell>
          <cell r="D1051">
            <v>0</v>
          </cell>
        </row>
        <row r="1052">
          <cell r="B1052">
            <v>39866</v>
          </cell>
          <cell r="C1052" t="str">
            <v>0</v>
          </cell>
          <cell r="D1052">
            <v>0</v>
          </cell>
        </row>
        <row r="1053">
          <cell r="B1053">
            <v>39867</v>
          </cell>
          <cell r="C1053" t="str">
            <v>0</v>
          </cell>
          <cell r="D1053">
            <v>0</v>
          </cell>
        </row>
        <row r="1054">
          <cell r="B1054">
            <v>39868</v>
          </cell>
          <cell r="C1054" t="str">
            <v>0</v>
          </cell>
          <cell r="D1054">
            <v>0</v>
          </cell>
        </row>
        <row r="1055">
          <cell r="B1055">
            <v>39869</v>
          </cell>
          <cell r="C1055" t="str">
            <v>0</v>
          </cell>
          <cell r="D1055">
            <v>0</v>
          </cell>
        </row>
        <row r="1056">
          <cell r="B1056">
            <v>39961</v>
          </cell>
          <cell r="C1056">
            <v>11000000</v>
          </cell>
          <cell r="D1056">
            <v>10654671.867951067</v>
          </cell>
        </row>
        <row r="1057">
          <cell r="B1057">
            <v>39871</v>
          </cell>
          <cell r="C1057" t="str">
            <v>0</v>
          </cell>
          <cell r="D1057">
            <v>0</v>
          </cell>
        </row>
        <row r="1058">
          <cell r="B1058">
            <v>39872</v>
          </cell>
          <cell r="C1058" t="str">
            <v>0</v>
          </cell>
          <cell r="D1058">
            <v>0</v>
          </cell>
        </row>
        <row r="1059">
          <cell r="B1059">
            <v>39873</v>
          </cell>
          <cell r="C1059" t="str">
            <v>0</v>
          </cell>
          <cell r="D1059">
            <v>0</v>
          </cell>
        </row>
        <row r="1060">
          <cell r="B1060">
            <v>39874</v>
          </cell>
          <cell r="C1060" t="str">
            <v>0</v>
          </cell>
          <cell r="D1060">
            <v>0</v>
          </cell>
        </row>
        <row r="1061">
          <cell r="B1061">
            <v>39875</v>
          </cell>
          <cell r="C1061" t="str">
            <v>0</v>
          </cell>
          <cell r="D1061">
            <v>0</v>
          </cell>
        </row>
        <row r="1062">
          <cell r="B1062">
            <v>39876</v>
          </cell>
          <cell r="C1062" t="str">
            <v>0</v>
          </cell>
          <cell r="D1062">
            <v>0</v>
          </cell>
        </row>
        <row r="1063">
          <cell r="B1063">
            <v>39968</v>
          </cell>
          <cell r="C1063">
            <v>7900000</v>
          </cell>
          <cell r="D1063">
            <v>7651991.6142557655</v>
          </cell>
        </row>
        <row r="1064">
          <cell r="B1064">
            <v>39878</v>
          </cell>
          <cell r="C1064" t="str">
            <v>0</v>
          </cell>
          <cell r="D1064">
            <v>0</v>
          </cell>
        </row>
        <row r="1065">
          <cell r="B1065">
            <v>39879</v>
          </cell>
          <cell r="C1065" t="str">
            <v>0</v>
          </cell>
          <cell r="D1065">
            <v>0</v>
          </cell>
        </row>
        <row r="1066">
          <cell r="B1066">
            <v>39880</v>
          </cell>
          <cell r="C1066" t="str">
            <v>0</v>
          </cell>
          <cell r="D1066">
            <v>0</v>
          </cell>
        </row>
        <row r="1067">
          <cell r="B1067">
            <v>39881</v>
          </cell>
          <cell r="C1067" t="str">
            <v>0</v>
          </cell>
          <cell r="D1067">
            <v>0</v>
          </cell>
        </row>
        <row r="1068">
          <cell r="B1068">
            <v>39882</v>
          </cell>
          <cell r="C1068" t="str">
            <v>0</v>
          </cell>
          <cell r="D1068">
            <v>0</v>
          </cell>
        </row>
        <row r="1069">
          <cell r="B1069">
            <v>39883</v>
          </cell>
          <cell r="C1069" t="str">
            <v>0</v>
          </cell>
          <cell r="D1069">
            <v>0</v>
          </cell>
        </row>
        <row r="1070">
          <cell r="B1070">
            <v>39975</v>
          </cell>
          <cell r="C1070">
            <v>10700000</v>
          </cell>
          <cell r="D1070">
            <v>10364089.907916037</v>
          </cell>
        </row>
        <row r="1071">
          <cell r="B1071">
            <v>39885</v>
          </cell>
          <cell r="C1071" t="str">
            <v>0</v>
          </cell>
          <cell r="D1071">
            <v>0</v>
          </cell>
        </row>
        <row r="1072">
          <cell r="B1072">
            <v>39886</v>
          </cell>
          <cell r="C1072" t="str">
            <v>0</v>
          </cell>
          <cell r="D1072">
            <v>0</v>
          </cell>
        </row>
        <row r="1073">
          <cell r="B1073">
            <v>39887</v>
          </cell>
          <cell r="C1073" t="str">
            <v>0</v>
          </cell>
          <cell r="D1073">
            <v>0</v>
          </cell>
        </row>
        <row r="1074">
          <cell r="B1074">
            <v>39888</v>
          </cell>
          <cell r="C1074" t="str">
            <v>0</v>
          </cell>
          <cell r="D1074">
            <v>0</v>
          </cell>
        </row>
        <row r="1075">
          <cell r="B1075">
            <v>39889</v>
          </cell>
          <cell r="C1075" t="str">
            <v>0</v>
          </cell>
          <cell r="D1075">
            <v>0</v>
          </cell>
        </row>
        <row r="1076">
          <cell r="B1076">
            <v>39890</v>
          </cell>
          <cell r="C1076" t="str">
            <v>0</v>
          </cell>
          <cell r="D1076">
            <v>0</v>
          </cell>
        </row>
        <row r="1077">
          <cell r="B1077">
            <v>39982</v>
          </cell>
          <cell r="C1077">
            <v>15500000</v>
          </cell>
          <cell r="D1077">
            <v>15013401.268476503</v>
          </cell>
        </row>
        <row r="1078">
          <cell r="B1078">
            <v>39892</v>
          </cell>
          <cell r="C1078" t="str">
            <v>0</v>
          </cell>
          <cell r="D1078">
            <v>0</v>
          </cell>
        </row>
        <row r="1079">
          <cell r="B1079">
            <v>39893</v>
          </cell>
          <cell r="C1079" t="str">
            <v>0</v>
          </cell>
          <cell r="D1079">
            <v>0</v>
          </cell>
        </row>
        <row r="1080">
          <cell r="B1080">
            <v>39894</v>
          </cell>
          <cell r="C1080" t="str">
            <v>0</v>
          </cell>
          <cell r="D1080">
            <v>0</v>
          </cell>
        </row>
        <row r="1081">
          <cell r="B1081">
            <v>39895</v>
          </cell>
          <cell r="C1081" t="str">
            <v>0</v>
          </cell>
          <cell r="D1081">
            <v>0</v>
          </cell>
        </row>
        <row r="1082">
          <cell r="B1082">
            <v>39896</v>
          </cell>
          <cell r="C1082" t="str">
            <v>0</v>
          </cell>
          <cell r="D1082">
            <v>0</v>
          </cell>
        </row>
        <row r="1083">
          <cell r="B1083">
            <v>39897</v>
          </cell>
          <cell r="C1083" t="str">
            <v>0</v>
          </cell>
          <cell r="D1083">
            <v>0</v>
          </cell>
        </row>
        <row r="1084">
          <cell r="B1084">
            <v>39989</v>
          </cell>
          <cell r="C1084">
            <v>5000000</v>
          </cell>
          <cell r="D1084">
            <v>4843032.6672504852</v>
          </cell>
        </row>
        <row r="1085">
          <cell r="B1085">
            <v>39899</v>
          </cell>
          <cell r="C1085" t="str">
            <v>0</v>
          </cell>
          <cell r="D1085">
            <v>0</v>
          </cell>
        </row>
        <row r="1086">
          <cell r="B1086">
            <v>39900</v>
          </cell>
          <cell r="C1086" t="str">
            <v>0</v>
          </cell>
          <cell r="D1086">
            <v>0</v>
          </cell>
        </row>
        <row r="1087">
          <cell r="B1087">
            <v>39901</v>
          </cell>
          <cell r="C1087" t="str">
            <v>0</v>
          </cell>
          <cell r="D1087">
            <v>0</v>
          </cell>
        </row>
        <row r="1088">
          <cell r="B1088">
            <v>39902</v>
          </cell>
          <cell r="C1088" t="str">
            <v>0</v>
          </cell>
          <cell r="D1088">
            <v>0</v>
          </cell>
        </row>
        <row r="1089">
          <cell r="B1089">
            <v>39903</v>
          </cell>
          <cell r="C1089" t="str">
            <v>0</v>
          </cell>
          <cell r="D1089">
            <v>0</v>
          </cell>
        </row>
        <row r="1090">
          <cell r="B1090">
            <v>39904</v>
          </cell>
          <cell r="C1090" t="str">
            <v>0</v>
          </cell>
          <cell r="D1090">
            <v>0</v>
          </cell>
        </row>
        <row r="1091">
          <cell r="B1091">
            <v>39996</v>
          </cell>
          <cell r="C1091">
            <v>5000000</v>
          </cell>
          <cell r="D1091">
            <v>4843032.6672504852</v>
          </cell>
        </row>
        <row r="1092">
          <cell r="B1092">
            <v>39906</v>
          </cell>
          <cell r="C1092" t="str">
            <v>0</v>
          </cell>
          <cell r="D1092">
            <v>0</v>
          </cell>
        </row>
        <row r="1093">
          <cell r="B1093">
            <v>39907</v>
          </cell>
          <cell r="C1093" t="str">
            <v>0</v>
          </cell>
          <cell r="D1093">
            <v>0</v>
          </cell>
        </row>
        <row r="1094">
          <cell r="B1094">
            <v>39908</v>
          </cell>
          <cell r="C1094" t="str">
            <v>0</v>
          </cell>
          <cell r="D1094">
            <v>0</v>
          </cell>
        </row>
        <row r="1095">
          <cell r="B1095">
            <v>39909</v>
          </cell>
          <cell r="C1095" t="str">
            <v>0</v>
          </cell>
          <cell r="D1095">
            <v>0</v>
          </cell>
        </row>
        <row r="1096">
          <cell r="B1096">
            <v>39910</v>
          </cell>
          <cell r="C1096" t="str">
            <v>0</v>
          </cell>
          <cell r="D1096">
            <v>0</v>
          </cell>
        </row>
        <row r="1097">
          <cell r="B1097">
            <v>40003</v>
          </cell>
          <cell r="C1097">
            <v>16000000</v>
          </cell>
          <cell r="D1097">
            <v>15492359.932088286</v>
          </cell>
        </row>
        <row r="1098">
          <cell r="B1098">
            <v>40004</v>
          </cell>
          <cell r="C1098">
            <v>0</v>
          </cell>
          <cell r="D1098">
            <v>0</v>
          </cell>
        </row>
        <row r="1099">
          <cell r="B1099">
            <v>39913</v>
          </cell>
          <cell r="C1099" t="str">
            <v>0</v>
          </cell>
          <cell r="D1099">
            <v>0</v>
          </cell>
        </row>
        <row r="1100">
          <cell r="B1100">
            <v>39914</v>
          </cell>
          <cell r="C1100" t="str">
            <v>0</v>
          </cell>
          <cell r="D1100">
            <v>0</v>
          </cell>
        </row>
        <row r="1101">
          <cell r="B1101">
            <v>39915</v>
          </cell>
          <cell r="C1101" t="str">
            <v>0</v>
          </cell>
          <cell r="D1101">
            <v>0</v>
          </cell>
        </row>
        <row r="1102">
          <cell r="B1102">
            <v>39916</v>
          </cell>
          <cell r="C1102" t="str">
            <v>0</v>
          </cell>
          <cell r="D1102">
            <v>0</v>
          </cell>
        </row>
        <row r="1103">
          <cell r="B1103">
            <v>39917</v>
          </cell>
          <cell r="C1103" t="str">
            <v>0</v>
          </cell>
          <cell r="D1103">
            <v>0</v>
          </cell>
        </row>
        <row r="1104">
          <cell r="B1104">
            <v>39918</v>
          </cell>
          <cell r="C1104" t="str">
            <v>0</v>
          </cell>
          <cell r="D1104">
            <v>0</v>
          </cell>
        </row>
        <row r="1105">
          <cell r="B1105">
            <v>40010</v>
          </cell>
          <cell r="C1105">
            <v>25000000</v>
          </cell>
          <cell r="D1105">
            <v>24215163.336252425</v>
          </cell>
        </row>
        <row r="1106">
          <cell r="B1106">
            <v>39920</v>
          </cell>
          <cell r="C1106" t="str">
            <v>0</v>
          </cell>
          <cell r="D1106">
            <v>0</v>
          </cell>
        </row>
        <row r="1107">
          <cell r="B1107">
            <v>39921</v>
          </cell>
          <cell r="C1107" t="str">
            <v>0</v>
          </cell>
          <cell r="D1107">
            <v>0</v>
          </cell>
        </row>
        <row r="1108">
          <cell r="B1108">
            <v>39922</v>
          </cell>
          <cell r="C1108" t="str">
            <v>0</v>
          </cell>
          <cell r="D1108">
            <v>0</v>
          </cell>
        </row>
        <row r="1109">
          <cell r="B1109">
            <v>39923</v>
          </cell>
          <cell r="C1109" t="str">
            <v>0</v>
          </cell>
          <cell r="D1109">
            <v>0</v>
          </cell>
        </row>
        <row r="1110">
          <cell r="B1110">
            <v>39924</v>
          </cell>
          <cell r="C1110" t="str">
            <v>0</v>
          </cell>
          <cell r="D1110">
            <v>0</v>
          </cell>
        </row>
        <row r="1111">
          <cell r="B1111">
            <v>39925</v>
          </cell>
          <cell r="C1111" t="str">
            <v>0</v>
          </cell>
          <cell r="D1111">
            <v>0</v>
          </cell>
        </row>
        <row r="1112">
          <cell r="B1112">
            <v>40017</v>
          </cell>
          <cell r="C1112">
            <v>21500000</v>
          </cell>
          <cell r="D1112">
            <v>20825040.469177086</v>
          </cell>
        </row>
        <row r="1113">
          <cell r="B1113">
            <v>39927</v>
          </cell>
          <cell r="C1113" t="str">
            <v>0</v>
          </cell>
          <cell r="D1113">
            <v>0</v>
          </cell>
        </row>
        <row r="1114">
          <cell r="B1114">
            <v>39928</v>
          </cell>
          <cell r="C1114" t="str">
            <v>0</v>
          </cell>
          <cell r="D1114">
            <v>0</v>
          </cell>
        </row>
        <row r="1115">
          <cell r="B1115">
            <v>39929</v>
          </cell>
          <cell r="C1115" t="str">
            <v>0</v>
          </cell>
          <cell r="D1115">
            <v>0</v>
          </cell>
        </row>
        <row r="1116">
          <cell r="B1116">
            <v>39930</v>
          </cell>
          <cell r="C1116" t="str">
            <v>0</v>
          </cell>
          <cell r="D1116">
            <v>0</v>
          </cell>
        </row>
        <row r="1117">
          <cell r="B1117">
            <v>39931</v>
          </cell>
          <cell r="C1117" t="str">
            <v>0</v>
          </cell>
          <cell r="D1117">
            <v>0</v>
          </cell>
        </row>
        <row r="1118">
          <cell r="B1118">
            <v>39932</v>
          </cell>
          <cell r="C1118" t="str">
            <v>0</v>
          </cell>
          <cell r="D1118">
            <v>0</v>
          </cell>
        </row>
        <row r="1119">
          <cell r="B1119">
            <v>40024</v>
          </cell>
          <cell r="C1119">
            <v>25000000</v>
          </cell>
          <cell r="D1119">
            <v>24215163.336252425</v>
          </cell>
        </row>
        <row r="1120">
          <cell r="B1120">
            <v>39934</v>
          </cell>
          <cell r="C1120" t="str">
            <v>0</v>
          </cell>
          <cell r="D1120">
            <v>0</v>
          </cell>
        </row>
        <row r="1121">
          <cell r="B1121">
            <v>39935</v>
          </cell>
          <cell r="C1121" t="str">
            <v>0</v>
          </cell>
          <cell r="D1121">
            <v>0</v>
          </cell>
        </row>
        <row r="1122">
          <cell r="B1122">
            <v>39936</v>
          </cell>
          <cell r="C1122" t="str">
            <v>0</v>
          </cell>
          <cell r="D1122">
            <v>0</v>
          </cell>
        </row>
        <row r="1123">
          <cell r="B1123">
            <v>39937</v>
          </cell>
          <cell r="C1123" t="str">
            <v>0</v>
          </cell>
          <cell r="D1123">
            <v>0</v>
          </cell>
        </row>
        <row r="1124">
          <cell r="B1124">
            <v>39938</v>
          </cell>
          <cell r="C1124" t="str">
            <v>0</v>
          </cell>
          <cell r="D1124">
            <v>0</v>
          </cell>
        </row>
        <row r="1125">
          <cell r="B1125">
            <v>39939</v>
          </cell>
          <cell r="C1125" t="str">
            <v>0</v>
          </cell>
          <cell r="D1125">
            <v>0</v>
          </cell>
        </row>
        <row r="1126">
          <cell r="B1126">
            <v>40031</v>
          </cell>
          <cell r="C1126">
            <v>25000000</v>
          </cell>
          <cell r="D1126">
            <v>24215163.336252425</v>
          </cell>
        </row>
        <row r="1127">
          <cell r="B1127">
            <v>39941</v>
          </cell>
          <cell r="C1127" t="str">
            <v>0</v>
          </cell>
          <cell r="D1127">
            <v>0</v>
          </cell>
        </row>
        <row r="1128">
          <cell r="B1128">
            <v>39942</v>
          </cell>
          <cell r="C1128" t="str">
            <v>0</v>
          </cell>
          <cell r="D1128">
            <v>0</v>
          </cell>
        </row>
        <row r="1129">
          <cell r="B1129">
            <v>39943</v>
          </cell>
          <cell r="C1129" t="str">
            <v>0</v>
          </cell>
          <cell r="D1129">
            <v>0</v>
          </cell>
        </row>
        <row r="1130">
          <cell r="B1130">
            <v>39944</v>
          </cell>
          <cell r="C1130" t="str">
            <v>0</v>
          </cell>
          <cell r="D1130">
            <v>0</v>
          </cell>
        </row>
        <row r="1131">
          <cell r="B1131">
            <v>39945</v>
          </cell>
          <cell r="C1131" t="str">
            <v>0</v>
          </cell>
          <cell r="D1131">
            <v>0</v>
          </cell>
        </row>
        <row r="1132">
          <cell r="B1132">
            <v>39946</v>
          </cell>
          <cell r="C1132" t="str">
            <v>0</v>
          </cell>
          <cell r="D1132">
            <v>0</v>
          </cell>
        </row>
        <row r="1133">
          <cell r="B1133">
            <v>40038</v>
          </cell>
          <cell r="C1133">
            <v>8000000</v>
          </cell>
          <cell r="D1133">
            <v>7862778.3612031136</v>
          </cell>
        </row>
        <row r="1134">
          <cell r="B1134">
            <v>39948</v>
          </cell>
          <cell r="C1134" t="str">
            <v>0</v>
          </cell>
          <cell r="D1134">
            <v>0</v>
          </cell>
        </row>
        <row r="1135">
          <cell r="B1135">
            <v>39949</v>
          </cell>
          <cell r="C1135" t="str">
            <v>0</v>
          </cell>
          <cell r="D1135">
            <v>0</v>
          </cell>
        </row>
        <row r="1136">
          <cell r="B1136">
            <v>39950</v>
          </cell>
          <cell r="C1136" t="str">
            <v>0</v>
          </cell>
          <cell r="D1136">
            <v>0</v>
          </cell>
        </row>
        <row r="1137">
          <cell r="B1137">
            <v>39951</v>
          </cell>
          <cell r="C1137" t="str">
            <v>0</v>
          </cell>
          <cell r="D1137">
            <v>0</v>
          </cell>
        </row>
        <row r="1138">
          <cell r="B1138">
            <v>39952</v>
          </cell>
          <cell r="C1138" t="str">
            <v>0</v>
          </cell>
          <cell r="D1138">
            <v>0</v>
          </cell>
        </row>
        <row r="1139">
          <cell r="B1139">
            <v>39953</v>
          </cell>
          <cell r="C1139" t="str">
            <v>0</v>
          </cell>
          <cell r="D1139">
            <v>0</v>
          </cell>
        </row>
        <row r="1140">
          <cell r="B1140">
            <v>40045</v>
          </cell>
          <cell r="C1140">
            <v>8500000</v>
          </cell>
          <cell r="D1140">
            <v>8354202.0087783076</v>
          </cell>
        </row>
        <row r="1141">
          <cell r="B1141">
            <v>39955</v>
          </cell>
          <cell r="C1141" t="str">
            <v>0</v>
          </cell>
          <cell r="D1141">
            <v>0</v>
          </cell>
        </row>
        <row r="1142">
          <cell r="B1142">
            <v>39956</v>
          </cell>
          <cell r="C1142" t="str">
            <v>0</v>
          </cell>
          <cell r="D1142">
            <v>0</v>
          </cell>
        </row>
        <row r="1143">
          <cell r="B1143">
            <v>39957</v>
          </cell>
          <cell r="C1143" t="str">
            <v>0</v>
          </cell>
          <cell r="D1143">
            <v>0</v>
          </cell>
        </row>
        <row r="1144">
          <cell r="B1144">
            <v>39958</v>
          </cell>
          <cell r="C1144" t="str">
            <v>0</v>
          </cell>
          <cell r="D1144">
            <v>0</v>
          </cell>
        </row>
        <row r="1145">
          <cell r="B1145">
            <v>39959</v>
          </cell>
          <cell r="C1145" t="str">
            <v>0</v>
          </cell>
          <cell r="D1145">
            <v>0</v>
          </cell>
        </row>
        <row r="1146">
          <cell r="B1146">
            <v>39960</v>
          </cell>
          <cell r="C1146" t="str">
            <v>0</v>
          </cell>
          <cell r="D1146">
            <v>0</v>
          </cell>
        </row>
        <row r="1147">
          <cell r="B1147">
            <v>40052</v>
          </cell>
          <cell r="C1147">
            <v>3000000</v>
          </cell>
          <cell r="D1147">
            <v>2948541.8854511674</v>
          </cell>
        </row>
        <row r="1148">
          <cell r="B1148">
            <v>39962</v>
          </cell>
          <cell r="C1148" t="str">
            <v>0</v>
          </cell>
          <cell r="D1148">
            <v>0</v>
          </cell>
        </row>
        <row r="1149">
          <cell r="B1149">
            <v>39963</v>
          </cell>
          <cell r="C1149" t="str">
            <v>0</v>
          </cell>
          <cell r="D1149">
            <v>0</v>
          </cell>
        </row>
        <row r="1150">
          <cell r="B1150">
            <v>39964</v>
          </cell>
          <cell r="C1150" t="str">
            <v>0</v>
          </cell>
          <cell r="D1150">
            <v>0</v>
          </cell>
        </row>
        <row r="1151">
          <cell r="B1151">
            <v>39965</v>
          </cell>
          <cell r="C1151" t="str">
            <v>0</v>
          </cell>
          <cell r="D1151">
            <v>0</v>
          </cell>
        </row>
        <row r="1152">
          <cell r="B1152">
            <v>39966</v>
          </cell>
          <cell r="C1152" t="str">
            <v>0</v>
          </cell>
          <cell r="D1152">
            <v>0</v>
          </cell>
        </row>
        <row r="1153">
          <cell r="B1153">
            <v>39967</v>
          </cell>
          <cell r="C1153" t="str">
            <v>0</v>
          </cell>
          <cell r="D1153">
            <v>0</v>
          </cell>
        </row>
        <row r="1154">
          <cell r="B1154">
            <v>40059</v>
          </cell>
          <cell r="C1154">
            <v>3000000</v>
          </cell>
          <cell r="D1154">
            <v>2963939.0126916138</v>
          </cell>
        </row>
        <row r="1155">
          <cell r="B1155">
            <v>39969</v>
          </cell>
          <cell r="C1155" t="str">
            <v>0</v>
          </cell>
          <cell r="D1155">
            <v>0</v>
          </cell>
        </row>
        <row r="1156">
          <cell r="B1156">
            <v>39970</v>
          </cell>
          <cell r="C1156" t="str">
            <v>0</v>
          </cell>
          <cell r="D1156">
            <v>0</v>
          </cell>
        </row>
        <row r="1157">
          <cell r="B1157">
            <v>39971</v>
          </cell>
          <cell r="C1157" t="str">
            <v>0</v>
          </cell>
          <cell r="D1157">
            <v>0</v>
          </cell>
        </row>
        <row r="1158">
          <cell r="B1158">
            <v>39972</v>
          </cell>
          <cell r="C1158" t="str">
            <v>0</v>
          </cell>
          <cell r="D1158">
            <v>0</v>
          </cell>
        </row>
        <row r="1159">
          <cell r="B1159">
            <v>39973</v>
          </cell>
          <cell r="C1159" t="str">
            <v>0</v>
          </cell>
          <cell r="D1159">
            <v>0</v>
          </cell>
        </row>
        <row r="1160">
          <cell r="B1160">
            <v>39974</v>
          </cell>
          <cell r="C1160" t="str">
            <v>0</v>
          </cell>
          <cell r="D1160">
            <v>0</v>
          </cell>
        </row>
        <row r="1161">
          <cell r="B1161">
            <v>40066</v>
          </cell>
          <cell r="C1161">
            <v>3000000</v>
          </cell>
          <cell r="D1161">
            <v>2966130.8488985226</v>
          </cell>
        </row>
        <row r="1162">
          <cell r="B1162">
            <v>39976</v>
          </cell>
          <cell r="C1162" t="str">
            <v>0</v>
          </cell>
          <cell r="D1162">
            <v>0</v>
          </cell>
        </row>
        <row r="1163">
          <cell r="B1163">
            <v>39977</v>
          </cell>
          <cell r="C1163" t="str">
            <v>0</v>
          </cell>
          <cell r="D1163">
            <v>0</v>
          </cell>
        </row>
        <row r="1164">
          <cell r="B1164">
            <v>39978</v>
          </cell>
          <cell r="C1164" t="str">
            <v>0</v>
          </cell>
          <cell r="D1164">
            <v>0</v>
          </cell>
        </row>
        <row r="1165">
          <cell r="B1165">
            <v>39979</v>
          </cell>
          <cell r="C1165" t="str">
            <v>0</v>
          </cell>
          <cell r="D1165">
            <v>0</v>
          </cell>
        </row>
        <row r="1166">
          <cell r="B1166">
            <v>39980</v>
          </cell>
          <cell r="C1166" t="str">
            <v>0</v>
          </cell>
          <cell r="D1166">
            <v>0</v>
          </cell>
        </row>
        <row r="1167">
          <cell r="B1167">
            <v>39981</v>
          </cell>
          <cell r="C1167" t="str">
            <v>0</v>
          </cell>
          <cell r="D1167">
            <v>0</v>
          </cell>
        </row>
        <row r="1168">
          <cell r="B1168">
            <v>40073</v>
          </cell>
          <cell r="C1168">
            <v>3000000</v>
          </cell>
          <cell r="D1168">
            <v>2976844.2297612657</v>
          </cell>
        </row>
        <row r="1169">
          <cell r="B1169">
            <v>39983</v>
          </cell>
          <cell r="C1169" t="str">
            <v>0</v>
          </cell>
          <cell r="D1169">
            <v>0</v>
          </cell>
        </row>
        <row r="1170">
          <cell r="B1170">
            <v>39984</v>
          </cell>
          <cell r="C1170" t="str">
            <v>0</v>
          </cell>
          <cell r="D1170">
            <v>0</v>
          </cell>
        </row>
        <row r="1171">
          <cell r="B1171">
            <v>39985</v>
          </cell>
          <cell r="C1171" t="str">
            <v>0</v>
          </cell>
          <cell r="D1171">
            <v>0</v>
          </cell>
        </row>
        <row r="1172">
          <cell r="B1172">
            <v>39986</v>
          </cell>
          <cell r="C1172" t="str">
            <v>0</v>
          </cell>
          <cell r="D1172">
            <v>0</v>
          </cell>
        </row>
        <row r="1173">
          <cell r="B1173">
            <v>39987</v>
          </cell>
          <cell r="C1173" t="str">
            <v>0</v>
          </cell>
          <cell r="D1173">
            <v>0</v>
          </cell>
        </row>
        <row r="1174">
          <cell r="B1174">
            <v>39988</v>
          </cell>
          <cell r="C1174" t="str">
            <v>0</v>
          </cell>
          <cell r="D1174">
            <v>0</v>
          </cell>
        </row>
        <row r="1175">
          <cell r="B1175">
            <v>40080</v>
          </cell>
          <cell r="C1175">
            <v>3000000</v>
          </cell>
          <cell r="D1175">
            <v>2982747.4618044882</v>
          </cell>
        </row>
        <row r="1176">
          <cell r="B1176">
            <v>39990</v>
          </cell>
          <cell r="C1176" t="str">
            <v>0</v>
          </cell>
          <cell r="D1176">
            <v>0</v>
          </cell>
        </row>
        <row r="1177">
          <cell r="B1177">
            <v>39991</v>
          </cell>
          <cell r="C1177" t="str">
            <v>0</v>
          </cell>
          <cell r="D1177">
            <v>0</v>
          </cell>
        </row>
        <row r="1178">
          <cell r="B1178">
            <v>39992</v>
          </cell>
          <cell r="C1178" t="str">
            <v>0</v>
          </cell>
          <cell r="D1178">
            <v>0</v>
          </cell>
        </row>
        <row r="1179">
          <cell r="B1179">
            <v>39993</v>
          </cell>
          <cell r="C1179" t="str">
            <v>0</v>
          </cell>
          <cell r="D1179">
            <v>0</v>
          </cell>
        </row>
        <row r="1180">
          <cell r="B1180">
            <v>39994</v>
          </cell>
          <cell r="C1180" t="str">
            <v>0</v>
          </cell>
          <cell r="D1180">
            <v>0</v>
          </cell>
        </row>
        <row r="1181">
          <cell r="B1181">
            <v>39995</v>
          </cell>
          <cell r="C1181" t="str">
            <v>0</v>
          </cell>
          <cell r="D1181">
            <v>0</v>
          </cell>
        </row>
        <row r="1182">
          <cell r="B1182">
            <v>40087</v>
          </cell>
          <cell r="C1182">
            <v>3000000</v>
          </cell>
          <cell r="D1182">
            <v>2982747.4618044882</v>
          </cell>
        </row>
        <row r="1183">
          <cell r="B1183">
            <v>39997</v>
          </cell>
          <cell r="C1183" t="str">
            <v>0</v>
          </cell>
          <cell r="D1183">
            <v>0</v>
          </cell>
        </row>
        <row r="1184">
          <cell r="B1184">
            <v>39998</v>
          </cell>
          <cell r="C1184" t="str">
            <v>0</v>
          </cell>
          <cell r="D1184">
            <v>0</v>
          </cell>
        </row>
        <row r="1185">
          <cell r="B1185">
            <v>39999</v>
          </cell>
          <cell r="C1185" t="str">
            <v>0</v>
          </cell>
          <cell r="D1185">
            <v>0</v>
          </cell>
        </row>
        <row r="1186">
          <cell r="B1186">
            <v>40000</v>
          </cell>
          <cell r="C1186" t="str">
            <v>0</v>
          </cell>
          <cell r="D1186">
            <v>0</v>
          </cell>
        </row>
        <row r="1187">
          <cell r="B1187">
            <v>40001</v>
          </cell>
          <cell r="C1187" t="str">
            <v>0</v>
          </cell>
          <cell r="D1187">
            <v>0</v>
          </cell>
        </row>
        <row r="1188">
          <cell r="B1188">
            <v>40002</v>
          </cell>
          <cell r="C1188" t="str">
            <v>0</v>
          </cell>
          <cell r="D1188">
            <v>0</v>
          </cell>
        </row>
        <row r="1189">
          <cell r="B1189">
            <v>40094</v>
          </cell>
          <cell r="C1189">
            <v>3000000</v>
          </cell>
          <cell r="D1189">
            <v>2982747.4618044882</v>
          </cell>
        </row>
        <row r="1190">
          <cell r="B1190">
            <v>40004</v>
          </cell>
          <cell r="C1190" t="str">
            <v>0</v>
          </cell>
          <cell r="D1190">
            <v>0</v>
          </cell>
        </row>
        <row r="1191">
          <cell r="B1191">
            <v>40005</v>
          </cell>
          <cell r="C1191" t="str">
            <v>0</v>
          </cell>
          <cell r="D1191">
            <v>0</v>
          </cell>
        </row>
        <row r="1192">
          <cell r="B1192">
            <v>40006</v>
          </cell>
          <cell r="C1192" t="str">
            <v>0</v>
          </cell>
          <cell r="D1192">
            <v>0</v>
          </cell>
        </row>
        <row r="1193">
          <cell r="B1193">
            <v>40007</v>
          </cell>
          <cell r="C1193" t="str">
            <v>0</v>
          </cell>
          <cell r="D1193">
            <v>0</v>
          </cell>
        </row>
        <row r="1194">
          <cell r="B1194">
            <v>40008</v>
          </cell>
          <cell r="C1194" t="str">
            <v>0</v>
          </cell>
          <cell r="D1194">
            <v>0</v>
          </cell>
        </row>
        <row r="1195">
          <cell r="B1195">
            <v>40009</v>
          </cell>
          <cell r="C1195" t="str">
            <v>0</v>
          </cell>
          <cell r="D1195">
            <v>0</v>
          </cell>
        </row>
        <row r="1196">
          <cell r="B1196">
            <v>40101</v>
          </cell>
          <cell r="C1196">
            <v>3000000</v>
          </cell>
          <cell r="D1196">
            <v>2981343.3252351522</v>
          </cell>
        </row>
        <row r="1197">
          <cell r="B1197">
            <v>40011</v>
          </cell>
          <cell r="C1197" t="str">
            <v>0</v>
          </cell>
          <cell r="D1197">
            <v>0</v>
          </cell>
        </row>
        <row r="1198">
          <cell r="B1198">
            <v>40012</v>
          </cell>
          <cell r="C1198" t="str">
            <v>0</v>
          </cell>
          <cell r="D1198">
            <v>0</v>
          </cell>
        </row>
        <row r="1199">
          <cell r="B1199">
            <v>40013</v>
          </cell>
          <cell r="C1199" t="str">
            <v>0</v>
          </cell>
          <cell r="D1199">
            <v>0</v>
          </cell>
        </row>
        <row r="1200">
          <cell r="B1200">
            <v>40014</v>
          </cell>
          <cell r="C1200" t="str">
            <v>0</v>
          </cell>
          <cell r="D1200">
            <v>0</v>
          </cell>
        </row>
        <row r="1201">
          <cell r="B1201">
            <v>40015</v>
          </cell>
          <cell r="C1201" t="str">
            <v>0</v>
          </cell>
          <cell r="D1201">
            <v>0</v>
          </cell>
        </row>
        <row r="1202">
          <cell r="B1202">
            <v>40016</v>
          </cell>
          <cell r="C1202" t="str">
            <v>0</v>
          </cell>
          <cell r="D1202">
            <v>0</v>
          </cell>
        </row>
        <row r="1203">
          <cell r="B1203">
            <v>40108</v>
          </cell>
          <cell r="C1203">
            <v>3000000</v>
          </cell>
          <cell r="D1203">
            <v>2981343.3252351522</v>
          </cell>
        </row>
        <row r="1204">
          <cell r="B1204">
            <v>40018</v>
          </cell>
          <cell r="C1204" t="str">
            <v>0</v>
          </cell>
          <cell r="D1204">
            <v>0</v>
          </cell>
        </row>
        <row r="1205">
          <cell r="B1205">
            <v>40019</v>
          </cell>
          <cell r="C1205" t="str">
            <v>0</v>
          </cell>
          <cell r="D1205">
            <v>0</v>
          </cell>
        </row>
        <row r="1206">
          <cell r="B1206">
            <v>40020</v>
          </cell>
          <cell r="C1206" t="str">
            <v>0</v>
          </cell>
          <cell r="D1206">
            <v>0</v>
          </cell>
        </row>
        <row r="1207">
          <cell r="B1207">
            <v>40021</v>
          </cell>
          <cell r="C1207" t="str">
            <v>0</v>
          </cell>
          <cell r="D1207">
            <v>0</v>
          </cell>
        </row>
        <row r="1208">
          <cell r="B1208">
            <v>40022</v>
          </cell>
          <cell r="C1208" t="str">
            <v>0</v>
          </cell>
          <cell r="D1208">
            <v>0</v>
          </cell>
        </row>
        <row r="1209">
          <cell r="B1209">
            <v>40023</v>
          </cell>
          <cell r="C1209" t="str">
            <v>0</v>
          </cell>
          <cell r="D1209">
            <v>0</v>
          </cell>
        </row>
        <row r="1210">
          <cell r="B1210">
            <v>40115</v>
          </cell>
          <cell r="C1210">
            <v>15000000</v>
          </cell>
          <cell r="D1210">
            <v>14822981.116740383</v>
          </cell>
        </row>
        <row r="1211">
          <cell r="B1211">
            <v>40025</v>
          </cell>
          <cell r="C1211" t="str">
            <v>0</v>
          </cell>
          <cell r="D1211">
            <v>0</v>
          </cell>
        </row>
        <row r="1212">
          <cell r="B1212">
            <v>40026</v>
          </cell>
          <cell r="C1212" t="str">
            <v>0</v>
          </cell>
          <cell r="D1212">
            <v>0</v>
          </cell>
        </row>
        <row r="1213">
          <cell r="B1213">
            <v>40027</v>
          </cell>
          <cell r="C1213" t="str">
            <v>0</v>
          </cell>
          <cell r="D1213">
            <v>0</v>
          </cell>
        </row>
        <row r="1214">
          <cell r="B1214">
            <v>40028</v>
          </cell>
          <cell r="C1214" t="str">
            <v>0</v>
          </cell>
          <cell r="D1214">
            <v>0</v>
          </cell>
        </row>
        <row r="1215">
          <cell r="B1215">
            <v>40029</v>
          </cell>
          <cell r="C1215" t="str">
            <v>0</v>
          </cell>
          <cell r="D1215">
            <v>0</v>
          </cell>
        </row>
        <row r="1216">
          <cell r="B1216">
            <v>40030</v>
          </cell>
          <cell r="C1216" t="str">
            <v>0</v>
          </cell>
          <cell r="D1216">
            <v>0</v>
          </cell>
        </row>
        <row r="1217">
          <cell r="B1217">
            <v>40122</v>
          </cell>
          <cell r="C1217">
            <v>15000000</v>
          </cell>
          <cell r="D1217">
            <v>14822981.116740383</v>
          </cell>
        </row>
        <row r="1218">
          <cell r="B1218">
            <v>40032</v>
          </cell>
          <cell r="C1218" t="str">
            <v>0</v>
          </cell>
          <cell r="D1218">
            <v>0</v>
          </cell>
        </row>
        <row r="1219">
          <cell r="B1219">
            <v>40033</v>
          </cell>
          <cell r="C1219" t="str">
            <v>0</v>
          </cell>
          <cell r="D1219">
            <v>0</v>
          </cell>
        </row>
        <row r="1220">
          <cell r="B1220">
            <v>40034</v>
          </cell>
          <cell r="C1220" t="str">
            <v>0</v>
          </cell>
          <cell r="D1220">
            <v>0</v>
          </cell>
        </row>
        <row r="1221">
          <cell r="B1221">
            <v>40035</v>
          </cell>
          <cell r="C1221" t="str">
            <v>0</v>
          </cell>
          <cell r="D1221">
            <v>0</v>
          </cell>
        </row>
        <row r="1222">
          <cell r="B1222">
            <v>40036</v>
          </cell>
          <cell r="C1222" t="str">
            <v>0</v>
          </cell>
          <cell r="D1222">
            <v>0</v>
          </cell>
        </row>
        <row r="1223">
          <cell r="B1223">
            <v>40037</v>
          </cell>
          <cell r="C1223" t="str">
            <v>0</v>
          </cell>
          <cell r="D1223">
            <v>0</v>
          </cell>
        </row>
        <row r="1224">
          <cell r="B1224">
            <v>40129</v>
          </cell>
          <cell r="C1224">
            <v>15000000</v>
          </cell>
          <cell r="D1224">
            <v>14845658.03141965</v>
          </cell>
        </row>
        <row r="1225">
          <cell r="B1225">
            <v>40039</v>
          </cell>
          <cell r="C1225" t="str">
            <v>0</v>
          </cell>
          <cell r="D1225">
            <v>0</v>
          </cell>
        </row>
        <row r="1226">
          <cell r="B1226">
            <v>40040</v>
          </cell>
          <cell r="C1226" t="str">
            <v>0</v>
          </cell>
          <cell r="D1226">
            <v>0</v>
          </cell>
        </row>
        <row r="1227">
          <cell r="B1227">
            <v>40041</v>
          </cell>
          <cell r="C1227" t="str">
            <v>0</v>
          </cell>
          <cell r="D1227">
            <v>0</v>
          </cell>
        </row>
        <row r="1228">
          <cell r="B1228">
            <v>40042</v>
          </cell>
          <cell r="C1228" t="str">
            <v>0</v>
          </cell>
          <cell r="D1228">
            <v>0</v>
          </cell>
        </row>
        <row r="1229">
          <cell r="B1229">
            <v>40043</v>
          </cell>
          <cell r="C1229" t="str">
            <v>0</v>
          </cell>
          <cell r="D1229">
            <v>0</v>
          </cell>
        </row>
        <row r="1230">
          <cell r="B1230">
            <v>40044</v>
          </cell>
          <cell r="C1230" t="str">
            <v>0</v>
          </cell>
          <cell r="D1230">
            <v>0</v>
          </cell>
        </row>
        <row r="1231">
          <cell r="B1231">
            <v>40136</v>
          </cell>
          <cell r="C1231">
            <v>15000000</v>
          </cell>
          <cell r="D1231">
            <v>14822615.927746855</v>
          </cell>
        </row>
        <row r="1232">
          <cell r="B1232">
            <v>40046</v>
          </cell>
          <cell r="C1232" t="str">
            <v>0</v>
          </cell>
          <cell r="D1232">
            <v>0</v>
          </cell>
        </row>
        <row r="1233">
          <cell r="B1233">
            <v>40047</v>
          </cell>
          <cell r="C1233" t="str">
            <v>0</v>
          </cell>
          <cell r="D1233">
            <v>0</v>
          </cell>
        </row>
        <row r="1234">
          <cell r="B1234">
            <v>40048</v>
          </cell>
          <cell r="C1234" t="str">
            <v>0</v>
          </cell>
          <cell r="D1234">
            <v>0</v>
          </cell>
        </row>
        <row r="1235">
          <cell r="B1235">
            <v>40049</v>
          </cell>
          <cell r="C1235" t="str">
            <v>0</v>
          </cell>
          <cell r="D1235">
            <v>0</v>
          </cell>
        </row>
        <row r="1236">
          <cell r="B1236">
            <v>40050</v>
          </cell>
          <cell r="C1236" t="str">
            <v>0</v>
          </cell>
          <cell r="D1236">
            <v>0</v>
          </cell>
        </row>
        <row r="1237">
          <cell r="B1237">
            <v>40051</v>
          </cell>
          <cell r="C1237" t="str">
            <v>0</v>
          </cell>
          <cell r="D1237">
            <v>0</v>
          </cell>
        </row>
        <row r="1238">
          <cell r="B1238">
            <v>40143</v>
          </cell>
          <cell r="C1238">
            <v>15000000</v>
          </cell>
          <cell r="D1238">
            <v>14815315.924773373</v>
          </cell>
        </row>
        <row r="1239">
          <cell r="B1239">
            <v>40053</v>
          </cell>
          <cell r="C1239" t="str">
            <v>0</v>
          </cell>
          <cell r="D1239">
            <v>0</v>
          </cell>
        </row>
        <row r="1240">
          <cell r="B1240">
            <v>40054</v>
          </cell>
          <cell r="C1240" t="str">
            <v>0</v>
          </cell>
          <cell r="D1240">
            <v>0</v>
          </cell>
        </row>
        <row r="1241">
          <cell r="B1241">
            <v>40055</v>
          </cell>
          <cell r="C1241" t="str">
            <v>0</v>
          </cell>
          <cell r="D1241">
            <v>0</v>
          </cell>
        </row>
        <row r="1242">
          <cell r="B1242">
            <v>40056</v>
          </cell>
          <cell r="C1242" t="str">
            <v>0</v>
          </cell>
          <cell r="D1242">
            <v>0</v>
          </cell>
        </row>
        <row r="1243">
          <cell r="B1243">
            <v>40057</v>
          </cell>
          <cell r="C1243" t="str">
            <v>0</v>
          </cell>
          <cell r="D1243">
            <v>0</v>
          </cell>
        </row>
        <row r="1244">
          <cell r="B1244">
            <v>40058</v>
          </cell>
          <cell r="C1244" t="str">
            <v>0</v>
          </cell>
          <cell r="D1244">
            <v>0</v>
          </cell>
        </row>
        <row r="1245">
          <cell r="B1245">
            <v>40150</v>
          </cell>
          <cell r="C1245">
            <v>15000000</v>
          </cell>
          <cell r="D1245">
            <v>14822981.116740383</v>
          </cell>
        </row>
        <row r="1246">
          <cell r="B1246">
            <v>40060</v>
          </cell>
          <cell r="C1246" t="str">
            <v>0</v>
          </cell>
          <cell r="D1246">
            <v>0</v>
          </cell>
        </row>
        <row r="1247">
          <cell r="B1247">
            <v>40061</v>
          </cell>
          <cell r="C1247" t="str">
            <v>0</v>
          </cell>
          <cell r="D1247">
            <v>0</v>
          </cell>
        </row>
        <row r="1248">
          <cell r="B1248">
            <v>40062</v>
          </cell>
          <cell r="C1248" t="str">
            <v>0</v>
          </cell>
          <cell r="D1248">
            <v>0</v>
          </cell>
        </row>
        <row r="1249">
          <cell r="B1249">
            <v>40063</v>
          </cell>
          <cell r="C1249" t="str">
            <v>0</v>
          </cell>
          <cell r="D1249">
            <v>0</v>
          </cell>
        </row>
        <row r="1250">
          <cell r="B1250">
            <v>40064</v>
          </cell>
          <cell r="C1250" t="str">
            <v>0</v>
          </cell>
          <cell r="D1250">
            <v>0</v>
          </cell>
        </row>
        <row r="1251">
          <cell r="B1251">
            <v>40065</v>
          </cell>
          <cell r="C1251" t="str">
            <v>0</v>
          </cell>
          <cell r="D1251">
            <v>0</v>
          </cell>
        </row>
        <row r="1252">
          <cell r="B1252">
            <v>40157</v>
          </cell>
          <cell r="C1252">
            <v>15000000</v>
          </cell>
          <cell r="D1252">
            <v>14815315.924773373</v>
          </cell>
        </row>
        <row r="1253">
          <cell r="B1253">
            <v>40067</v>
          </cell>
          <cell r="C1253" t="str">
            <v>0</v>
          </cell>
          <cell r="D1253">
            <v>0</v>
          </cell>
        </row>
        <row r="1254">
          <cell r="B1254">
            <v>40068</v>
          </cell>
          <cell r="C1254" t="str">
            <v>0</v>
          </cell>
          <cell r="D1254">
            <v>0</v>
          </cell>
        </row>
        <row r="1255">
          <cell r="B1255">
            <v>40069</v>
          </cell>
          <cell r="C1255" t="str">
            <v>0</v>
          </cell>
          <cell r="D1255">
            <v>0</v>
          </cell>
        </row>
        <row r="1256">
          <cell r="B1256">
            <v>40070</v>
          </cell>
          <cell r="C1256" t="str">
            <v>0</v>
          </cell>
          <cell r="D1256">
            <v>0</v>
          </cell>
        </row>
        <row r="1257">
          <cell r="B1257">
            <v>40071</v>
          </cell>
          <cell r="C1257" t="str">
            <v>0</v>
          </cell>
          <cell r="D1257">
            <v>0</v>
          </cell>
        </row>
        <row r="1258">
          <cell r="B1258">
            <v>40072</v>
          </cell>
          <cell r="C1258" t="str">
            <v>0</v>
          </cell>
          <cell r="D1258">
            <v>0</v>
          </cell>
        </row>
        <row r="1259">
          <cell r="B1259">
            <v>40164</v>
          </cell>
          <cell r="C1259">
            <v>15000000</v>
          </cell>
          <cell r="D1259">
            <v>14852254.653638639</v>
          </cell>
        </row>
        <row r="1260">
          <cell r="B1260">
            <v>40074</v>
          </cell>
          <cell r="C1260" t="str">
            <v>0</v>
          </cell>
          <cell r="D1260">
            <v>0</v>
          </cell>
        </row>
        <row r="1261">
          <cell r="B1261">
            <v>40075</v>
          </cell>
          <cell r="C1261" t="str">
            <v>0</v>
          </cell>
          <cell r="D1261">
            <v>0</v>
          </cell>
        </row>
        <row r="1262">
          <cell r="B1262">
            <v>40076</v>
          </cell>
          <cell r="C1262" t="str">
            <v>0</v>
          </cell>
          <cell r="D1262">
            <v>0</v>
          </cell>
        </row>
        <row r="1263">
          <cell r="B1263">
            <v>40077</v>
          </cell>
          <cell r="C1263" t="str">
            <v>0</v>
          </cell>
          <cell r="D1263">
            <v>0</v>
          </cell>
        </row>
        <row r="1264">
          <cell r="B1264">
            <v>40078</v>
          </cell>
          <cell r="C1264" t="str">
            <v>0</v>
          </cell>
          <cell r="D1264">
            <v>0</v>
          </cell>
        </row>
        <row r="1265">
          <cell r="B1265">
            <v>40079</v>
          </cell>
          <cell r="C1265" t="str">
            <v>0</v>
          </cell>
          <cell r="D1265">
            <v>0</v>
          </cell>
        </row>
        <row r="1266">
          <cell r="B1266">
            <v>40171</v>
          </cell>
          <cell r="C1266">
            <v>15000000</v>
          </cell>
          <cell r="D1266">
            <v>14852254.653638639</v>
          </cell>
        </row>
        <row r="1267">
          <cell r="B1267">
            <v>40081</v>
          </cell>
          <cell r="C1267" t="str">
            <v>0</v>
          </cell>
          <cell r="D1267">
            <v>0</v>
          </cell>
        </row>
        <row r="1268">
          <cell r="B1268">
            <v>40082</v>
          </cell>
          <cell r="C1268" t="str">
            <v>0</v>
          </cell>
          <cell r="D1268">
            <v>0</v>
          </cell>
        </row>
        <row r="1269">
          <cell r="B1269">
            <v>40083</v>
          </cell>
          <cell r="C1269" t="str">
            <v>0</v>
          </cell>
          <cell r="D1269">
            <v>0</v>
          </cell>
        </row>
        <row r="1270">
          <cell r="B1270">
            <v>40084</v>
          </cell>
          <cell r="C1270" t="str">
            <v>0</v>
          </cell>
          <cell r="D1270">
            <v>0</v>
          </cell>
        </row>
        <row r="1271">
          <cell r="B1271">
            <v>40085</v>
          </cell>
          <cell r="C1271" t="str">
            <v>0</v>
          </cell>
          <cell r="D1271">
            <v>0</v>
          </cell>
        </row>
        <row r="1272">
          <cell r="B1272">
            <v>40086</v>
          </cell>
          <cell r="C1272" t="str">
            <v>0</v>
          </cell>
          <cell r="D1272">
            <v>0</v>
          </cell>
        </row>
        <row r="1273">
          <cell r="B1273">
            <v>40178</v>
          </cell>
          <cell r="C1273">
            <v>5000000</v>
          </cell>
          <cell r="D1273">
            <v>4950751.5512128798</v>
          </cell>
        </row>
        <row r="1274">
          <cell r="B1274">
            <v>40088</v>
          </cell>
          <cell r="C1274" t="str">
            <v>0</v>
          </cell>
          <cell r="D1274">
            <v>0</v>
          </cell>
        </row>
        <row r="1275">
          <cell r="B1275">
            <v>40089</v>
          </cell>
          <cell r="C1275" t="str">
            <v>0</v>
          </cell>
          <cell r="D1275">
            <v>0</v>
          </cell>
        </row>
        <row r="1276">
          <cell r="B1276">
            <v>40090</v>
          </cell>
          <cell r="C1276" t="str">
            <v>0</v>
          </cell>
          <cell r="D1276">
            <v>0</v>
          </cell>
        </row>
        <row r="1277">
          <cell r="B1277">
            <v>40091</v>
          </cell>
          <cell r="C1277" t="str">
            <v>0</v>
          </cell>
          <cell r="D1277">
            <v>0</v>
          </cell>
        </row>
        <row r="1278">
          <cell r="B1278">
            <v>40092</v>
          </cell>
          <cell r="C1278" t="str">
            <v>0</v>
          </cell>
          <cell r="D1278">
            <v>0</v>
          </cell>
        </row>
        <row r="1279">
          <cell r="B1279">
            <v>40093</v>
          </cell>
          <cell r="C1279" t="str">
            <v>0</v>
          </cell>
          <cell r="D1279">
            <v>0</v>
          </cell>
        </row>
        <row r="1280">
          <cell r="B1280">
            <v>40185</v>
          </cell>
          <cell r="C1280">
            <v>5000000</v>
          </cell>
          <cell r="D1280">
            <v>4950751.5512128798</v>
          </cell>
        </row>
        <row r="1281">
          <cell r="B1281">
            <v>40095</v>
          </cell>
          <cell r="C1281" t="str">
            <v>0</v>
          </cell>
          <cell r="D1281">
            <v>0</v>
          </cell>
        </row>
        <row r="1282">
          <cell r="B1282">
            <v>40096</v>
          </cell>
          <cell r="C1282" t="str">
            <v>0</v>
          </cell>
          <cell r="D1282">
            <v>0</v>
          </cell>
        </row>
        <row r="1283">
          <cell r="B1283">
            <v>40097</v>
          </cell>
          <cell r="C1283" t="str">
            <v>0</v>
          </cell>
          <cell r="D1283">
            <v>0</v>
          </cell>
        </row>
        <row r="1284">
          <cell r="B1284">
            <v>40098</v>
          </cell>
          <cell r="C1284" t="str">
            <v>0</v>
          </cell>
          <cell r="D1284">
            <v>0</v>
          </cell>
        </row>
        <row r="1285">
          <cell r="B1285">
            <v>40099</v>
          </cell>
          <cell r="C1285" t="str">
            <v>0</v>
          </cell>
          <cell r="D1285">
            <v>0</v>
          </cell>
        </row>
        <row r="1286">
          <cell r="B1286">
            <v>40100</v>
          </cell>
          <cell r="C1286" t="str">
            <v>0</v>
          </cell>
          <cell r="D1286">
            <v>0</v>
          </cell>
        </row>
        <row r="1287">
          <cell r="B1287">
            <v>40192</v>
          </cell>
          <cell r="C1287">
            <v>5000000</v>
          </cell>
          <cell r="D1287">
            <v>4950751.5512128798</v>
          </cell>
        </row>
        <row r="1288">
          <cell r="B1288">
            <v>40102</v>
          </cell>
          <cell r="C1288" t="str">
            <v>0</v>
          </cell>
          <cell r="D1288">
            <v>0</v>
          </cell>
        </row>
        <row r="1289">
          <cell r="B1289">
            <v>40103</v>
          </cell>
          <cell r="C1289" t="str">
            <v>0</v>
          </cell>
          <cell r="D1289">
            <v>0</v>
          </cell>
        </row>
        <row r="1290">
          <cell r="B1290">
            <v>40104</v>
          </cell>
          <cell r="C1290" t="str">
            <v>0</v>
          </cell>
          <cell r="D1290">
            <v>0</v>
          </cell>
        </row>
        <row r="1291">
          <cell r="B1291">
            <v>40105</v>
          </cell>
          <cell r="C1291" t="str">
            <v>0</v>
          </cell>
          <cell r="D1291">
            <v>0</v>
          </cell>
        </row>
        <row r="1292">
          <cell r="B1292">
            <v>40106</v>
          </cell>
          <cell r="C1292" t="str">
            <v>0</v>
          </cell>
          <cell r="D1292">
            <v>0</v>
          </cell>
        </row>
        <row r="1293">
          <cell r="B1293">
            <v>40107</v>
          </cell>
          <cell r="C1293" t="str">
            <v>0</v>
          </cell>
          <cell r="D1293">
            <v>0</v>
          </cell>
        </row>
        <row r="1294">
          <cell r="B1294">
            <v>40199</v>
          </cell>
          <cell r="C1294">
            <v>5000000</v>
          </cell>
          <cell r="D1294">
            <v>4950751.5512128798</v>
          </cell>
        </row>
        <row r="1295">
          <cell r="B1295">
            <v>40109</v>
          </cell>
          <cell r="C1295" t="str">
            <v>0</v>
          </cell>
          <cell r="D1295">
            <v>0</v>
          </cell>
        </row>
        <row r="1296">
          <cell r="B1296">
            <v>40110</v>
          </cell>
          <cell r="C1296" t="str">
            <v>0</v>
          </cell>
          <cell r="D1296">
            <v>0</v>
          </cell>
        </row>
        <row r="1297">
          <cell r="B1297">
            <v>40111</v>
          </cell>
          <cell r="C1297" t="str">
            <v>0</v>
          </cell>
          <cell r="D1297">
            <v>0</v>
          </cell>
        </row>
        <row r="1298">
          <cell r="B1298">
            <v>40112</v>
          </cell>
          <cell r="C1298" t="str">
            <v>0</v>
          </cell>
          <cell r="D1298">
            <v>0</v>
          </cell>
        </row>
        <row r="1299">
          <cell r="B1299">
            <v>40113</v>
          </cell>
          <cell r="C1299" t="str">
            <v>0</v>
          </cell>
          <cell r="D1299">
            <v>0</v>
          </cell>
        </row>
        <row r="1300">
          <cell r="B1300">
            <v>40114</v>
          </cell>
          <cell r="C1300" t="str">
            <v>0</v>
          </cell>
          <cell r="D1300">
            <v>0</v>
          </cell>
        </row>
        <row r="1301">
          <cell r="B1301">
            <v>40206</v>
          </cell>
          <cell r="C1301">
            <v>5000000</v>
          </cell>
          <cell r="D1301">
            <v>4950629.340277778</v>
          </cell>
        </row>
        <row r="1302">
          <cell r="B1302">
            <v>40116</v>
          </cell>
          <cell r="C1302" t="str">
            <v>0</v>
          </cell>
          <cell r="D1302">
            <v>0</v>
          </cell>
        </row>
        <row r="1303">
          <cell r="B1303">
            <v>40117</v>
          </cell>
          <cell r="C1303" t="str">
            <v>0</v>
          </cell>
          <cell r="D1303">
            <v>0</v>
          </cell>
        </row>
        <row r="1304">
          <cell r="B1304">
            <v>40118</v>
          </cell>
          <cell r="C1304" t="str">
            <v>0</v>
          </cell>
          <cell r="D1304">
            <v>0</v>
          </cell>
        </row>
        <row r="1305">
          <cell r="B1305">
            <v>40119</v>
          </cell>
          <cell r="C1305" t="str">
            <v>0</v>
          </cell>
          <cell r="D1305">
            <v>0</v>
          </cell>
        </row>
        <row r="1306">
          <cell r="B1306">
            <v>40120</v>
          </cell>
          <cell r="C1306" t="str">
            <v>0</v>
          </cell>
          <cell r="D1306">
            <v>0</v>
          </cell>
        </row>
        <row r="1307">
          <cell r="B1307">
            <v>40121</v>
          </cell>
          <cell r="C1307" t="str">
            <v>0</v>
          </cell>
          <cell r="D1307">
            <v>0</v>
          </cell>
        </row>
        <row r="1308">
          <cell r="B1308">
            <v>40213</v>
          </cell>
          <cell r="C1308">
            <v>10000000</v>
          </cell>
          <cell r="D1308">
            <v>9901258.680555556</v>
          </cell>
        </row>
        <row r="1309">
          <cell r="B1309">
            <v>40123</v>
          </cell>
          <cell r="C1309" t="str">
            <v>0</v>
          </cell>
          <cell r="D1309">
            <v>0</v>
          </cell>
        </row>
        <row r="1310">
          <cell r="B1310">
            <v>40124</v>
          </cell>
          <cell r="C1310" t="str">
            <v>0</v>
          </cell>
          <cell r="D1310">
            <v>0</v>
          </cell>
        </row>
        <row r="1311">
          <cell r="B1311">
            <v>40125</v>
          </cell>
          <cell r="C1311" t="str">
            <v>0</v>
          </cell>
          <cell r="D1311">
            <v>0</v>
          </cell>
        </row>
        <row r="1312">
          <cell r="B1312">
            <v>40126</v>
          </cell>
          <cell r="C1312" t="str">
            <v>0</v>
          </cell>
          <cell r="D1312">
            <v>0</v>
          </cell>
        </row>
        <row r="1313">
          <cell r="B1313">
            <v>40127</v>
          </cell>
          <cell r="C1313" t="str">
            <v>0</v>
          </cell>
          <cell r="D1313">
            <v>0</v>
          </cell>
        </row>
        <row r="1314">
          <cell r="B1314">
            <v>40128</v>
          </cell>
          <cell r="C1314" t="str">
            <v>0</v>
          </cell>
          <cell r="D1314">
            <v>0</v>
          </cell>
        </row>
        <row r="1315">
          <cell r="B1315">
            <v>40220</v>
          </cell>
          <cell r="C1315">
            <v>10000000</v>
          </cell>
          <cell r="D1315">
            <v>9901258.680555556</v>
          </cell>
        </row>
        <row r="1316">
          <cell r="B1316">
            <v>40220</v>
          </cell>
          <cell r="C1316">
            <v>85000000</v>
          </cell>
          <cell r="D1316">
            <v>84160698.784722224</v>
          </cell>
        </row>
        <row r="1317">
          <cell r="B1317">
            <v>40130</v>
          </cell>
          <cell r="C1317" t="str">
            <v>0</v>
          </cell>
          <cell r="D1317">
            <v>0</v>
          </cell>
        </row>
        <row r="1318">
          <cell r="B1318">
            <v>40131</v>
          </cell>
          <cell r="C1318" t="str">
            <v>0</v>
          </cell>
          <cell r="D1318">
            <v>0</v>
          </cell>
        </row>
        <row r="1319">
          <cell r="B1319">
            <v>40132</v>
          </cell>
          <cell r="C1319" t="str">
            <v>0</v>
          </cell>
          <cell r="D1319">
            <v>0</v>
          </cell>
        </row>
        <row r="1320">
          <cell r="B1320">
            <v>40133</v>
          </cell>
          <cell r="C1320" t="str">
            <v>0</v>
          </cell>
          <cell r="D1320">
            <v>0</v>
          </cell>
        </row>
        <row r="1321">
          <cell r="B1321">
            <v>40134</v>
          </cell>
          <cell r="C1321" t="str">
            <v>0</v>
          </cell>
          <cell r="D1321">
            <v>0</v>
          </cell>
        </row>
        <row r="1322">
          <cell r="B1322">
            <v>40135</v>
          </cell>
          <cell r="C1322" t="str">
            <v>0</v>
          </cell>
          <cell r="D1322">
            <v>0</v>
          </cell>
        </row>
        <row r="1323">
          <cell r="B1323">
            <v>40227</v>
          </cell>
          <cell r="C1323">
            <v>10000000</v>
          </cell>
          <cell r="D1323">
            <v>9901258.680555556</v>
          </cell>
        </row>
        <row r="1324">
          <cell r="B1324">
            <v>40137</v>
          </cell>
          <cell r="C1324" t="str">
            <v>0</v>
          </cell>
          <cell r="D1324">
            <v>0</v>
          </cell>
        </row>
        <row r="1325">
          <cell r="B1325">
            <v>40138</v>
          </cell>
          <cell r="C1325" t="str">
            <v>0</v>
          </cell>
          <cell r="D1325">
            <v>0</v>
          </cell>
        </row>
        <row r="1326">
          <cell r="B1326">
            <v>40139</v>
          </cell>
          <cell r="C1326" t="str">
            <v>0</v>
          </cell>
          <cell r="D1326">
            <v>0</v>
          </cell>
        </row>
        <row r="1327">
          <cell r="B1327">
            <v>40140</v>
          </cell>
          <cell r="C1327" t="str">
            <v>0</v>
          </cell>
          <cell r="D1327">
            <v>0</v>
          </cell>
        </row>
        <row r="1328">
          <cell r="B1328">
            <v>40141</v>
          </cell>
          <cell r="C1328" t="str">
            <v>0</v>
          </cell>
          <cell r="D1328">
            <v>0</v>
          </cell>
        </row>
        <row r="1329">
          <cell r="B1329">
            <v>40142</v>
          </cell>
          <cell r="C1329" t="str">
            <v>0</v>
          </cell>
          <cell r="D1329">
            <v>0</v>
          </cell>
        </row>
        <row r="1330">
          <cell r="B1330">
            <v>40234</v>
          </cell>
          <cell r="C1330">
            <v>10000000</v>
          </cell>
          <cell r="D1330">
            <v>9901258.680555556</v>
          </cell>
        </row>
        <row r="1331">
          <cell r="B1331">
            <v>40144</v>
          </cell>
          <cell r="C1331" t="str">
            <v>0</v>
          </cell>
          <cell r="D1331">
            <v>0</v>
          </cell>
        </row>
        <row r="1332">
          <cell r="B1332">
            <v>40145</v>
          </cell>
          <cell r="C1332" t="str">
            <v>0</v>
          </cell>
          <cell r="D1332">
            <v>0</v>
          </cell>
        </row>
        <row r="1333">
          <cell r="B1333">
            <v>40146</v>
          </cell>
          <cell r="C1333" t="str">
            <v>0</v>
          </cell>
          <cell r="D1333">
            <v>0</v>
          </cell>
        </row>
        <row r="1334">
          <cell r="B1334">
            <v>40147</v>
          </cell>
          <cell r="C1334" t="str">
            <v>0</v>
          </cell>
          <cell r="D1334">
            <v>0</v>
          </cell>
        </row>
        <row r="1335">
          <cell r="B1335">
            <v>40148</v>
          </cell>
          <cell r="C1335" t="str">
            <v>0</v>
          </cell>
          <cell r="D1335">
            <v>0</v>
          </cell>
        </row>
        <row r="1336">
          <cell r="B1336">
            <v>40149</v>
          </cell>
          <cell r="C1336" t="str">
            <v>0</v>
          </cell>
          <cell r="D1336">
            <v>0</v>
          </cell>
        </row>
        <row r="1337">
          <cell r="B1337">
            <v>40241</v>
          </cell>
          <cell r="C1337">
            <v>15000000</v>
          </cell>
          <cell r="D1337">
            <v>14851888.020833334</v>
          </cell>
        </row>
        <row r="1338">
          <cell r="B1338">
            <v>40151</v>
          </cell>
          <cell r="C1338" t="str">
            <v>0</v>
          </cell>
          <cell r="D1338">
            <v>0</v>
          </cell>
        </row>
        <row r="1339">
          <cell r="B1339">
            <v>40152</v>
          </cell>
          <cell r="C1339" t="str">
            <v>0</v>
          </cell>
          <cell r="D1339">
            <v>0</v>
          </cell>
        </row>
        <row r="1340">
          <cell r="B1340">
            <v>40153</v>
          </cell>
          <cell r="C1340" t="str">
            <v>0</v>
          </cell>
          <cell r="D1340">
            <v>0</v>
          </cell>
        </row>
        <row r="1341">
          <cell r="B1341">
            <v>40154</v>
          </cell>
          <cell r="C1341" t="str">
            <v>0</v>
          </cell>
          <cell r="D1341">
            <v>0</v>
          </cell>
        </row>
        <row r="1342">
          <cell r="B1342">
            <v>40155</v>
          </cell>
          <cell r="C1342" t="str">
            <v>0</v>
          </cell>
          <cell r="D1342">
            <v>0</v>
          </cell>
        </row>
        <row r="1343">
          <cell r="B1343">
            <v>40156</v>
          </cell>
          <cell r="C1343" t="str">
            <v>0</v>
          </cell>
          <cell r="D1343">
            <v>0</v>
          </cell>
        </row>
        <row r="1344">
          <cell r="B1344">
            <v>40248</v>
          </cell>
          <cell r="C1344">
            <v>15000000</v>
          </cell>
          <cell r="D1344">
            <v>14851888.020833334</v>
          </cell>
        </row>
        <row r="1345">
          <cell r="B1345">
            <v>40158</v>
          </cell>
          <cell r="C1345" t="str">
            <v>0</v>
          </cell>
          <cell r="D1345">
            <v>0</v>
          </cell>
        </row>
        <row r="1346">
          <cell r="B1346">
            <v>40159</v>
          </cell>
          <cell r="C1346" t="str">
            <v>0</v>
          </cell>
          <cell r="D1346">
            <v>0</v>
          </cell>
        </row>
        <row r="1347">
          <cell r="B1347">
            <v>40160</v>
          </cell>
          <cell r="C1347" t="str">
            <v>0</v>
          </cell>
          <cell r="D1347">
            <v>0</v>
          </cell>
        </row>
        <row r="1348">
          <cell r="B1348">
            <v>40161</v>
          </cell>
          <cell r="C1348" t="str">
            <v>0</v>
          </cell>
          <cell r="D1348">
            <v>0</v>
          </cell>
        </row>
        <row r="1349">
          <cell r="B1349">
            <v>40162</v>
          </cell>
          <cell r="C1349" t="str">
            <v>0</v>
          </cell>
          <cell r="D1349">
            <v>0</v>
          </cell>
        </row>
        <row r="1350">
          <cell r="B1350">
            <v>40163</v>
          </cell>
          <cell r="C1350" t="str">
            <v>0</v>
          </cell>
          <cell r="D1350">
            <v>0</v>
          </cell>
        </row>
        <row r="1351">
          <cell r="B1351">
            <v>40255</v>
          </cell>
          <cell r="C1351">
            <v>15000000</v>
          </cell>
          <cell r="D1351">
            <v>14851888.020833334</v>
          </cell>
        </row>
        <row r="1352">
          <cell r="B1352">
            <v>40165</v>
          </cell>
          <cell r="C1352" t="str">
            <v>0</v>
          </cell>
          <cell r="D1352">
            <v>0</v>
          </cell>
        </row>
        <row r="1353">
          <cell r="B1353">
            <v>40166</v>
          </cell>
          <cell r="C1353" t="str">
            <v>0</v>
          </cell>
          <cell r="D1353">
            <v>0</v>
          </cell>
        </row>
        <row r="1354">
          <cell r="B1354">
            <v>40167</v>
          </cell>
          <cell r="C1354" t="str">
            <v>0</v>
          </cell>
          <cell r="D1354">
            <v>0</v>
          </cell>
        </row>
        <row r="1355">
          <cell r="B1355">
            <v>40168</v>
          </cell>
          <cell r="C1355" t="str">
            <v>0</v>
          </cell>
          <cell r="D1355">
            <v>0</v>
          </cell>
        </row>
        <row r="1356">
          <cell r="B1356">
            <v>40169</v>
          </cell>
          <cell r="C1356" t="str">
            <v>0</v>
          </cell>
          <cell r="D1356">
            <v>0</v>
          </cell>
        </row>
        <row r="1357">
          <cell r="B1357">
            <v>40170</v>
          </cell>
          <cell r="C1357" t="str">
            <v>0</v>
          </cell>
          <cell r="D1357">
            <v>0</v>
          </cell>
        </row>
        <row r="1358">
          <cell r="B1358">
            <v>40262</v>
          </cell>
          <cell r="C1358">
            <v>15000000</v>
          </cell>
          <cell r="D1358">
            <v>14851888.020833334</v>
          </cell>
        </row>
        <row r="1359">
          <cell r="B1359">
            <v>40172</v>
          </cell>
          <cell r="C1359" t="str">
            <v>0</v>
          </cell>
          <cell r="D1359">
            <v>0</v>
          </cell>
        </row>
        <row r="1360">
          <cell r="B1360">
            <v>40173</v>
          </cell>
          <cell r="C1360" t="str">
            <v>0</v>
          </cell>
          <cell r="D1360">
            <v>0</v>
          </cell>
        </row>
        <row r="1361">
          <cell r="B1361">
            <v>40174</v>
          </cell>
          <cell r="C1361" t="str">
            <v>0</v>
          </cell>
          <cell r="D1361">
            <v>0</v>
          </cell>
        </row>
        <row r="1362">
          <cell r="B1362">
            <v>40175</v>
          </cell>
          <cell r="C1362" t="str">
            <v>0</v>
          </cell>
          <cell r="D1362">
            <v>0</v>
          </cell>
        </row>
        <row r="1363">
          <cell r="B1363">
            <v>40176</v>
          </cell>
          <cell r="C1363" t="str">
            <v>0</v>
          </cell>
          <cell r="D1363">
            <v>0</v>
          </cell>
        </row>
        <row r="1364">
          <cell r="B1364">
            <v>40177</v>
          </cell>
          <cell r="C1364" t="str">
            <v>0</v>
          </cell>
          <cell r="D1364">
            <v>0</v>
          </cell>
        </row>
        <row r="1365">
          <cell r="B1365">
            <v>40269</v>
          </cell>
          <cell r="C1365">
            <v>15000000</v>
          </cell>
          <cell r="D1365">
            <v>14851888.020833334</v>
          </cell>
        </row>
        <row r="1366">
          <cell r="B1366">
            <v>40179</v>
          </cell>
          <cell r="C1366" t="str">
            <v>0</v>
          </cell>
          <cell r="D1366">
            <v>0</v>
          </cell>
        </row>
        <row r="1367">
          <cell r="B1367">
            <v>40180</v>
          </cell>
          <cell r="C1367" t="str">
            <v>0</v>
          </cell>
          <cell r="D1367">
            <v>0</v>
          </cell>
        </row>
        <row r="1368">
          <cell r="B1368">
            <v>40181</v>
          </cell>
          <cell r="C1368" t="str">
            <v>0</v>
          </cell>
          <cell r="D1368">
            <v>0</v>
          </cell>
        </row>
        <row r="1369">
          <cell r="B1369">
            <v>40182</v>
          </cell>
          <cell r="C1369" t="str">
            <v>0</v>
          </cell>
          <cell r="D1369">
            <v>0</v>
          </cell>
        </row>
        <row r="1370">
          <cell r="B1370">
            <v>40183</v>
          </cell>
          <cell r="C1370" t="str">
            <v>0</v>
          </cell>
          <cell r="D1370">
            <v>0</v>
          </cell>
        </row>
        <row r="1371">
          <cell r="B1371">
            <v>40184</v>
          </cell>
          <cell r="C1371" t="str">
            <v>0</v>
          </cell>
          <cell r="D1371">
            <v>0</v>
          </cell>
        </row>
        <row r="1372">
          <cell r="B1372">
            <v>40276</v>
          </cell>
          <cell r="C1372">
            <v>15000000</v>
          </cell>
          <cell r="D1372">
            <v>14851888.020833334</v>
          </cell>
        </row>
        <row r="1373">
          <cell r="B1373">
            <v>40186</v>
          </cell>
          <cell r="C1373" t="str">
            <v>0</v>
          </cell>
          <cell r="D1373">
            <v>0</v>
          </cell>
        </row>
        <row r="1374">
          <cell r="B1374">
            <v>40187</v>
          </cell>
          <cell r="C1374" t="str">
            <v>0</v>
          </cell>
          <cell r="D1374">
            <v>0</v>
          </cell>
        </row>
        <row r="1375">
          <cell r="B1375">
            <v>40188</v>
          </cell>
          <cell r="C1375" t="str">
            <v>0</v>
          </cell>
          <cell r="D1375">
            <v>0</v>
          </cell>
        </row>
        <row r="1376">
          <cell r="B1376">
            <v>40189</v>
          </cell>
          <cell r="C1376" t="str">
            <v>0</v>
          </cell>
          <cell r="D1376">
            <v>0</v>
          </cell>
        </row>
        <row r="1377">
          <cell r="B1377">
            <v>40190</v>
          </cell>
          <cell r="C1377" t="str">
            <v>0</v>
          </cell>
          <cell r="D1377">
            <v>0</v>
          </cell>
        </row>
        <row r="1378">
          <cell r="B1378">
            <v>40191</v>
          </cell>
          <cell r="C1378" t="str">
            <v>0</v>
          </cell>
          <cell r="D1378">
            <v>0</v>
          </cell>
        </row>
        <row r="1379">
          <cell r="B1379">
            <v>40283</v>
          </cell>
          <cell r="C1379">
            <v>15000000</v>
          </cell>
          <cell r="D1379">
            <v>14851888.020833334</v>
          </cell>
        </row>
        <row r="1380">
          <cell r="B1380">
            <v>40193</v>
          </cell>
          <cell r="C1380" t="str">
            <v>0</v>
          </cell>
          <cell r="D1380">
            <v>0</v>
          </cell>
        </row>
        <row r="1381">
          <cell r="B1381">
            <v>40194</v>
          </cell>
          <cell r="C1381" t="str">
            <v>0</v>
          </cell>
          <cell r="D1381">
            <v>0</v>
          </cell>
        </row>
        <row r="1382">
          <cell r="B1382">
            <v>40195</v>
          </cell>
          <cell r="C1382" t="str">
            <v>0</v>
          </cell>
          <cell r="D1382">
            <v>0</v>
          </cell>
        </row>
        <row r="1383">
          <cell r="B1383">
            <v>40196</v>
          </cell>
          <cell r="C1383" t="str">
            <v>0</v>
          </cell>
          <cell r="D1383">
            <v>0</v>
          </cell>
        </row>
        <row r="1384">
          <cell r="B1384">
            <v>40197</v>
          </cell>
          <cell r="C1384" t="str">
            <v>0</v>
          </cell>
          <cell r="D1384">
            <v>0</v>
          </cell>
        </row>
        <row r="1385">
          <cell r="B1385">
            <v>40198</v>
          </cell>
          <cell r="C1385" t="str">
            <v>0</v>
          </cell>
          <cell r="D1385">
            <v>0</v>
          </cell>
        </row>
        <row r="1386">
          <cell r="B1386">
            <v>40290</v>
          </cell>
          <cell r="C1386">
            <v>15000000</v>
          </cell>
          <cell r="D1386">
            <v>14851888.020833334</v>
          </cell>
        </row>
        <row r="1387">
          <cell r="B1387">
            <v>40200</v>
          </cell>
          <cell r="C1387" t="str">
            <v>0</v>
          </cell>
          <cell r="D1387">
            <v>0</v>
          </cell>
        </row>
        <row r="1388">
          <cell r="B1388">
            <v>40201</v>
          </cell>
          <cell r="C1388" t="str">
            <v>0</v>
          </cell>
          <cell r="D1388">
            <v>0</v>
          </cell>
        </row>
        <row r="1389">
          <cell r="B1389">
            <v>40202</v>
          </cell>
          <cell r="C1389" t="str">
            <v>0</v>
          </cell>
          <cell r="D1389">
            <v>0</v>
          </cell>
        </row>
        <row r="1390">
          <cell r="B1390">
            <v>40203</v>
          </cell>
          <cell r="C1390" t="str">
            <v>0</v>
          </cell>
          <cell r="D1390">
            <v>0</v>
          </cell>
        </row>
        <row r="1391">
          <cell r="B1391">
            <v>40204</v>
          </cell>
          <cell r="C1391" t="str">
            <v>0</v>
          </cell>
          <cell r="D1391">
            <v>0</v>
          </cell>
        </row>
        <row r="1392">
          <cell r="B1392">
            <v>40205</v>
          </cell>
          <cell r="C1392" t="str">
            <v>0</v>
          </cell>
          <cell r="D1392">
            <v>0</v>
          </cell>
        </row>
        <row r="1393">
          <cell r="B1393">
            <v>40297</v>
          </cell>
          <cell r="C1393">
            <v>15000000</v>
          </cell>
          <cell r="D1393">
            <v>14851888.020833334</v>
          </cell>
        </row>
        <row r="1394">
          <cell r="B1394">
            <v>40207</v>
          </cell>
          <cell r="C1394" t="str">
            <v>0</v>
          </cell>
          <cell r="D1394">
            <v>0</v>
          </cell>
        </row>
        <row r="1395">
          <cell r="B1395">
            <v>40208</v>
          </cell>
          <cell r="C1395" t="str">
            <v>0</v>
          </cell>
          <cell r="D1395">
            <v>0</v>
          </cell>
        </row>
        <row r="1396">
          <cell r="B1396">
            <v>40209</v>
          </cell>
          <cell r="C1396" t="str">
            <v>0</v>
          </cell>
          <cell r="D1396">
            <v>0</v>
          </cell>
        </row>
        <row r="1397">
          <cell r="B1397">
            <v>40210</v>
          </cell>
          <cell r="C1397" t="str">
            <v>0</v>
          </cell>
          <cell r="D1397">
            <v>0</v>
          </cell>
        </row>
        <row r="1398">
          <cell r="B1398">
            <v>40211</v>
          </cell>
          <cell r="C1398" t="str">
            <v>0</v>
          </cell>
          <cell r="D1398">
            <v>0</v>
          </cell>
        </row>
        <row r="1399">
          <cell r="B1399">
            <v>40212</v>
          </cell>
          <cell r="C1399" t="str">
            <v>0</v>
          </cell>
          <cell r="D1399">
            <v>0</v>
          </cell>
        </row>
        <row r="1400">
          <cell r="B1400">
            <v>40304</v>
          </cell>
          <cell r="C1400">
            <v>15000000</v>
          </cell>
          <cell r="D1400">
            <v>14851888.020833334</v>
          </cell>
        </row>
        <row r="1401">
          <cell r="B1401">
            <v>40214</v>
          </cell>
          <cell r="C1401" t="str">
            <v>0</v>
          </cell>
          <cell r="D1401">
            <v>0</v>
          </cell>
        </row>
        <row r="1402">
          <cell r="B1402">
            <v>40215</v>
          </cell>
          <cell r="C1402" t="str">
            <v>0</v>
          </cell>
          <cell r="D1402">
            <v>0</v>
          </cell>
        </row>
        <row r="1403">
          <cell r="B1403">
            <v>40216</v>
          </cell>
          <cell r="C1403" t="str">
            <v>0</v>
          </cell>
          <cell r="D1403">
            <v>0</v>
          </cell>
        </row>
        <row r="1404">
          <cell r="B1404">
            <v>40217</v>
          </cell>
          <cell r="C1404" t="str">
            <v>0</v>
          </cell>
          <cell r="D1404">
            <v>0</v>
          </cell>
        </row>
        <row r="1405">
          <cell r="B1405">
            <v>40218</v>
          </cell>
          <cell r="C1405" t="str">
            <v>0</v>
          </cell>
          <cell r="D1405">
            <v>0</v>
          </cell>
        </row>
        <row r="1406">
          <cell r="B1406">
            <v>40219</v>
          </cell>
          <cell r="C1406" t="str">
            <v>0</v>
          </cell>
          <cell r="D1406">
            <v>0</v>
          </cell>
        </row>
        <row r="1407">
          <cell r="B1407">
            <v>40311</v>
          </cell>
          <cell r="C1407">
            <v>15000000</v>
          </cell>
          <cell r="D1407">
            <v>14851888.020833334</v>
          </cell>
        </row>
        <row r="1408">
          <cell r="B1408">
            <v>40221</v>
          </cell>
          <cell r="C1408" t="str">
            <v>0</v>
          </cell>
          <cell r="D1408">
            <v>0</v>
          </cell>
        </row>
        <row r="1409">
          <cell r="B1409">
            <v>40222</v>
          </cell>
          <cell r="C1409" t="str">
            <v>0</v>
          </cell>
          <cell r="D1409">
            <v>0</v>
          </cell>
        </row>
        <row r="1410">
          <cell r="B1410">
            <v>40223</v>
          </cell>
          <cell r="C1410" t="str">
            <v>0</v>
          </cell>
          <cell r="D1410">
            <v>0</v>
          </cell>
        </row>
        <row r="1411">
          <cell r="B1411">
            <v>40224</v>
          </cell>
          <cell r="C1411" t="str">
            <v>0</v>
          </cell>
          <cell r="D1411">
            <v>0</v>
          </cell>
        </row>
        <row r="1412">
          <cell r="B1412">
            <v>40225</v>
          </cell>
          <cell r="C1412" t="str">
            <v>0</v>
          </cell>
          <cell r="D1412">
            <v>0</v>
          </cell>
        </row>
        <row r="1413">
          <cell r="B1413">
            <v>40226</v>
          </cell>
          <cell r="C1413" t="str">
            <v>0</v>
          </cell>
          <cell r="D1413">
            <v>0</v>
          </cell>
        </row>
        <row r="1414">
          <cell r="B1414">
            <v>40318</v>
          </cell>
          <cell r="C1414">
            <v>15000000</v>
          </cell>
          <cell r="D1414">
            <v>14851888.020833334</v>
          </cell>
        </row>
        <row r="1415">
          <cell r="B1415">
            <v>40228</v>
          </cell>
          <cell r="C1415" t="str">
            <v>0</v>
          </cell>
          <cell r="D1415">
            <v>0</v>
          </cell>
        </row>
        <row r="1416">
          <cell r="B1416">
            <v>40229</v>
          </cell>
          <cell r="C1416" t="str">
            <v>0</v>
          </cell>
          <cell r="D1416">
            <v>0</v>
          </cell>
        </row>
        <row r="1417">
          <cell r="B1417">
            <v>40230</v>
          </cell>
          <cell r="C1417" t="str">
            <v>0</v>
          </cell>
          <cell r="D1417">
            <v>0</v>
          </cell>
        </row>
        <row r="1418">
          <cell r="B1418">
            <v>40231</v>
          </cell>
          <cell r="C1418" t="str">
            <v>0</v>
          </cell>
          <cell r="D1418">
            <v>0</v>
          </cell>
        </row>
        <row r="1419">
          <cell r="B1419">
            <v>40232</v>
          </cell>
          <cell r="C1419" t="str">
            <v>0</v>
          </cell>
          <cell r="D1419">
            <v>0</v>
          </cell>
        </row>
        <row r="1420">
          <cell r="B1420">
            <v>40233</v>
          </cell>
          <cell r="C1420" t="str">
            <v>0</v>
          </cell>
          <cell r="D1420">
            <v>0</v>
          </cell>
        </row>
        <row r="1421">
          <cell r="B1421">
            <v>40325</v>
          </cell>
          <cell r="C1421">
            <v>15000000</v>
          </cell>
          <cell r="D1421">
            <v>14851888.020833334</v>
          </cell>
        </row>
        <row r="1422">
          <cell r="B1422">
            <v>40235</v>
          </cell>
          <cell r="C1422" t="str">
            <v>0</v>
          </cell>
          <cell r="D1422">
            <v>0</v>
          </cell>
        </row>
        <row r="1423">
          <cell r="B1423">
            <v>40236</v>
          </cell>
          <cell r="C1423" t="str">
            <v>0</v>
          </cell>
          <cell r="D1423">
            <v>0</v>
          </cell>
        </row>
        <row r="1424">
          <cell r="B1424">
            <v>40237</v>
          </cell>
          <cell r="C1424" t="str">
            <v>0</v>
          </cell>
          <cell r="D1424">
            <v>0</v>
          </cell>
        </row>
        <row r="1425">
          <cell r="B1425">
            <v>40238</v>
          </cell>
          <cell r="C1425" t="str">
            <v>0</v>
          </cell>
          <cell r="D1425">
            <v>0</v>
          </cell>
        </row>
        <row r="1426">
          <cell r="B1426">
            <v>40239</v>
          </cell>
          <cell r="C1426" t="str">
            <v>0</v>
          </cell>
          <cell r="D1426">
            <v>0</v>
          </cell>
        </row>
        <row r="1427">
          <cell r="B1427">
            <v>40240</v>
          </cell>
          <cell r="C1427" t="str">
            <v>0</v>
          </cell>
          <cell r="D1427">
            <v>0</v>
          </cell>
        </row>
        <row r="1428">
          <cell r="B1428">
            <v>40332</v>
          </cell>
          <cell r="C1428">
            <v>15000000</v>
          </cell>
          <cell r="D1428">
            <v>14851888.020833334</v>
          </cell>
        </row>
        <row r="1429">
          <cell r="B1429">
            <v>40242</v>
          </cell>
          <cell r="C1429" t="str">
            <v>0</v>
          </cell>
          <cell r="D1429">
            <v>0</v>
          </cell>
        </row>
        <row r="1430">
          <cell r="B1430">
            <v>40243</v>
          </cell>
          <cell r="C1430" t="str">
            <v>0</v>
          </cell>
          <cell r="D1430">
            <v>0</v>
          </cell>
        </row>
        <row r="1431">
          <cell r="B1431">
            <v>40244</v>
          </cell>
          <cell r="C1431" t="str">
            <v>0</v>
          </cell>
          <cell r="D1431">
            <v>0</v>
          </cell>
        </row>
        <row r="1432">
          <cell r="B1432">
            <v>40245</v>
          </cell>
          <cell r="C1432" t="str">
            <v>0</v>
          </cell>
          <cell r="D1432">
            <v>0</v>
          </cell>
        </row>
        <row r="1433">
          <cell r="B1433">
            <v>40246</v>
          </cell>
          <cell r="C1433" t="str">
            <v>0</v>
          </cell>
          <cell r="D1433">
            <v>0</v>
          </cell>
        </row>
        <row r="1434">
          <cell r="B1434">
            <v>40247</v>
          </cell>
          <cell r="C1434" t="str">
            <v>0</v>
          </cell>
          <cell r="D1434">
            <v>0</v>
          </cell>
        </row>
        <row r="1435">
          <cell r="B1435">
            <v>40339</v>
          </cell>
          <cell r="C1435">
            <v>15000000</v>
          </cell>
          <cell r="D1435">
            <v>14851888.020833334</v>
          </cell>
        </row>
        <row r="1436">
          <cell r="B1436">
            <v>40249</v>
          </cell>
          <cell r="C1436" t="str">
            <v>0</v>
          </cell>
          <cell r="D1436">
            <v>0</v>
          </cell>
        </row>
        <row r="1437">
          <cell r="B1437">
            <v>40250</v>
          </cell>
          <cell r="C1437" t="str">
            <v>0</v>
          </cell>
          <cell r="D1437">
            <v>0</v>
          </cell>
        </row>
        <row r="1438">
          <cell r="B1438">
            <v>40251</v>
          </cell>
          <cell r="C1438" t="str">
            <v>0</v>
          </cell>
          <cell r="D1438">
            <v>0</v>
          </cell>
        </row>
        <row r="1439">
          <cell r="B1439">
            <v>40252</v>
          </cell>
          <cell r="C1439" t="str">
            <v>0</v>
          </cell>
          <cell r="D1439">
            <v>0</v>
          </cell>
        </row>
        <row r="1440">
          <cell r="B1440">
            <v>40253</v>
          </cell>
          <cell r="C1440" t="str">
            <v>0</v>
          </cell>
          <cell r="D1440">
            <v>0</v>
          </cell>
        </row>
        <row r="1441">
          <cell r="B1441">
            <v>40254</v>
          </cell>
          <cell r="C1441" t="str">
            <v>0</v>
          </cell>
          <cell r="D1441">
            <v>0</v>
          </cell>
        </row>
        <row r="1442">
          <cell r="B1442">
            <v>40346</v>
          </cell>
          <cell r="C1442">
            <v>15000000</v>
          </cell>
          <cell r="D1442">
            <v>14851888.020833334</v>
          </cell>
        </row>
        <row r="1443">
          <cell r="B1443">
            <v>40256</v>
          </cell>
          <cell r="C1443" t="str">
            <v>0</v>
          </cell>
          <cell r="D1443">
            <v>0</v>
          </cell>
        </row>
        <row r="1444">
          <cell r="B1444">
            <v>40257</v>
          </cell>
          <cell r="C1444" t="str">
            <v>0</v>
          </cell>
          <cell r="D1444">
            <v>0</v>
          </cell>
        </row>
        <row r="1445">
          <cell r="B1445">
            <v>40258</v>
          </cell>
          <cell r="C1445" t="str">
            <v>0</v>
          </cell>
          <cell r="D1445">
            <v>0</v>
          </cell>
        </row>
        <row r="1446">
          <cell r="B1446">
            <v>40259</v>
          </cell>
          <cell r="C1446" t="str">
            <v>0</v>
          </cell>
          <cell r="D1446">
            <v>0</v>
          </cell>
        </row>
        <row r="1447">
          <cell r="B1447">
            <v>40260</v>
          </cell>
          <cell r="C1447" t="str">
            <v>0</v>
          </cell>
          <cell r="D1447">
            <v>0</v>
          </cell>
        </row>
        <row r="1448">
          <cell r="B1448">
            <v>40261</v>
          </cell>
          <cell r="C1448" t="str">
            <v>0</v>
          </cell>
          <cell r="D1448">
            <v>0</v>
          </cell>
        </row>
        <row r="1449">
          <cell r="B1449">
            <v>40353</v>
          </cell>
          <cell r="C1449">
            <v>15000000</v>
          </cell>
          <cell r="D1449">
            <v>14851888.020833334</v>
          </cell>
        </row>
        <row r="1450">
          <cell r="B1450">
            <v>40263</v>
          </cell>
          <cell r="C1450" t="str">
            <v>0</v>
          </cell>
          <cell r="D1450">
            <v>0</v>
          </cell>
        </row>
        <row r="1451">
          <cell r="B1451">
            <v>40264</v>
          </cell>
          <cell r="C1451" t="str">
            <v>0</v>
          </cell>
          <cell r="D1451">
            <v>0</v>
          </cell>
        </row>
        <row r="1452">
          <cell r="B1452">
            <v>40265</v>
          </cell>
          <cell r="C1452" t="str">
            <v>0</v>
          </cell>
          <cell r="D1452">
            <v>0</v>
          </cell>
        </row>
        <row r="1453">
          <cell r="B1453">
            <v>40266</v>
          </cell>
          <cell r="C1453" t="str">
            <v>0</v>
          </cell>
          <cell r="D1453">
            <v>0</v>
          </cell>
        </row>
        <row r="1454">
          <cell r="B1454">
            <v>40267</v>
          </cell>
          <cell r="C1454" t="str">
            <v>0</v>
          </cell>
          <cell r="D1454">
            <v>0</v>
          </cell>
        </row>
        <row r="1455">
          <cell r="B1455">
            <v>40268</v>
          </cell>
          <cell r="C1455" t="str">
            <v>0</v>
          </cell>
          <cell r="D1455">
            <v>0</v>
          </cell>
        </row>
        <row r="1456">
          <cell r="B1456">
            <v>40360</v>
          </cell>
          <cell r="C1456">
            <v>20000000</v>
          </cell>
          <cell r="D1456">
            <v>19802517.361111112</v>
          </cell>
        </row>
        <row r="1457">
          <cell r="B1457">
            <v>40270</v>
          </cell>
          <cell r="C1457" t="str">
            <v>0</v>
          </cell>
          <cell r="D1457">
            <v>0</v>
          </cell>
        </row>
        <row r="1458">
          <cell r="B1458">
            <v>40271</v>
          </cell>
          <cell r="C1458" t="str">
            <v>0</v>
          </cell>
          <cell r="D1458">
            <v>0</v>
          </cell>
        </row>
        <row r="1459">
          <cell r="B1459">
            <v>40272</v>
          </cell>
          <cell r="C1459" t="str">
            <v>0</v>
          </cell>
          <cell r="D1459">
            <v>0</v>
          </cell>
        </row>
        <row r="1460">
          <cell r="B1460">
            <v>40273</v>
          </cell>
          <cell r="C1460" t="str">
            <v>0</v>
          </cell>
          <cell r="D1460">
            <v>0</v>
          </cell>
        </row>
        <row r="1461">
          <cell r="B1461">
            <v>40274</v>
          </cell>
          <cell r="C1461" t="str">
            <v>0</v>
          </cell>
          <cell r="D1461">
            <v>0</v>
          </cell>
        </row>
        <row r="1462">
          <cell r="B1462">
            <v>40275</v>
          </cell>
          <cell r="C1462" t="str">
            <v>0</v>
          </cell>
          <cell r="D1462">
            <v>0</v>
          </cell>
        </row>
        <row r="1463">
          <cell r="B1463">
            <v>40367</v>
          </cell>
          <cell r="C1463">
            <v>20000000</v>
          </cell>
          <cell r="D1463">
            <v>19802517.361111112</v>
          </cell>
        </row>
        <row r="1464">
          <cell r="B1464">
            <v>40277</v>
          </cell>
          <cell r="C1464" t="str">
            <v>0</v>
          </cell>
          <cell r="D1464">
            <v>0</v>
          </cell>
        </row>
        <row r="1465">
          <cell r="B1465">
            <v>40278</v>
          </cell>
          <cell r="C1465" t="str">
            <v>0</v>
          </cell>
          <cell r="D1465">
            <v>0</v>
          </cell>
        </row>
        <row r="1466">
          <cell r="B1466">
            <v>40279</v>
          </cell>
          <cell r="C1466" t="str">
            <v>0</v>
          </cell>
          <cell r="D1466">
            <v>0</v>
          </cell>
        </row>
        <row r="1467">
          <cell r="B1467">
            <v>40280</v>
          </cell>
          <cell r="C1467" t="str">
            <v>0</v>
          </cell>
          <cell r="D1467">
            <v>0</v>
          </cell>
        </row>
        <row r="1468">
          <cell r="B1468">
            <v>40281</v>
          </cell>
          <cell r="C1468" t="str">
            <v>0</v>
          </cell>
          <cell r="D1468">
            <v>0</v>
          </cell>
        </row>
        <row r="1469">
          <cell r="B1469">
            <v>40282</v>
          </cell>
          <cell r="C1469" t="str">
            <v>0</v>
          </cell>
          <cell r="D1469">
            <v>0</v>
          </cell>
        </row>
        <row r="1470">
          <cell r="B1470">
            <v>40374</v>
          </cell>
          <cell r="C1470">
            <v>20000000</v>
          </cell>
          <cell r="D1470">
            <v>19802517.361111112</v>
          </cell>
        </row>
        <row r="1471">
          <cell r="B1471">
            <v>40284</v>
          </cell>
          <cell r="C1471" t="str">
            <v>0</v>
          </cell>
          <cell r="D1471">
            <v>0</v>
          </cell>
        </row>
        <row r="1472">
          <cell r="B1472">
            <v>40285</v>
          </cell>
          <cell r="C1472" t="str">
            <v>0</v>
          </cell>
          <cell r="D1472">
            <v>0</v>
          </cell>
        </row>
        <row r="1473">
          <cell r="B1473">
            <v>40286</v>
          </cell>
          <cell r="C1473" t="str">
            <v>0</v>
          </cell>
          <cell r="D1473">
            <v>0</v>
          </cell>
        </row>
        <row r="1474">
          <cell r="B1474">
            <v>40287</v>
          </cell>
          <cell r="C1474" t="str">
            <v>0</v>
          </cell>
          <cell r="D1474">
            <v>0</v>
          </cell>
        </row>
        <row r="1475">
          <cell r="B1475">
            <v>40288</v>
          </cell>
          <cell r="C1475" t="str">
            <v>0</v>
          </cell>
          <cell r="D1475">
            <v>0</v>
          </cell>
        </row>
        <row r="1476">
          <cell r="B1476">
            <v>40289</v>
          </cell>
          <cell r="C1476" t="str">
            <v>0</v>
          </cell>
          <cell r="D1476">
            <v>0</v>
          </cell>
        </row>
        <row r="1477">
          <cell r="B1477">
            <v>40381</v>
          </cell>
          <cell r="C1477">
            <v>20000000</v>
          </cell>
          <cell r="D1477">
            <v>19802517.361111112</v>
          </cell>
        </row>
        <row r="1478">
          <cell r="B1478">
            <v>40291</v>
          </cell>
          <cell r="C1478" t="str">
            <v>0</v>
          </cell>
          <cell r="D1478">
            <v>0</v>
          </cell>
        </row>
        <row r="1479">
          <cell r="B1479">
            <v>40292</v>
          </cell>
          <cell r="C1479" t="str">
            <v>0</v>
          </cell>
          <cell r="D1479">
            <v>0</v>
          </cell>
        </row>
        <row r="1480">
          <cell r="B1480">
            <v>40293</v>
          </cell>
          <cell r="C1480" t="str">
            <v>0</v>
          </cell>
          <cell r="D1480">
            <v>0</v>
          </cell>
        </row>
        <row r="1481">
          <cell r="B1481">
            <v>40294</v>
          </cell>
          <cell r="C1481" t="str">
            <v>0</v>
          </cell>
          <cell r="D1481">
            <v>0</v>
          </cell>
        </row>
        <row r="1482">
          <cell r="B1482">
            <v>40295</v>
          </cell>
          <cell r="C1482" t="str">
            <v>0</v>
          </cell>
          <cell r="D1482">
            <v>0</v>
          </cell>
        </row>
        <row r="1483">
          <cell r="B1483">
            <v>40296</v>
          </cell>
          <cell r="C1483" t="str">
            <v>0</v>
          </cell>
          <cell r="D1483">
            <v>0</v>
          </cell>
        </row>
        <row r="1484">
          <cell r="B1484">
            <v>40388</v>
          </cell>
          <cell r="C1484">
            <v>20000000</v>
          </cell>
          <cell r="D1484">
            <v>19802517.361111112</v>
          </cell>
        </row>
        <row r="1485">
          <cell r="B1485">
            <v>40298</v>
          </cell>
          <cell r="C1485" t="str">
            <v>0</v>
          </cell>
          <cell r="D1485">
            <v>0</v>
          </cell>
        </row>
        <row r="1486">
          <cell r="B1486">
            <v>40299</v>
          </cell>
          <cell r="C1486" t="str">
            <v>0</v>
          </cell>
          <cell r="D1486">
            <v>0</v>
          </cell>
        </row>
        <row r="1487">
          <cell r="B1487">
            <v>40300</v>
          </cell>
          <cell r="C1487" t="str">
            <v>0</v>
          </cell>
          <cell r="D1487">
            <v>0</v>
          </cell>
        </row>
        <row r="1488">
          <cell r="B1488">
            <v>40301</v>
          </cell>
          <cell r="C1488" t="str">
            <v>0</v>
          </cell>
          <cell r="D1488">
            <v>0</v>
          </cell>
        </row>
        <row r="1489">
          <cell r="B1489">
            <v>40302</v>
          </cell>
          <cell r="C1489" t="str">
            <v>0</v>
          </cell>
          <cell r="D1489">
            <v>0</v>
          </cell>
        </row>
        <row r="1490">
          <cell r="B1490">
            <v>40303</v>
          </cell>
          <cell r="C1490" t="str">
            <v>0</v>
          </cell>
          <cell r="D1490">
            <v>0</v>
          </cell>
        </row>
        <row r="1491">
          <cell r="B1491">
            <v>40395</v>
          </cell>
          <cell r="C1491">
            <v>20000000</v>
          </cell>
          <cell r="D1491">
            <v>19753754.566364497</v>
          </cell>
        </row>
        <row r="1492">
          <cell r="B1492">
            <v>40305</v>
          </cell>
          <cell r="C1492" t="str">
            <v>0</v>
          </cell>
          <cell r="D1492">
            <v>0</v>
          </cell>
        </row>
        <row r="1493">
          <cell r="B1493">
            <v>40306</v>
          </cell>
          <cell r="C1493" t="str">
            <v>0</v>
          </cell>
          <cell r="D1493">
            <v>0</v>
          </cell>
        </row>
        <row r="1494">
          <cell r="B1494">
            <v>40307</v>
          </cell>
          <cell r="C1494" t="str">
            <v>0</v>
          </cell>
          <cell r="D1494">
            <v>0</v>
          </cell>
        </row>
        <row r="1495">
          <cell r="B1495">
            <v>40308</v>
          </cell>
          <cell r="C1495" t="str">
            <v>0</v>
          </cell>
          <cell r="D1495">
            <v>0</v>
          </cell>
        </row>
        <row r="1496">
          <cell r="B1496">
            <v>40309</v>
          </cell>
          <cell r="C1496" t="str">
            <v>0</v>
          </cell>
          <cell r="D1496">
            <v>0</v>
          </cell>
        </row>
        <row r="1497">
          <cell r="B1497">
            <v>40310</v>
          </cell>
          <cell r="C1497" t="str">
            <v>0</v>
          </cell>
          <cell r="D1497">
            <v>0</v>
          </cell>
        </row>
        <row r="1498">
          <cell r="B1498">
            <v>40402</v>
          </cell>
          <cell r="C1498">
            <v>20000000</v>
          </cell>
          <cell r="D1498">
            <v>19705231.334017169</v>
          </cell>
        </row>
        <row r="1499">
          <cell r="B1499">
            <v>40312</v>
          </cell>
          <cell r="C1499" t="str">
            <v>0</v>
          </cell>
          <cell r="D1499">
            <v>0</v>
          </cell>
        </row>
        <row r="1500">
          <cell r="B1500">
            <v>40313</v>
          </cell>
          <cell r="C1500" t="str">
            <v>0</v>
          </cell>
          <cell r="D1500">
            <v>0</v>
          </cell>
        </row>
        <row r="1501">
          <cell r="B1501">
            <v>40314</v>
          </cell>
          <cell r="C1501" t="str">
            <v>0</v>
          </cell>
          <cell r="D1501">
            <v>0</v>
          </cell>
        </row>
        <row r="1502">
          <cell r="B1502">
            <v>40315</v>
          </cell>
          <cell r="C1502" t="str">
            <v>0</v>
          </cell>
          <cell r="D1502">
            <v>0</v>
          </cell>
        </row>
        <row r="1503">
          <cell r="B1503">
            <v>40316</v>
          </cell>
          <cell r="C1503" t="str">
            <v>0</v>
          </cell>
          <cell r="D1503">
            <v>0</v>
          </cell>
        </row>
        <row r="1504">
          <cell r="B1504">
            <v>40317</v>
          </cell>
          <cell r="C1504" t="str">
            <v>0</v>
          </cell>
          <cell r="D1504">
            <v>0</v>
          </cell>
        </row>
        <row r="1505">
          <cell r="B1505">
            <v>40409</v>
          </cell>
          <cell r="C1505">
            <v>20000000</v>
          </cell>
          <cell r="D1505">
            <v>19705231.334017169</v>
          </cell>
        </row>
        <row r="1506">
          <cell r="B1506">
            <v>40319</v>
          </cell>
          <cell r="C1506" t="str">
            <v>0</v>
          </cell>
          <cell r="D1506">
            <v>0</v>
          </cell>
        </row>
        <row r="1507">
          <cell r="B1507">
            <v>40320</v>
          </cell>
          <cell r="C1507" t="str">
            <v>0</v>
          </cell>
          <cell r="D1507">
            <v>0</v>
          </cell>
        </row>
        <row r="1508">
          <cell r="B1508">
            <v>40321</v>
          </cell>
          <cell r="C1508" t="str">
            <v>0</v>
          </cell>
          <cell r="D1508">
            <v>0</v>
          </cell>
        </row>
        <row r="1509">
          <cell r="B1509">
            <v>40322</v>
          </cell>
          <cell r="C1509" t="str">
            <v>0</v>
          </cell>
          <cell r="D1509">
            <v>0</v>
          </cell>
        </row>
        <row r="1510">
          <cell r="B1510">
            <v>40323</v>
          </cell>
          <cell r="C1510" t="str">
            <v>0</v>
          </cell>
          <cell r="D1510">
            <v>0</v>
          </cell>
        </row>
        <row r="1511">
          <cell r="B1511">
            <v>40324</v>
          </cell>
          <cell r="C1511" t="str">
            <v>0</v>
          </cell>
          <cell r="D1511">
            <v>0</v>
          </cell>
        </row>
        <row r="1512">
          <cell r="B1512">
            <v>40416</v>
          </cell>
          <cell r="C1512">
            <v>4800000</v>
          </cell>
          <cell r="D1512">
            <v>4729255.52016412</v>
          </cell>
        </row>
        <row r="1513">
          <cell r="B1513">
            <v>40326</v>
          </cell>
          <cell r="C1513" t="str">
            <v>0</v>
          </cell>
          <cell r="D1513">
            <v>0</v>
          </cell>
        </row>
        <row r="1514">
          <cell r="B1514">
            <v>40327</v>
          </cell>
          <cell r="C1514" t="str">
            <v>0</v>
          </cell>
          <cell r="D1514">
            <v>0</v>
          </cell>
        </row>
        <row r="1515">
          <cell r="B1515">
            <v>40328</v>
          </cell>
          <cell r="C1515" t="str">
            <v>0</v>
          </cell>
          <cell r="D1515">
            <v>0</v>
          </cell>
        </row>
        <row r="1516">
          <cell r="B1516">
            <v>40329</v>
          </cell>
          <cell r="C1516" t="str">
            <v>0</v>
          </cell>
          <cell r="D1516">
            <v>0</v>
          </cell>
        </row>
        <row r="1517">
          <cell r="B1517">
            <v>40330</v>
          </cell>
          <cell r="C1517" t="str">
            <v>0</v>
          </cell>
          <cell r="D1517">
            <v>0</v>
          </cell>
        </row>
        <row r="1518">
          <cell r="B1518">
            <v>40331</v>
          </cell>
          <cell r="C1518" t="str">
            <v>0</v>
          </cell>
          <cell r="D1518">
            <v>0</v>
          </cell>
        </row>
        <row r="1519">
          <cell r="B1519">
            <v>40423</v>
          </cell>
          <cell r="C1519">
            <v>2100000</v>
          </cell>
          <cell r="D1519">
            <v>2069049.2900718027</v>
          </cell>
        </row>
        <row r="1520">
          <cell r="B1520">
            <v>40333</v>
          </cell>
          <cell r="C1520" t="str">
            <v>0</v>
          </cell>
          <cell r="D1520">
            <v>0</v>
          </cell>
        </row>
        <row r="1521">
          <cell r="B1521">
            <v>40334</v>
          </cell>
          <cell r="C1521" t="str">
            <v>0</v>
          </cell>
          <cell r="D1521">
            <v>0</v>
          </cell>
        </row>
        <row r="1522">
          <cell r="B1522">
            <v>40335</v>
          </cell>
          <cell r="C1522" t="str">
            <v>0</v>
          </cell>
          <cell r="D1522">
            <v>0</v>
          </cell>
        </row>
        <row r="1523">
          <cell r="B1523">
            <v>40336</v>
          </cell>
          <cell r="C1523" t="str">
            <v>0</v>
          </cell>
          <cell r="D1523">
            <v>0</v>
          </cell>
        </row>
        <row r="1524">
          <cell r="B1524">
            <v>40337</v>
          </cell>
          <cell r="C1524" t="str">
            <v>0</v>
          </cell>
          <cell r="D1524">
            <v>0</v>
          </cell>
        </row>
        <row r="1525">
          <cell r="B1525">
            <v>40338</v>
          </cell>
          <cell r="C1525" t="str">
            <v>0</v>
          </cell>
          <cell r="D1525">
            <v>0</v>
          </cell>
        </row>
        <row r="1526">
          <cell r="B1526">
            <v>40430</v>
          </cell>
          <cell r="C1526">
            <v>11000000</v>
          </cell>
          <cell r="D1526">
            <v>10784893.091221662</v>
          </cell>
        </row>
        <row r="1527">
          <cell r="B1527">
            <v>40340</v>
          </cell>
          <cell r="C1527" t="str">
            <v>0</v>
          </cell>
          <cell r="D1527">
            <v>0</v>
          </cell>
        </row>
        <row r="1528">
          <cell r="B1528">
            <v>40341</v>
          </cell>
          <cell r="C1528" t="str">
            <v>0</v>
          </cell>
          <cell r="D1528">
            <v>0</v>
          </cell>
        </row>
        <row r="1529">
          <cell r="B1529">
            <v>40342</v>
          </cell>
          <cell r="C1529" t="str">
            <v>0</v>
          </cell>
          <cell r="D1529">
            <v>0</v>
          </cell>
        </row>
        <row r="1530">
          <cell r="B1530">
            <v>40343</v>
          </cell>
          <cell r="C1530" t="str">
            <v>0</v>
          </cell>
          <cell r="D1530">
            <v>0</v>
          </cell>
        </row>
        <row r="1531">
          <cell r="B1531">
            <v>40344</v>
          </cell>
          <cell r="C1531" t="str">
            <v>0</v>
          </cell>
          <cell r="D1531">
            <v>0</v>
          </cell>
        </row>
        <row r="1532">
          <cell r="B1532">
            <v>40345</v>
          </cell>
          <cell r="C1532" t="str">
            <v>0</v>
          </cell>
          <cell r="D1532">
            <v>0</v>
          </cell>
        </row>
        <row r="1533">
          <cell r="B1533">
            <v>40437</v>
          </cell>
          <cell r="C1533">
            <v>2500000</v>
          </cell>
          <cell r="D1533">
            <v>2452790.8324489845</v>
          </cell>
        </row>
        <row r="1534">
          <cell r="B1534">
            <v>40347</v>
          </cell>
          <cell r="C1534" t="str">
            <v>0</v>
          </cell>
          <cell r="D1534">
            <v>0</v>
          </cell>
        </row>
        <row r="1535">
          <cell r="B1535">
            <v>40348</v>
          </cell>
          <cell r="C1535" t="str">
            <v>0</v>
          </cell>
          <cell r="D1535">
            <v>0</v>
          </cell>
        </row>
        <row r="1536">
          <cell r="B1536">
            <v>40349</v>
          </cell>
          <cell r="C1536" t="str">
            <v>0</v>
          </cell>
          <cell r="D1536">
            <v>0</v>
          </cell>
        </row>
        <row r="1537">
          <cell r="B1537">
            <v>40350</v>
          </cell>
          <cell r="C1537" t="str">
            <v>0</v>
          </cell>
          <cell r="D1537">
            <v>0</v>
          </cell>
        </row>
        <row r="1538">
          <cell r="B1538">
            <v>40351</v>
          </cell>
          <cell r="C1538" t="str">
            <v>0</v>
          </cell>
          <cell r="D1538">
            <v>0</v>
          </cell>
        </row>
        <row r="1539">
          <cell r="B1539">
            <v>40352</v>
          </cell>
          <cell r="C1539" t="str">
            <v>0</v>
          </cell>
          <cell r="D1539">
            <v>0</v>
          </cell>
        </row>
        <row r="1540">
          <cell r="B1540">
            <v>40444</v>
          </cell>
          <cell r="C1540">
            <v>10800000</v>
          </cell>
          <cell r="D1540">
            <v>10640824.920369271</v>
          </cell>
        </row>
        <row r="1541">
          <cell r="B1541">
            <v>40354</v>
          </cell>
          <cell r="C1541" t="str">
            <v>0</v>
          </cell>
          <cell r="D1541">
            <v>0</v>
          </cell>
        </row>
        <row r="1542">
          <cell r="B1542">
            <v>40355</v>
          </cell>
          <cell r="C1542" t="str">
            <v>0</v>
          </cell>
          <cell r="D1542">
            <v>0</v>
          </cell>
        </row>
        <row r="1543">
          <cell r="B1543">
            <v>40356</v>
          </cell>
          <cell r="C1543" t="str">
            <v>0</v>
          </cell>
          <cell r="D1543">
            <v>0</v>
          </cell>
        </row>
        <row r="1544">
          <cell r="B1544">
            <v>40357</v>
          </cell>
          <cell r="C1544" t="str">
            <v>0</v>
          </cell>
          <cell r="D1544">
            <v>0</v>
          </cell>
        </row>
        <row r="1545">
          <cell r="B1545">
            <v>40358</v>
          </cell>
          <cell r="C1545" t="str">
            <v>0</v>
          </cell>
          <cell r="D1545">
            <v>0</v>
          </cell>
        </row>
        <row r="1546">
          <cell r="B1546">
            <v>40359</v>
          </cell>
          <cell r="C1546" t="str">
            <v>0</v>
          </cell>
          <cell r="D1546">
            <v>0</v>
          </cell>
        </row>
        <row r="1547">
          <cell r="B1547">
            <v>40451</v>
          </cell>
          <cell r="C1547">
            <v>20000000</v>
          </cell>
          <cell r="D1547">
            <v>19705231.334017169</v>
          </cell>
        </row>
        <row r="1548">
          <cell r="B1548">
            <v>40361</v>
          </cell>
          <cell r="C1548" t="str">
            <v>0</v>
          </cell>
          <cell r="D1548">
            <v>0</v>
          </cell>
        </row>
        <row r="1549">
          <cell r="B1549">
            <v>40362</v>
          </cell>
          <cell r="C1549" t="str">
            <v>0</v>
          </cell>
          <cell r="D1549">
            <v>0</v>
          </cell>
        </row>
        <row r="1550">
          <cell r="B1550">
            <v>40363</v>
          </cell>
          <cell r="C1550" t="str">
            <v>0</v>
          </cell>
          <cell r="D1550">
            <v>0</v>
          </cell>
        </row>
        <row r="1551">
          <cell r="B1551">
            <v>40364</v>
          </cell>
          <cell r="C1551" t="str">
            <v>0</v>
          </cell>
          <cell r="D1551">
            <v>0</v>
          </cell>
        </row>
        <row r="1552">
          <cell r="B1552">
            <v>40365</v>
          </cell>
          <cell r="C1552" t="str">
            <v>0</v>
          </cell>
          <cell r="D1552">
            <v>0</v>
          </cell>
        </row>
        <row r="1553">
          <cell r="B1553">
            <v>40366</v>
          </cell>
          <cell r="C1553" t="str">
            <v>0</v>
          </cell>
          <cell r="D1553">
            <v>0</v>
          </cell>
        </row>
        <row r="1554">
          <cell r="B1554">
            <v>40458</v>
          </cell>
          <cell r="C1554">
            <v>20000000</v>
          </cell>
          <cell r="D1554">
            <v>19705231.334017169</v>
          </cell>
        </row>
        <row r="1555">
          <cell r="B1555">
            <v>40368</v>
          </cell>
          <cell r="C1555" t="str">
            <v>0</v>
          </cell>
          <cell r="D1555">
            <v>0</v>
          </cell>
        </row>
        <row r="1556">
          <cell r="B1556">
            <v>40369</v>
          </cell>
          <cell r="C1556" t="str">
            <v>0</v>
          </cell>
          <cell r="D1556">
            <v>0</v>
          </cell>
        </row>
        <row r="1557">
          <cell r="B1557">
            <v>40370</v>
          </cell>
          <cell r="C1557" t="str">
            <v>0</v>
          </cell>
          <cell r="D1557">
            <v>0</v>
          </cell>
        </row>
        <row r="1558">
          <cell r="B1558">
            <v>40371</v>
          </cell>
          <cell r="C1558" t="str">
            <v>0</v>
          </cell>
          <cell r="D1558">
            <v>0</v>
          </cell>
        </row>
        <row r="1559">
          <cell r="B1559">
            <v>40372</v>
          </cell>
          <cell r="C1559" t="str">
            <v>0</v>
          </cell>
          <cell r="D1559">
            <v>0</v>
          </cell>
        </row>
        <row r="1560">
          <cell r="B1560">
            <v>40373</v>
          </cell>
          <cell r="C1560" t="str">
            <v>0</v>
          </cell>
          <cell r="D1560">
            <v>0</v>
          </cell>
        </row>
        <row r="1561">
          <cell r="B1561">
            <v>40464</v>
          </cell>
          <cell r="C1561">
            <v>11500000</v>
          </cell>
          <cell r="D1561">
            <v>11332343.412526999</v>
          </cell>
        </row>
        <row r="1562">
          <cell r="B1562">
            <v>40375</v>
          </cell>
          <cell r="C1562" t="str">
            <v>0</v>
          </cell>
          <cell r="D1562">
            <v>0</v>
          </cell>
        </row>
        <row r="1563">
          <cell r="B1563">
            <v>40376</v>
          </cell>
          <cell r="C1563" t="str">
            <v>0</v>
          </cell>
          <cell r="D1563">
            <v>0</v>
          </cell>
        </row>
        <row r="1564">
          <cell r="B1564">
            <v>40377</v>
          </cell>
          <cell r="C1564" t="str">
            <v>0</v>
          </cell>
          <cell r="D1564">
            <v>0</v>
          </cell>
        </row>
        <row r="1565">
          <cell r="B1565">
            <v>40378</v>
          </cell>
          <cell r="C1565" t="str">
            <v>0</v>
          </cell>
          <cell r="D1565">
            <v>0</v>
          </cell>
        </row>
        <row r="1566">
          <cell r="B1566">
            <v>40379</v>
          </cell>
          <cell r="C1566" t="str">
            <v>0</v>
          </cell>
          <cell r="D1566">
            <v>0</v>
          </cell>
        </row>
        <row r="1567">
          <cell r="B1567">
            <v>40380</v>
          </cell>
          <cell r="C1567" t="str">
            <v>0</v>
          </cell>
          <cell r="D1567">
            <v>0</v>
          </cell>
        </row>
        <row r="1568">
          <cell r="B1568">
            <v>40472</v>
          </cell>
          <cell r="C1568">
            <v>20000000</v>
          </cell>
          <cell r="D1568">
            <v>19705231.334017169</v>
          </cell>
        </row>
        <row r="1569">
          <cell r="B1569">
            <v>40382</v>
          </cell>
          <cell r="C1569" t="str">
            <v>0</v>
          </cell>
          <cell r="D1569">
            <v>0</v>
          </cell>
        </row>
        <row r="1570">
          <cell r="B1570">
            <v>40383</v>
          </cell>
          <cell r="C1570" t="str">
            <v>0</v>
          </cell>
          <cell r="D1570">
            <v>0</v>
          </cell>
        </row>
        <row r="1571">
          <cell r="B1571">
            <v>40384</v>
          </cell>
          <cell r="C1571" t="str">
            <v>0</v>
          </cell>
          <cell r="D1571">
            <v>0</v>
          </cell>
        </row>
        <row r="1572">
          <cell r="B1572">
            <v>40385</v>
          </cell>
          <cell r="C1572" t="str">
            <v>0</v>
          </cell>
          <cell r="D1572">
            <v>0</v>
          </cell>
        </row>
        <row r="1573">
          <cell r="B1573">
            <v>40386</v>
          </cell>
          <cell r="C1573" t="str">
            <v>0</v>
          </cell>
          <cell r="D1573">
            <v>0</v>
          </cell>
        </row>
        <row r="1574">
          <cell r="B1574">
            <v>40387</v>
          </cell>
          <cell r="C1574" t="str">
            <v>0</v>
          </cell>
          <cell r="D1574">
            <v>0</v>
          </cell>
        </row>
        <row r="1575">
          <cell r="B1575">
            <v>40479</v>
          </cell>
          <cell r="C1575">
            <v>20000000</v>
          </cell>
          <cell r="D1575">
            <v>19705231.334017169</v>
          </cell>
        </row>
        <row r="1576">
          <cell r="B1576">
            <v>40389</v>
          </cell>
          <cell r="C1576" t="str">
            <v>0</v>
          </cell>
          <cell r="D1576">
            <v>0</v>
          </cell>
        </row>
        <row r="1577">
          <cell r="B1577">
            <v>40390</v>
          </cell>
          <cell r="C1577" t="str">
            <v>0</v>
          </cell>
          <cell r="D1577">
            <v>0</v>
          </cell>
        </row>
        <row r="1578">
          <cell r="B1578">
            <v>40391</v>
          </cell>
          <cell r="C1578" t="str">
            <v>0</v>
          </cell>
          <cell r="D1578">
            <v>0</v>
          </cell>
        </row>
        <row r="1579">
          <cell r="B1579">
            <v>40392</v>
          </cell>
          <cell r="C1579" t="str">
            <v>0</v>
          </cell>
          <cell r="D1579">
            <v>0</v>
          </cell>
        </row>
        <row r="1580">
          <cell r="B1580">
            <v>40393</v>
          </cell>
          <cell r="C1580" t="str">
            <v>0</v>
          </cell>
          <cell r="D1580">
            <v>0</v>
          </cell>
        </row>
        <row r="1581">
          <cell r="B1581">
            <v>40394</v>
          </cell>
          <cell r="C1581" t="str">
            <v>0</v>
          </cell>
          <cell r="D1581">
            <v>0</v>
          </cell>
        </row>
        <row r="1582">
          <cell r="B1582">
            <v>40486</v>
          </cell>
          <cell r="C1582">
            <v>12288000</v>
          </cell>
          <cell r="D1582">
            <v>12018328.465392964</v>
          </cell>
        </row>
        <row r="1583">
          <cell r="B1583">
            <v>40396</v>
          </cell>
          <cell r="C1583" t="str">
            <v>0</v>
          </cell>
          <cell r="D1583">
            <v>0</v>
          </cell>
        </row>
        <row r="1584">
          <cell r="B1584">
            <v>40397</v>
          </cell>
          <cell r="C1584" t="str">
            <v>0</v>
          </cell>
          <cell r="D1584">
            <v>0</v>
          </cell>
        </row>
        <row r="1585">
          <cell r="B1585">
            <v>40398</v>
          </cell>
          <cell r="C1585" t="str">
            <v>0</v>
          </cell>
          <cell r="D1585">
            <v>0</v>
          </cell>
        </row>
        <row r="1586">
          <cell r="B1586">
            <v>40399</v>
          </cell>
          <cell r="C1586" t="str">
            <v>0</v>
          </cell>
          <cell r="D1586">
            <v>0</v>
          </cell>
        </row>
        <row r="1587">
          <cell r="B1587">
            <v>40400</v>
          </cell>
          <cell r="C1587" t="str">
            <v>0</v>
          </cell>
          <cell r="D1587">
            <v>0</v>
          </cell>
        </row>
        <row r="1588">
          <cell r="B1588">
            <v>40401</v>
          </cell>
          <cell r="C1588" t="str">
            <v>0</v>
          </cell>
          <cell r="D1588">
            <v>0</v>
          </cell>
        </row>
        <row r="1589">
          <cell r="B1589">
            <v>40493</v>
          </cell>
          <cell r="C1589">
            <v>9800000</v>
          </cell>
          <cell r="D1589">
            <v>9584929.9284546748</v>
          </cell>
        </row>
        <row r="1590">
          <cell r="B1590">
            <v>40403</v>
          </cell>
          <cell r="C1590" t="str">
            <v>0</v>
          </cell>
          <cell r="D1590">
            <v>0</v>
          </cell>
        </row>
        <row r="1591">
          <cell r="B1591">
            <v>40404</v>
          </cell>
          <cell r="C1591" t="str">
            <v>0</v>
          </cell>
          <cell r="D1591">
            <v>0</v>
          </cell>
        </row>
        <row r="1592">
          <cell r="B1592">
            <v>40405</v>
          </cell>
          <cell r="C1592" t="str">
            <v>0</v>
          </cell>
          <cell r="D1592">
            <v>0</v>
          </cell>
        </row>
        <row r="1593">
          <cell r="B1593">
            <v>40406</v>
          </cell>
          <cell r="C1593" t="str">
            <v>0</v>
          </cell>
          <cell r="D1593">
            <v>0</v>
          </cell>
        </row>
        <row r="1594">
          <cell r="B1594">
            <v>40407</v>
          </cell>
          <cell r="C1594" t="str">
            <v>0</v>
          </cell>
          <cell r="D1594">
            <v>0</v>
          </cell>
        </row>
        <row r="1595">
          <cell r="B1595">
            <v>40408</v>
          </cell>
          <cell r="C1595" t="str">
            <v>0</v>
          </cell>
          <cell r="D1595">
            <v>0</v>
          </cell>
        </row>
        <row r="1596">
          <cell r="B1596">
            <v>40500</v>
          </cell>
          <cell r="C1596">
            <v>20000000</v>
          </cell>
          <cell r="D1596">
            <v>19561081.486642193</v>
          </cell>
        </row>
        <row r="1597">
          <cell r="C1597" t="str">
            <v>0</v>
          </cell>
        </row>
        <row r="1598">
          <cell r="C1598" t="str">
            <v>0</v>
          </cell>
        </row>
        <row r="1599">
          <cell r="C1599" t="str">
            <v>0</v>
          </cell>
        </row>
        <row r="1600">
          <cell r="C1600" t="str">
            <v>0</v>
          </cell>
        </row>
        <row r="1601">
          <cell r="C1601" t="str">
            <v>0</v>
          </cell>
        </row>
        <row r="1602">
          <cell r="C1602" t="str">
            <v>0</v>
          </cell>
        </row>
        <row r="1603">
          <cell r="B1603">
            <v>40507</v>
          </cell>
          <cell r="C1603">
            <v>5100000</v>
          </cell>
          <cell r="D1603">
            <v>4988075.7790937591</v>
          </cell>
        </row>
        <row r="1604">
          <cell r="C1604" t="str">
            <v>0</v>
          </cell>
        </row>
        <row r="1605">
          <cell r="C1605" t="str">
            <v>0</v>
          </cell>
        </row>
        <row r="1606">
          <cell r="C1606" t="str">
            <v>0</v>
          </cell>
        </row>
        <row r="1607">
          <cell r="C1607" t="str">
            <v>0</v>
          </cell>
        </row>
        <row r="1608">
          <cell r="C1608" t="str">
            <v>0</v>
          </cell>
        </row>
        <row r="1609">
          <cell r="C1609" t="str">
            <v>0</v>
          </cell>
        </row>
        <row r="1610">
          <cell r="B1610">
            <v>40514</v>
          </cell>
          <cell r="C1610">
            <v>8500000</v>
          </cell>
          <cell r="D1610">
            <v>8313459.6318229325</v>
          </cell>
        </row>
        <row r="1611">
          <cell r="C1611" t="str">
            <v>0</v>
          </cell>
        </row>
        <row r="1612">
          <cell r="C1612" t="str">
            <v>0</v>
          </cell>
        </row>
        <row r="1613">
          <cell r="C1613" t="str">
            <v>0</v>
          </cell>
        </row>
        <row r="1614">
          <cell r="C1614" t="str">
            <v>0</v>
          </cell>
        </row>
        <row r="1615">
          <cell r="C1615" t="str">
            <v>0</v>
          </cell>
        </row>
        <row r="1616">
          <cell r="C1616" t="str">
            <v>0</v>
          </cell>
        </row>
        <row r="1617">
          <cell r="B1617">
            <v>40521</v>
          </cell>
          <cell r="C1617">
            <v>10500000</v>
          </cell>
          <cell r="D1617">
            <v>10257561.823723566</v>
          </cell>
        </row>
        <row r="1618">
          <cell r="C1618" t="str">
            <v>0</v>
          </cell>
        </row>
        <row r="1619">
          <cell r="C1619" t="str">
            <v>0</v>
          </cell>
        </row>
        <row r="1620">
          <cell r="C1620" t="str">
            <v>0</v>
          </cell>
        </row>
        <row r="1621">
          <cell r="C1621" t="str">
            <v>0</v>
          </cell>
        </row>
        <row r="1622">
          <cell r="C1622" t="str">
            <v>0</v>
          </cell>
        </row>
        <row r="1623">
          <cell r="C1623" t="str">
            <v>0</v>
          </cell>
        </row>
        <row r="1624">
          <cell r="B1624">
            <v>40528</v>
          </cell>
          <cell r="C1624">
            <v>16970000</v>
          </cell>
          <cell r="D1624">
            <v>16564053.619606933</v>
          </cell>
        </row>
        <row r="1625">
          <cell r="C1625" t="str">
            <v>0</v>
          </cell>
        </row>
        <row r="1626">
          <cell r="C1626" t="str">
            <v>0</v>
          </cell>
        </row>
        <row r="1627">
          <cell r="C1627" t="str">
            <v>0</v>
          </cell>
        </row>
        <row r="1628">
          <cell r="C1628" t="str">
            <v>0</v>
          </cell>
        </row>
        <row r="1629">
          <cell r="C1629" t="str">
            <v>0</v>
          </cell>
        </row>
        <row r="1630">
          <cell r="C1630" t="str">
            <v>0</v>
          </cell>
        </row>
        <row r="1631">
          <cell r="B1631">
            <v>40535</v>
          </cell>
          <cell r="C1631">
            <v>20000000</v>
          </cell>
          <cell r="D1631">
            <v>19521571.737898566</v>
          </cell>
        </row>
        <row r="1632">
          <cell r="C1632" t="str">
            <v>0</v>
          </cell>
        </row>
        <row r="1633">
          <cell r="C1633" t="str">
            <v>0</v>
          </cell>
        </row>
        <row r="1634">
          <cell r="C1634" t="str">
            <v>0</v>
          </cell>
        </row>
        <row r="1635">
          <cell r="C1635" t="str">
            <v>0</v>
          </cell>
        </row>
        <row r="1636">
          <cell r="C1636" t="str">
            <v>0</v>
          </cell>
        </row>
        <row r="1637">
          <cell r="C1637" t="str">
            <v>0</v>
          </cell>
        </row>
        <row r="1638">
          <cell r="B1638">
            <v>40542</v>
          </cell>
          <cell r="C1638">
            <v>20000000</v>
          </cell>
          <cell r="D1638">
            <v>19521571.737898566</v>
          </cell>
        </row>
        <row r="1639">
          <cell r="C1639" t="str">
            <v>0</v>
          </cell>
        </row>
        <row r="1640">
          <cell r="C1640" t="str">
            <v>0</v>
          </cell>
        </row>
        <row r="1641">
          <cell r="C1641" t="str">
            <v>0</v>
          </cell>
        </row>
        <row r="1642">
          <cell r="C1642" t="str">
            <v>0</v>
          </cell>
        </row>
        <row r="1643">
          <cell r="C1643" t="str">
            <v>0</v>
          </cell>
        </row>
        <row r="1644">
          <cell r="C1644" t="str">
            <v>0</v>
          </cell>
        </row>
        <row r="1645">
          <cell r="B1645">
            <v>40549</v>
          </cell>
          <cell r="C1645">
            <v>20000000</v>
          </cell>
          <cell r="D1645">
            <v>19525848.210870601</v>
          </cell>
        </row>
        <row r="1646">
          <cell r="C1646" t="str">
            <v>0</v>
          </cell>
        </row>
        <row r="1647">
          <cell r="C1647" t="str">
            <v>0</v>
          </cell>
        </row>
        <row r="1648">
          <cell r="C1648" t="str">
            <v>0</v>
          </cell>
        </row>
        <row r="1649">
          <cell r="C1649" t="str">
            <v>0</v>
          </cell>
        </row>
        <row r="1650">
          <cell r="C1650" t="str">
            <v>0</v>
          </cell>
        </row>
        <row r="1651">
          <cell r="B1651">
            <v>40556</v>
          </cell>
          <cell r="C1651">
            <v>20000000</v>
          </cell>
          <cell r="D1651">
            <v>19531333.610161003</v>
          </cell>
        </row>
        <row r="1652">
          <cell r="C1652">
            <v>0</v>
          </cell>
        </row>
        <row r="1653">
          <cell r="C1653">
            <v>0</v>
          </cell>
        </row>
        <row r="1654">
          <cell r="C1654" t="str">
            <v>0</v>
          </cell>
        </row>
        <row r="1655">
          <cell r="C1655" t="str">
            <v>0</v>
          </cell>
        </row>
        <row r="1656">
          <cell r="C1656" t="str">
            <v>0</v>
          </cell>
        </row>
        <row r="1657">
          <cell r="C1657" t="str">
            <v>0</v>
          </cell>
        </row>
        <row r="1658">
          <cell r="C1658" t="str">
            <v>0</v>
          </cell>
        </row>
        <row r="1659">
          <cell r="B1659">
            <v>40563</v>
          </cell>
          <cell r="C1659">
            <v>20000000</v>
          </cell>
          <cell r="D1659">
            <v>19544877.448263638</v>
          </cell>
        </row>
        <row r="1660">
          <cell r="C1660" t="str">
            <v>0</v>
          </cell>
        </row>
        <row r="1661">
          <cell r="C1661" t="str">
            <v>0</v>
          </cell>
        </row>
        <row r="1662">
          <cell r="C1662" t="str">
            <v>0</v>
          </cell>
        </row>
        <row r="1663">
          <cell r="C1663" t="str">
            <v>0</v>
          </cell>
        </row>
        <row r="1664">
          <cell r="C1664" t="str">
            <v>0</v>
          </cell>
        </row>
        <row r="1665">
          <cell r="C1665" t="str">
            <v>0</v>
          </cell>
        </row>
        <row r="1666">
          <cell r="B1666">
            <v>40570</v>
          </cell>
          <cell r="C1666">
            <v>25000000</v>
          </cell>
          <cell r="D1666">
            <v>24425145.828158326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"/>
      <sheetName val="US"/>
      <sheetName val="Transfers"/>
      <sheetName val="Sheet2"/>
      <sheetName val="Codes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საკუთარი</v>
          </cell>
        </row>
        <row r="2">
          <cell r="A2" t="str">
            <v>პარტიის</v>
          </cell>
        </row>
        <row r="3">
          <cell r="A3" t="str">
            <v>დავალებების</v>
          </cell>
        </row>
      </sheetData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fo"/>
      <sheetName val="RI-Data"/>
      <sheetName val="A"/>
      <sheetName val="A-Data"/>
      <sheetName val="RC"/>
      <sheetName val="A-Can"/>
      <sheetName val="RC-D"/>
      <sheetName val="RI"/>
      <sheetName val="Info-Data"/>
      <sheetName val="RC-Data"/>
      <sheetName val="RC-D-Data"/>
      <sheetName val="FXD-Data"/>
      <sheetName val="A-LS-Data"/>
      <sheetName val="RC-SD-Data"/>
      <sheetName val="RC-B-Data"/>
      <sheetName val="RC-S-Data"/>
      <sheetName val="RC-I-Data"/>
      <sheetName val="A-LD-Data (1)"/>
      <sheetName val="A-LD-Data (2)"/>
      <sheetName val="FX-Data"/>
      <sheetName val="A-G-Data (2)"/>
      <sheetName val="A-CI-Data"/>
      <sheetName val="A-CP-Data"/>
      <sheetName val="A-D-Data"/>
      <sheetName val="RI-A-Data"/>
      <sheetName val="A-L-Data (1)"/>
      <sheetName val="A-L-Data (2)"/>
      <sheetName val="A-L"/>
      <sheetName val="RI-AC-Data (1)"/>
      <sheetName val="RI-AC-Data (2)"/>
      <sheetName val="RI-AC-Data (3)"/>
      <sheetName val="RI-AC-Data (4)"/>
      <sheetName val="RI-AC-Data (5)"/>
      <sheetName val="RC-P-Data"/>
      <sheetName val="RC-C-Data"/>
      <sheetName val="RC-L-Data"/>
      <sheetName val="RI-C-Data"/>
      <sheetName val="A-Can-Data (1)"/>
      <sheetName val="A-Can-Data (2)"/>
      <sheetName val="RC-O-Data"/>
      <sheetName val="RC-A-Data"/>
      <sheetName val="RC-L"/>
      <sheetName val="RC-A"/>
      <sheetName val="RC-C"/>
      <sheetName val="RC-O"/>
      <sheetName val="RI-C"/>
      <sheetName val="RC-P"/>
      <sheetName val="RI-AC"/>
      <sheetName val="RI-A"/>
      <sheetName val="A-D"/>
      <sheetName val="A-CP"/>
      <sheetName val="A-CI"/>
      <sheetName val="A-G-Data (1)"/>
      <sheetName val="A-G"/>
      <sheetName val="FX"/>
      <sheetName val="A-LD"/>
      <sheetName val="RC-S"/>
      <sheetName val="RC-I"/>
      <sheetName val="RC-B"/>
      <sheetName val="RC-SD"/>
      <sheetName val="A-LS"/>
      <sheetName val="FXD"/>
    </sheetNames>
    <sheetDataSet>
      <sheetData sheetId="0"/>
      <sheetData sheetId="1">
        <row r="1">
          <cell r="B1" t="str">
            <v>კონსოლიდირებული</v>
          </cell>
          <cell r="C1" t="str">
            <v>ALL</v>
          </cell>
        </row>
        <row r="2">
          <cell r="C2">
            <v>40451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D1">
            <v>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G Q"/>
      <sheetName val="Mon-In"/>
      <sheetName val="Mon-Out"/>
      <sheetName val="NBG table new (2)"/>
      <sheetName val="NBG table (prog)"/>
      <sheetName val="NIR"/>
      <sheetName val="NBG table"/>
      <sheetName val="MS table"/>
      <sheetName val="NBG M"/>
      <sheetName val="MS M"/>
      <sheetName val="WEOREO"/>
      <sheetName val="NBG M (prog)"/>
      <sheetName val="MS M (prog)"/>
      <sheetName val="Chart4"/>
      <sheetName val="Chart3"/>
      <sheetName val="Chart5"/>
      <sheetName val="Chart7"/>
      <sheetName val="Chart11"/>
      <sheetName val="RM comp (2)"/>
      <sheetName val="Chart12"/>
      <sheetName val="Chart8"/>
      <sheetName val="Chart10"/>
      <sheetName val="Chart9"/>
      <sheetName val="Chart13"/>
      <sheetName val="M2 vs M3 m"/>
      <sheetName val="RM comp"/>
      <sheetName val="Chart1"/>
      <sheetName val="Chart2"/>
      <sheetName val="Sheet1"/>
      <sheetName val="deposits"/>
      <sheetName val="RM and sterlization"/>
      <sheetName val="Dom vs for deposits (actual (2)"/>
      <sheetName val="RM comp (actl) (2)"/>
      <sheetName val="RM comp (actl)"/>
      <sheetName val="Dom vs for deposits (actual)"/>
      <sheetName val="Dom vs for deposits"/>
      <sheetName val="M3 m"/>
      <sheetName val="M2 m"/>
      <sheetName val="BM RM CPI"/>
      <sheetName val="BM and Prices"/>
      <sheetName val="Inter &amp; Ster"/>
      <sheetName val="BM RM"/>
      <sheetName val="BM vs RM"/>
      <sheetName val="private credit"/>
      <sheetName val="excess liquidity"/>
      <sheetName val="Dom Fin"/>
      <sheetName val="Medium Term OUT"/>
      <sheetName val="NBG table old"/>
      <sheetName val="MS table old"/>
      <sheetName val="DOC"/>
      <sheetName val="Insheets"/>
      <sheetName val="FSI"/>
      <sheetName val="Program"/>
      <sheetName val="Out SEI"/>
      <sheetName val="NBG old"/>
      <sheetName val="DMB prog"/>
      <sheetName val="MS data prog"/>
      <sheetName val="Dom. Fin. for fiscal"/>
      <sheetName val="EDSS Despot&amp;lending"/>
      <sheetName val="ControlSheet"/>
      <sheetName val="Main Output Table I--OLD base"/>
      <sheetName val="Main Output Table II--OLD base"/>
      <sheetName val="Summary Q1"/>
      <sheetName val="Summary 07"/>
      <sheetName val="assumption"/>
      <sheetName val="T-bills"/>
      <sheetName val="Cashflow"/>
      <sheetName val="Cashflow2004"/>
      <sheetName val="int_calc"/>
      <sheetName val="mof tBILL PROJ"/>
      <sheetName val="fis_input"/>
      <sheetName val="PC-input"/>
      <sheetName val="resold"/>
      <sheetName val="red"/>
      <sheetName val="Domdebt"/>
      <sheetName val="fis_backup '02"/>
      <sheetName val="Deposit&amp;Lending Rates, Treaus"/>
      <sheetName val="GEO_M"/>
      <sheetName val="OUTREO"/>
      <sheetName val="EDSS Mon panel for BR"/>
      <sheetName val="FSUOUT"/>
      <sheetName val="OUTREO _History"/>
      <sheetName val="WEO_Q4"/>
      <sheetName val="Interest Rates on Loans (EN)"/>
      <sheetName val="FC Dep.volume&amp;Int.rates-eng"/>
      <sheetName val="Real (P) IN"/>
      <sheetName val="Table. NBG Accounts-Auth "/>
      <sheetName val="Table. Monetary Survey-Auth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6">
          <cell r="A6" t="str">
            <v>EDF_Save_Database</v>
          </cell>
          <cell r="B6" t="str">
            <v>Edf_srs_code</v>
          </cell>
          <cell r="C6" t="str">
            <v>Units</v>
          </cell>
          <cell r="D6" t="str">
            <v>Data_type</v>
          </cell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R6">
            <v>36130</v>
          </cell>
          <cell r="AS6">
            <v>36161</v>
          </cell>
          <cell r="AT6">
            <v>36192</v>
          </cell>
          <cell r="AU6">
            <v>36220</v>
          </cell>
        </row>
        <row r="9">
          <cell r="E9" t="str">
            <v>Table 1. Georgia: Summary Accounts of the Banking System at program exchange rates</v>
          </cell>
        </row>
        <row r="10">
          <cell r="E10" t="str">
            <v xml:space="preserve">Be careful: need for manual addition of the US$/SRD exchange rate in line 151; also, check consistency of NBG and IMF data on stock of Fund obligations in line 165 </v>
          </cell>
        </row>
        <row r="11">
          <cell r="E11" t="str">
            <v xml:space="preserve">Be careful: need for manual addition of the US$/SRD exchange rate in line 151 and 155; also, check consistency of NBG and IMF data on stock of Fund obligations in line 165 </v>
          </cell>
        </row>
        <row r="13">
          <cell r="E13">
            <v>39691.917272453706</v>
          </cell>
        </row>
        <row r="14">
          <cell r="E14">
            <v>39691.917272453706</v>
          </cell>
          <cell r="F14" t="str">
            <v>Dec95</v>
          </cell>
          <cell r="G14" t="str">
            <v>Jan96</v>
          </cell>
          <cell r="H14" t="str">
            <v>Feb96</v>
          </cell>
          <cell r="I14" t="str">
            <v>Mar96</v>
          </cell>
          <cell r="J14" t="str">
            <v>Apr96</v>
          </cell>
          <cell r="K14" t="str">
            <v>May96</v>
          </cell>
          <cell r="L14" t="str">
            <v>Jun96</v>
          </cell>
          <cell r="M14" t="str">
            <v>Jul96</v>
          </cell>
          <cell r="N14" t="str">
            <v>Aug96</v>
          </cell>
          <cell r="O14" t="str">
            <v>Sept96</v>
          </cell>
          <cell r="P14" t="str">
            <v>Oct96</v>
          </cell>
          <cell r="Q14" t="str">
            <v>Nov96</v>
          </cell>
          <cell r="R14" t="str">
            <v>Dec96</v>
          </cell>
          <cell r="S14" t="str">
            <v>Jan97</v>
          </cell>
          <cell r="T14" t="str">
            <v>Feb97</v>
          </cell>
          <cell r="U14" t="str">
            <v>Mar97</v>
          </cell>
          <cell r="V14" t="str">
            <v>Apr97</v>
          </cell>
          <cell r="W14" t="str">
            <v>May97</v>
          </cell>
          <cell r="X14" t="str">
            <v>Jun97</v>
          </cell>
          <cell r="Y14" t="str">
            <v>Jul97</v>
          </cell>
          <cell r="Z14" t="str">
            <v>Aug97</v>
          </cell>
          <cell r="AA14" t="str">
            <v>Sept97</v>
          </cell>
          <cell r="AB14" t="str">
            <v>Oct97</v>
          </cell>
          <cell r="AC14" t="str">
            <v>Nov97</v>
          </cell>
          <cell r="AD14" t="str">
            <v>Dec97</v>
          </cell>
          <cell r="AE14" t="str">
            <v>Jan98</v>
          </cell>
          <cell r="AF14" t="str">
            <v>Feb98</v>
          </cell>
          <cell r="AG14" t="str">
            <v>Mar98</v>
          </cell>
          <cell r="AH14" t="str">
            <v>Apr98</v>
          </cell>
          <cell r="AI14" t="str">
            <v>May98</v>
          </cell>
          <cell r="AJ14" t="str">
            <v>Jun98</v>
          </cell>
          <cell r="AK14" t="str">
            <v>Jul98</v>
          </cell>
          <cell r="AL14" t="str">
            <v>Aug98</v>
          </cell>
          <cell r="AM14" t="str">
            <v>Sep98</v>
          </cell>
          <cell r="AN14">
            <v>36069</v>
          </cell>
          <cell r="AO14">
            <v>36100</v>
          </cell>
          <cell r="AP14" t="str">
            <v>Dec-98</v>
          </cell>
          <cell r="AR14" t="str">
            <v>Dec-98</v>
          </cell>
          <cell r="AS14" t="str">
            <v>Jan-99</v>
          </cell>
          <cell r="AT14" t="str">
            <v>Feb-99</v>
          </cell>
          <cell r="AU14" t="str">
            <v>Mar-99</v>
          </cell>
        </row>
        <row r="15">
          <cell r="AP15" t="str">
            <v>ESAF</v>
          </cell>
          <cell r="AQ15" t="str">
            <v>Shadow</v>
          </cell>
          <cell r="AR15" t="str">
            <v>Act.</v>
          </cell>
        </row>
        <row r="16">
          <cell r="E16" t="str">
            <v>At program exchange rates</v>
          </cell>
        </row>
        <row r="17">
          <cell r="E17" t="str">
            <v>National Bank of Georgia</v>
          </cell>
        </row>
        <row r="19">
          <cell r="A19" t="str">
            <v>c:\my documents\geo\edf\geomon[temp]</v>
          </cell>
          <cell r="B19" t="str">
            <v>FAFA_N_E</v>
          </cell>
          <cell r="C19" t="str">
            <v>Millions of lari</v>
          </cell>
          <cell r="D19" t="str">
            <v>Stock</v>
          </cell>
          <cell r="E19" t="str">
            <v>Net foreign assets</v>
          </cell>
          <cell r="F19">
            <v>93.341608731707311</v>
          </cell>
          <cell r="G19">
            <v>80.345144389111255</v>
          </cell>
          <cell r="H19">
            <v>61.611354190476213</v>
          </cell>
          <cell r="I19">
            <v>43.237458530903318</v>
          </cell>
          <cell r="J19">
            <v>21.050972729729686</v>
          </cell>
          <cell r="K19">
            <v>13.56648395238093</v>
          </cell>
          <cell r="L19">
            <v>44.850140848605569</v>
          </cell>
          <cell r="M19">
            <v>40.088452213661661</v>
          </cell>
          <cell r="N19">
            <v>29.653105036306265</v>
          </cell>
          <cell r="O19">
            <v>1.9145337086613892</v>
          </cell>
          <cell r="P19">
            <v>-24.92414318110233</v>
          </cell>
          <cell r="Q19">
            <v>-44.82633012500002</v>
          </cell>
          <cell r="R19">
            <v>-9.7909790643641763</v>
          </cell>
          <cell r="S19">
            <v>-40.429349494949442</v>
          </cell>
          <cell r="T19">
            <v>-63.643303875969004</v>
          </cell>
          <cell r="U19">
            <v>-75.271552395672288</v>
          </cell>
          <cell r="V19">
            <v>-105.63429969207083</v>
          </cell>
          <cell r="W19">
            <v>-133.08199999999999</v>
          </cell>
          <cell r="X19">
            <v>-139.93049999999997</v>
          </cell>
          <cell r="Y19">
            <v>-139.32402713178294</v>
          </cell>
          <cell r="Z19">
            <v>-173.62397832817339</v>
          </cell>
          <cell r="AA19">
            <v>-171.78867103235743</v>
          </cell>
          <cell r="AB19">
            <v>-172.13689999999991</v>
          </cell>
          <cell r="AC19">
            <v>-128.33298323170723</v>
          </cell>
          <cell r="AD19">
            <v>-132.06826963190184</v>
          </cell>
          <cell r="AE19">
            <v>-122.47518100784316</v>
          </cell>
          <cell r="AF19">
            <v>-137.40497573608397</v>
          </cell>
          <cell r="AG19">
            <v>-149.45373514531838</v>
          </cell>
          <cell r="AH19">
            <v>-155.72690308539325</v>
          </cell>
          <cell r="AI19">
            <v>-173.68483803102441</v>
          </cell>
          <cell r="AJ19">
            <v>-196.69466024359042</v>
          </cell>
          <cell r="AK19">
            <v>-219.84740282519289</v>
          </cell>
          <cell r="AL19">
            <v>-215.7030758172223</v>
          </cell>
          <cell r="AM19">
            <v>-263.0124875539442</v>
          </cell>
          <cell r="AN19">
            <v>-280.01810525693179</v>
          </cell>
          <cell r="AO19">
            <v>-305.05594132730027</v>
          </cell>
          <cell r="AP19">
            <v>-264.74675552752495</v>
          </cell>
          <cell r="AQ19">
            <v>-420.01195910999991</v>
          </cell>
          <cell r="AR19">
            <v>-389.89942261600015</v>
          </cell>
          <cell r="AS19">
            <v>-430.19027881785257</v>
          </cell>
          <cell r="AT19">
            <v>-433.70113713352794</v>
          </cell>
          <cell r="AU19">
            <v>-460.17809383377949</v>
          </cell>
        </row>
        <row r="20">
          <cell r="A20" t="str">
            <v>c:\my documents\geo\edf\geomon[temp]</v>
          </cell>
          <cell r="B20" t="str">
            <v>FAFAENC_E</v>
          </cell>
          <cell r="C20" t="str">
            <v>Millions of lari</v>
          </cell>
          <cell r="D20" t="str">
            <v>Stock</v>
          </cell>
          <cell r="E20" t="str">
            <v xml:space="preserve">  Encumbered reserves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c:\my documents\geo\edf\geomon[temp]</v>
          </cell>
          <cell r="B21" t="str">
            <v>FAFRA_N_E</v>
          </cell>
          <cell r="C21" t="str">
            <v>Millions of lari</v>
          </cell>
          <cell r="D21" t="str">
            <v>Stock</v>
          </cell>
          <cell r="E21" t="str">
            <v>Net international reserves (NIR)</v>
          </cell>
          <cell r="F21">
            <v>93.341608731707311</v>
          </cell>
          <cell r="G21">
            <v>80.345144389111255</v>
          </cell>
          <cell r="H21">
            <v>61.611354190476213</v>
          </cell>
          <cell r="I21">
            <v>43.237458530903318</v>
          </cell>
          <cell r="J21">
            <v>21.050972729729686</v>
          </cell>
          <cell r="K21">
            <v>13.56648395238093</v>
          </cell>
          <cell r="L21">
            <v>44.850140848605569</v>
          </cell>
          <cell r="M21">
            <v>40.088452213661661</v>
          </cell>
          <cell r="N21">
            <v>29.653105036306265</v>
          </cell>
          <cell r="O21">
            <v>1.9145337086613892</v>
          </cell>
          <cell r="P21">
            <v>-24.92414318110233</v>
          </cell>
          <cell r="Q21">
            <v>-44.82633012500002</v>
          </cell>
          <cell r="R21">
            <v>-9.7909790643641763</v>
          </cell>
          <cell r="S21">
            <v>-40.429349494949442</v>
          </cell>
          <cell r="T21">
            <v>-63.643303875969004</v>
          </cell>
          <cell r="U21">
            <v>-75.271552395672288</v>
          </cell>
          <cell r="V21">
            <v>-105.63429969207083</v>
          </cell>
          <cell r="W21">
            <v>-133.08199999999999</v>
          </cell>
          <cell r="X21">
            <v>-139.93049999999997</v>
          </cell>
          <cell r="Y21">
            <v>-139.32402713178294</v>
          </cell>
          <cell r="Z21">
            <v>-173.62397832817339</v>
          </cell>
          <cell r="AA21">
            <v>-171.78867103235743</v>
          </cell>
          <cell r="AB21">
            <v>-172.13689999999991</v>
          </cell>
          <cell r="AC21">
            <v>-128.33298323170723</v>
          </cell>
          <cell r="AD21">
            <v>-132.06826963190184</v>
          </cell>
          <cell r="AE21">
            <v>-122.47518100784316</v>
          </cell>
          <cell r="AF21">
            <v>-137.40497573608397</v>
          </cell>
          <cell r="AG21">
            <v>-149.45373514531838</v>
          </cell>
          <cell r="AH21">
            <v>-155.72690308539325</v>
          </cell>
          <cell r="AI21">
            <v>-173.68483803102441</v>
          </cell>
          <cell r="AJ21">
            <v>-196.69466024359042</v>
          </cell>
          <cell r="AK21">
            <v>-219.84740282519289</v>
          </cell>
          <cell r="AL21">
            <v>-215.7030758172223</v>
          </cell>
          <cell r="AM21">
            <v>-263.0124875539442</v>
          </cell>
          <cell r="AN21">
            <v>-280.01810525693179</v>
          </cell>
          <cell r="AO21">
            <v>-305.05594132730027</v>
          </cell>
          <cell r="AP21">
            <v>-264.74675552752495</v>
          </cell>
          <cell r="AQ21">
            <v>-420.01195910999991</v>
          </cell>
          <cell r="AR21">
            <v>-389.89942261600015</v>
          </cell>
          <cell r="AS21">
            <v>-430.19027881785257</v>
          </cell>
          <cell r="AT21">
            <v>-433.70113713352794</v>
          </cell>
          <cell r="AU21">
            <v>-460.17809383377949</v>
          </cell>
        </row>
        <row r="22">
          <cell r="A22" t="str">
            <v>c:\my documents\geo\edf\geomon[temp]</v>
          </cell>
          <cell r="B22" t="str">
            <v>FAFRAGOLD_E</v>
          </cell>
          <cell r="C22" t="str">
            <v>Millions of lari</v>
          </cell>
          <cell r="D22" t="str">
            <v>Stock</v>
          </cell>
          <cell r="E22" t="str">
            <v xml:space="preserve">  Gold</v>
          </cell>
          <cell r="F22">
            <v>1.5</v>
          </cell>
          <cell r="G22">
            <v>1.5</v>
          </cell>
          <cell r="H22">
            <v>1.5</v>
          </cell>
          <cell r="I22">
            <v>1.5</v>
          </cell>
          <cell r="J22">
            <v>1.5</v>
          </cell>
          <cell r="K22">
            <v>1.5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1.5</v>
          </cell>
          <cell r="Q22">
            <v>1.5</v>
          </cell>
          <cell r="R22">
            <v>1.5344</v>
          </cell>
          <cell r="S22">
            <v>1.5344</v>
          </cell>
          <cell r="T22">
            <v>0.876</v>
          </cell>
          <cell r="U22">
            <v>0.876</v>
          </cell>
          <cell r="V22">
            <v>0.876</v>
          </cell>
          <cell r="W22">
            <v>0.876</v>
          </cell>
          <cell r="X22">
            <v>0.876</v>
          </cell>
          <cell r="Y22">
            <v>0.80820000000000003</v>
          </cell>
          <cell r="Z22">
            <v>0.80820000000000003</v>
          </cell>
          <cell r="AA22">
            <v>0.80820000000000003</v>
          </cell>
          <cell r="AB22">
            <v>0.80820000000000003</v>
          </cell>
          <cell r="AC22">
            <v>0.80820000000000003</v>
          </cell>
          <cell r="AD22">
            <v>0.69930000000000003</v>
          </cell>
          <cell r="AE22">
            <v>0.69930000000000003</v>
          </cell>
          <cell r="AF22">
            <v>0.69930000000000003</v>
          </cell>
          <cell r="AG22">
            <v>0.74619999999999997</v>
          </cell>
          <cell r="AH22">
            <v>0.74619999999999997</v>
          </cell>
          <cell r="AI22">
            <v>0.74619999999999997</v>
          </cell>
          <cell r="AJ22">
            <v>0.74280000000000002</v>
          </cell>
          <cell r="AK22">
            <v>0.74280000000000002</v>
          </cell>
          <cell r="AL22">
            <v>0.74280000000000002</v>
          </cell>
          <cell r="AM22">
            <v>0.74429999999999996</v>
          </cell>
          <cell r="AN22">
            <v>0.74429999999999996</v>
          </cell>
          <cell r="AO22">
            <v>0.74429999999999996</v>
          </cell>
          <cell r="AP22">
            <v>0.74429999999999996</v>
          </cell>
          <cell r="AQ22">
            <v>0.74429999999999996</v>
          </cell>
          <cell r="AR22">
            <v>0.95689999999999997</v>
          </cell>
          <cell r="AS22">
            <v>0.95689999999999997</v>
          </cell>
          <cell r="AT22">
            <v>0.95689999999999997</v>
          </cell>
          <cell r="AU22">
            <v>1.1452</v>
          </cell>
        </row>
        <row r="23">
          <cell r="A23" t="str">
            <v>c:\my documents\geo\edf\geomon[temp]</v>
          </cell>
          <cell r="B23" t="str">
            <v>FAFRA_E</v>
          </cell>
          <cell r="C23" t="str">
            <v>Millions of lari</v>
          </cell>
          <cell r="D23" t="str">
            <v>Stock</v>
          </cell>
          <cell r="E23" t="str">
            <v xml:space="preserve">  Foreign exchange reserves </v>
          </cell>
          <cell r="F23">
            <v>231.29345073170728</v>
          </cell>
          <cell r="G23">
            <v>218.29698638911125</v>
          </cell>
          <cell r="H23">
            <v>199.56319619047619</v>
          </cell>
          <cell r="I23">
            <v>230.9578155309033</v>
          </cell>
          <cell r="J23">
            <v>208.7713297297297</v>
          </cell>
          <cell r="K23">
            <v>201.28684095238091</v>
          </cell>
          <cell r="L23">
            <v>232.57049784860558</v>
          </cell>
          <cell r="M23">
            <v>227.8088092136617</v>
          </cell>
          <cell r="N23">
            <v>217.37346203630628</v>
          </cell>
          <cell r="O23">
            <v>189.63489070866137</v>
          </cell>
          <cell r="P23">
            <v>212.56472881889763</v>
          </cell>
          <cell r="Q23">
            <v>192.63714187499997</v>
          </cell>
          <cell r="R23">
            <v>227.63849293563578</v>
          </cell>
          <cell r="S23">
            <v>210.92505050505056</v>
          </cell>
          <cell r="T23">
            <v>188.369496124031</v>
          </cell>
          <cell r="U23">
            <v>176.72364760432765</v>
          </cell>
          <cell r="V23">
            <v>199.0304003079292</v>
          </cell>
          <cell r="W23">
            <v>171.58269999999999</v>
          </cell>
          <cell r="X23">
            <v>164.73420000000002</v>
          </cell>
          <cell r="Y23">
            <v>165.40847286821705</v>
          </cell>
          <cell r="Z23">
            <v>164.69822755417954</v>
          </cell>
          <cell r="AA23">
            <v>167.22957627118646</v>
          </cell>
          <cell r="AB23">
            <v>220.32110000000006</v>
          </cell>
          <cell r="AC23">
            <v>265.63448932926832</v>
          </cell>
          <cell r="AD23">
            <v>261.4647929447853</v>
          </cell>
          <cell r="AE23">
            <v>245.1503282051282</v>
          </cell>
          <cell r="AF23">
            <v>230.45651672918231</v>
          </cell>
          <cell r="AG23">
            <v>219.33377677902624</v>
          </cell>
          <cell r="AH23">
            <v>217.97576089887639</v>
          </cell>
          <cell r="AI23">
            <v>208.42214253897552</v>
          </cell>
          <cell r="AJ23">
            <v>185.23778635014838</v>
          </cell>
          <cell r="AK23">
            <v>164.03307418397625</v>
          </cell>
          <cell r="AL23">
            <v>217.17710777777768</v>
          </cell>
          <cell r="AM23">
            <v>173.44977712609969</v>
          </cell>
          <cell r="AN23">
            <v>157.18326029829547</v>
          </cell>
          <cell r="AO23">
            <v>129.47082214983712</v>
          </cell>
          <cell r="AP23">
            <v>164.27471666666665</v>
          </cell>
          <cell r="AQ23">
            <v>246.10444444444443</v>
          </cell>
          <cell r="AR23">
            <v>221.494</v>
          </cell>
          <cell r="AS23">
            <v>238.24767546301888</v>
          </cell>
          <cell r="AT23">
            <v>224.44664397659574</v>
          </cell>
          <cell r="AU23">
            <v>209.07800453514739</v>
          </cell>
        </row>
        <row r="24">
          <cell r="E24" t="str">
            <v xml:space="preserve">      forex reserves in US$ million</v>
          </cell>
          <cell r="F24">
            <v>192.74454227642275</v>
          </cell>
          <cell r="G24">
            <v>181.91415532425938</v>
          </cell>
          <cell r="H24">
            <v>166.30266349206349</v>
          </cell>
          <cell r="I24">
            <v>192.46484627575276</v>
          </cell>
          <cell r="J24">
            <v>173.97610810810809</v>
          </cell>
          <cell r="K24">
            <v>167.73903412698411</v>
          </cell>
          <cell r="L24">
            <v>193.80874820717133</v>
          </cell>
          <cell r="M24">
            <v>189.84067434471808</v>
          </cell>
          <cell r="N24">
            <v>181.14455169692189</v>
          </cell>
          <cell r="O24">
            <v>158.02907559055114</v>
          </cell>
          <cell r="P24">
            <v>177.13727401574803</v>
          </cell>
          <cell r="Q24">
            <v>160.53095156249998</v>
          </cell>
          <cell r="R24">
            <v>189.69874411302982</v>
          </cell>
          <cell r="S24">
            <v>162.25003885003889</v>
          </cell>
          <cell r="T24">
            <v>144.89961240310078</v>
          </cell>
          <cell r="U24">
            <v>135.94126738794435</v>
          </cell>
          <cell r="V24">
            <v>153.1003079291763</v>
          </cell>
          <cell r="W24">
            <v>131.98669230769229</v>
          </cell>
          <cell r="X24">
            <v>126.71861538461539</v>
          </cell>
          <cell r="Y24">
            <v>127.23728682170542</v>
          </cell>
          <cell r="Z24">
            <v>126.6909442724458</v>
          </cell>
          <cell r="AA24">
            <v>128.63813559322034</v>
          </cell>
          <cell r="AB24">
            <v>169.47776923076927</v>
          </cell>
          <cell r="AC24">
            <v>204.3342225609756</v>
          </cell>
          <cell r="AD24">
            <v>201.12676380368097</v>
          </cell>
          <cell r="AE24">
            <v>187.99871794871794</v>
          </cell>
          <cell r="AF24">
            <v>176.7304576144036</v>
          </cell>
          <cell r="AG24">
            <v>168.20074906367043</v>
          </cell>
          <cell r="AH24">
            <v>167.1593258426966</v>
          </cell>
          <cell r="AI24">
            <v>156.12145508537492</v>
          </cell>
          <cell r="AJ24">
            <v>138.75489614243324</v>
          </cell>
          <cell r="AK24">
            <v>122.87121661721068</v>
          </cell>
          <cell r="AL24">
            <v>162.67948148148142</v>
          </cell>
          <cell r="AM24">
            <v>129.92492668621699</v>
          </cell>
          <cell r="AN24">
            <v>117.74026988636365</v>
          </cell>
          <cell r="AO24">
            <v>96.981889250814334</v>
          </cell>
          <cell r="AP24">
            <v>123.05222222222221</v>
          </cell>
          <cell r="AQ24">
            <v>123.05222222222221</v>
          </cell>
          <cell r="AR24">
            <v>123.05222222222221</v>
          </cell>
          <cell r="AS24">
            <v>119.12383773150944</v>
          </cell>
          <cell r="AT24">
            <v>112.22332198829787</v>
          </cell>
          <cell r="AU24">
            <v>104.53900226757369</v>
          </cell>
        </row>
        <row r="25">
          <cell r="A25" t="str">
            <v>c:\my documents\geo\edf\geomon[temp]</v>
          </cell>
          <cell r="B25" t="str">
            <v>FAFRAxDA_E</v>
          </cell>
          <cell r="C25" t="str">
            <v>Millions of lari</v>
          </cell>
          <cell r="D25" t="str">
            <v>Stock</v>
          </cell>
          <cell r="E25" t="str">
            <v xml:space="preserve">  Foreign exchange reserves excl. Dutch account</v>
          </cell>
          <cell r="F25">
            <v>192.89345073170728</v>
          </cell>
          <cell r="G25">
            <v>179.89698638911125</v>
          </cell>
          <cell r="H25">
            <v>161.16319619047619</v>
          </cell>
          <cell r="I25">
            <v>182.9578155309033</v>
          </cell>
          <cell r="J25">
            <v>184.41132972972969</v>
          </cell>
          <cell r="K25">
            <v>176.92684095238093</v>
          </cell>
          <cell r="L25">
            <v>203.77049784860557</v>
          </cell>
          <cell r="M25">
            <v>199.00880921366172</v>
          </cell>
          <cell r="N25">
            <v>188.5734620363063</v>
          </cell>
          <cell r="O25">
            <v>155.91489070866137</v>
          </cell>
          <cell r="P25">
            <v>178.84472881889764</v>
          </cell>
          <cell r="Q25">
            <v>158.91714187499997</v>
          </cell>
          <cell r="R25">
            <v>189.83849293563577</v>
          </cell>
          <cell r="S25">
            <v>176.99505050505056</v>
          </cell>
          <cell r="T25">
            <v>154.439496124031</v>
          </cell>
          <cell r="U25">
            <v>139.65255023183926</v>
          </cell>
          <cell r="V25">
            <v>161.80436489607393</v>
          </cell>
          <cell r="W25">
            <v>135.09690000000001</v>
          </cell>
          <cell r="X25">
            <v>130.05860000000001</v>
          </cell>
          <cell r="Y25">
            <v>130.73283720930232</v>
          </cell>
          <cell r="Z25">
            <v>130.02253869969039</v>
          </cell>
          <cell r="AA25">
            <v>131.53005392912175</v>
          </cell>
          <cell r="AB25">
            <v>184.62110000000007</v>
          </cell>
          <cell r="AC25">
            <v>229.93452743902441</v>
          </cell>
          <cell r="AD25">
            <v>225.24334355828222</v>
          </cell>
          <cell r="AE25">
            <v>208.81740693815988</v>
          </cell>
          <cell r="AF25">
            <v>194.13723090772694</v>
          </cell>
          <cell r="AG25">
            <v>182.77293782771537</v>
          </cell>
          <cell r="AH25">
            <v>182.5110633707865</v>
          </cell>
          <cell r="AI25">
            <v>172.73175501113587</v>
          </cell>
          <cell r="AJ25">
            <v>158.90817952522258</v>
          </cell>
          <cell r="AK25">
            <v>128.21338019287833</v>
          </cell>
          <cell r="AL25">
            <v>182.81628444444436</v>
          </cell>
          <cell r="AM25">
            <v>136.50972030791786</v>
          </cell>
          <cell r="AN25">
            <v>120.61023366477275</v>
          </cell>
          <cell r="AO25">
            <v>94.160724429967416</v>
          </cell>
          <cell r="AP25">
            <v>158.12036666666665</v>
          </cell>
          <cell r="AQ25">
            <v>236.88444444444443</v>
          </cell>
          <cell r="AR25">
            <v>213.196</v>
          </cell>
          <cell r="AS25">
            <v>229.02424528301887</v>
          </cell>
          <cell r="AT25">
            <v>217.44502127659572</v>
          </cell>
          <cell r="AU25">
            <v>198.8780045351474</v>
          </cell>
        </row>
        <row r="26">
          <cell r="E26" t="str">
            <v xml:space="preserve">    [forex reserves x DA in US$ millions]</v>
          </cell>
          <cell r="F26">
            <v>160.74454227642275</v>
          </cell>
          <cell r="G26">
            <v>149.91415532425938</v>
          </cell>
          <cell r="H26">
            <v>134.30266349206349</v>
          </cell>
          <cell r="I26">
            <v>152.46484627575276</v>
          </cell>
          <cell r="J26">
            <v>153.67610810810811</v>
          </cell>
          <cell r="K26">
            <v>147.4390341269841</v>
          </cell>
          <cell r="L26">
            <v>169.80874820717133</v>
          </cell>
          <cell r="M26">
            <v>165.84067434471805</v>
          </cell>
          <cell r="N26">
            <v>157.14455169692189</v>
          </cell>
          <cell r="O26">
            <v>129.92907559055115</v>
          </cell>
          <cell r="P26">
            <v>149.03727401574801</v>
          </cell>
          <cell r="Q26">
            <v>132.43095156249998</v>
          </cell>
          <cell r="R26">
            <v>158.19874411302982</v>
          </cell>
          <cell r="S26">
            <v>136.15003885003887</v>
          </cell>
          <cell r="T26">
            <v>118.79961240310077</v>
          </cell>
          <cell r="U26">
            <v>107.42503863987633</v>
          </cell>
          <cell r="V26">
            <v>124.46489607390299</v>
          </cell>
          <cell r="W26">
            <v>103.92069230769231</v>
          </cell>
          <cell r="X26">
            <v>100.04507692307693</v>
          </cell>
          <cell r="Y26">
            <v>100.56372093023256</v>
          </cell>
          <cell r="Z26">
            <v>100.0173374613003</v>
          </cell>
          <cell r="AA26">
            <v>101.17696456086286</v>
          </cell>
          <cell r="AB26">
            <v>142.01623076923079</v>
          </cell>
          <cell r="AC26">
            <v>176.87271341463412</v>
          </cell>
          <cell r="AD26">
            <v>173.26411042944784</v>
          </cell>
          <cell r="AE26">
            <v>160.13604826546</v>
          </cell>
          <cell r="AF26">
            <v>148.87824456114029</v>
          </cell>
          <cell r="AG26">
            <v>140.1632958801498</v>
          </cell>
          <cell r="AH26">
            <v>139.96247191011236</v>
          </cell>
          <cell r="AI26">
            <v>129.38708240534521</v>
          </cell>
          <cell r="AJ26">
            <v>119.03234421364985</v>
          </cell>
          <cell r="AK26">
            <v>96.039985163204747</v>
          </cell>
          <cell r="AL26">
            <v>136.94103703703701</v>
          </cell>
          <cell r="AM26">
            <v>102.25447214076246</v>
          </cell>
          <cell r="AN26">
            <v>90.344744318181824</v>
          </cell>
          <cell r="AO26">
            <v>70.532377850162874</v>
          </cell>
          <cell r="AP26">
            <v>118.44222222222221</v>
          </cell>
          <cell r="AQ26">
            <v>118.44222222222221</v>
          </cell>
          <cell r="AR26">
            <v>118.44222222222221</v>
          </cell>
          <cell r="AS26">
            <v>114.51212264150944</v>
          </cell>
          <cell r="AT26">
            <v>108.72251063829786</v>
          </cell>
          <cell r="AU26">
            <v>99.439002267573699</v>
          </cell>
        </row>
        <row r="27">
          <cell r="A27" t="str">
            <v>c:\my documents\geo\edf\geomon[temp]</v>
          </cell>
          <cell r="B27" t="str">
            <v>FAFRADA_E</v>
          </cell>
          <cell r="C27" t="str">
            <v>Millions of lari</v>
          </cell>
          <cell r="D27" t="str">
            <v>Stock</v>
          </cell>
          <cell r="E27" t="str">
            <v xml:space="preserve">  Dutch account</v>
          </cell>
          <cell r="F27">
            <v>38.4</v>
          </cell>
          <cell r="G27">
            <v>38.4</v>
          </cell>
          <cell r="H27">
            <v>38.4</v>
          </cell>
          <cell r="I27">
            <v>47.999999999999993</v>
          </cell>
          <cell r="J27">
            <v>24.36</v>
          </cell>
          <cell r="K27">
            <v>24.359999999999996</v>
          </cell>
          <cell r="L27">
            <v>28.8</v>
          </cell>
          <cell r="M27">
            <v>28.799999999999997</v>
          </cell>
          <cell r="N27">
            <v>28.799999999999997</v>
          </cell>
          <cell r="O27">
            <v>33.720000000000006</v>
          </cell>
          <cell r="P27">
            <v>33.720000000000006</v>
          </cell>
          <cell r="Q27">
            <v>33.72</v>
          </cell>
          <cell r="R27">
            <v>37.799999999999997</v>
          </cell>
          <cell r="S27">
            <v>33.93</v>
          </cell>
          <cell r="T27">
            <v>33.930000000000007</v>
          </cell>
          <cell r="U27">
            <v>37.071097372488403</v>
          </cell>
          <cell r="V27">
            <v>37.226035411855278</v>
          </cell>
          <cell r="W27">
            <v>36.485799999999998</v>
          </cell>
          <cell r="X27">
            <v>34.675600000000003</v>
          </cell>
          <cell r="Y27">
            <v>34.675635658914729</v>
          </cell>
          <cell r="Z27">
            <v>34.675688854489159</v>
          </cell>
          <cell r="AA27">
            <v>35.699522342064711</v>
          </cell>
          <cell r="AB27">
            <v>35.700000000000003</v>
          </cell>
          <cell r="AC27">
            <v>35.699961890243898</v>
          </cell>
          <cell r="AD27">
            <v>36.221449386503068</v>
          </cell>
          <cell r="AE27">
            <v>36.332921266968327</v>
          </cell>
          <cell r="AF27">
            <v>36.319285821455367</v>
          </cell>
          <cell r="AG27">
            <v>36.560838951310863</v>
          </cell>
          <cell r="AH27">
            <v>35.464697528089893</v>
          </cell>
          <cell r="AI27">
            <v>35.690387527839647</v>
          </cell>
          <cell r="AJ27">
            <v>26.329606824925818</v>
          </cell>
          <cell r="AK27">
            <v>35.819693991097921</v>
          </cell>
          <cell r="AL27">
            <v>34.360823333333329</v>
          </cell>
          <cell r="AM27">
            <v>36.940056818181816</v>
          </cell>
          <cell r="AN27">
            <v>36.573026633522723</v>
          </cell>
          <cell r="AO27">
            <v>35.310097719869709</v>
          </cell>
          <cell r="AP27">
            <v>6.15435</v>
          </cell>
          <cell r="AQ27">
            <v>9.2200000000000006</v>
          </cell>
          <cell r="AR27">
            <v>8.298</v>
          </cell>
          <cell r="AS27">
            <v>9.2234301799999994</v>
          </cell>
          <cell r="AT27">
            <v>7.0016226999999995</v>
          </cell>
          <cell r="AU27">
            <v>10.199999999999999</v>
          </cell>
        </row>
        <row r="28">
          <cell r="A28" t="str">
            <v>c:\my documents\geo\edf\geomon[temp]</v>
          </cell>
          <cell r="B28" t="str">
            <v>FAFRLIMF_E</v>
          </cell>
          <cell r="C28" t="str">
            <v>Millions of lari</v>
          </cell>
          <cell r="D28" t="str">
            <v>Stock</v>
          </cell>
          <cell r="E28" t="str">
            <v xml:space="preserve">  Use of Fund Resources</v>
          </cell>
          <cell r="F28">
            <v>-139.35184199999998</v>
          </cell>
          <cell r="G28">
            <v>-139.351842</v>
          </cell>
          <cell r="H28">
            <v>-139.35184199999998</v>
          </cell>
          <cell r="I28">
            <v>-189.12035699999998</v>
          </cell>
          <cell r="J28">
            <v>-189.12035700000001</v>
          </cell>
          <cell r="K28">
            <v>-189.12035699999998</v>
          </cell>
          <cell r="L28">
            <v>-189.12035700000001</v>
          </cell>
          <cell r="M28">
            <v>-189.12035700000004</v>
          </cell>
          <cell r="N28">
            <v>-189.12035700000001</v>
          </cell>
          <cell r="O28">
            <v>-189.12035699999998</v>
          </cell>
          <cell r="P28">
            <v>-238.88887199999996</v>
          </cell>
          <cell r="Q28">
            <v>-238.88887199999999</v>
          </cell>
          <cell r="R28">
            <v>-238.88887199999996</v>
          </cell>
          <cell r="S28">
            <v>-252.81360000000001</v>
          </cell>
          <cell r="T28">
            <v>-252.81360000000001</v>
          </cell>
          <cell r="U28">
            <v>-252.81359999999995</v>
          </cell>
          <cell r="V28">
            <v>-305.48310000000004</v>
          </cell>
          <cell r="W28">
            <v>-305.48309999999998</v>
          </cell>
          <cell r="X28">
            <v>-305.48309999999998</v>
          </cell>
          <cell r="Y28">
            <v>-305.48309999999998</v>
          </cell>
          <cell r="Z28">
            <v>-305.48309999999998</v>
          </cell>
          <cell r="AA28">
            <v>-305.48309999999998</v>
          </cell>
          <cell r="AB28">
            <v>-358.15259999999995</v>
          </cell>
          <cell r="AC28">
            <v>-358.15259999999995</v>
          </cell>
          <cell r="AD28">
            <v>-358.15260000000001</v>
          </cell>
          <cell r="AE28">
            <v>-332.00293140000002</v>
          </cell>
          <cell r="AF28">
            <v>-332.00293139999997</v>
          </cell>
          <cell r="AG28">
            <v>-332.00293140000002</v>
          </cell>
          <cell r="AH28">
            <v>-332.00293139999997</v>
          </cell>
          <cell r="AI28">
            <v>-339.24318056999994</v>
          </cell>
          <cell r="AJ28">
            <v>-339.24318056999994</v>
          </cell>
          <cell r="AK28">
            <v>-339.24318056999999</v>
          </cell>
          <cell r="AL28">
            <v>-389.13188359499998</v>
          </cell>
          <cell r="AM28">
            <v>-389.13188359499992</v>
          </cell>
          <cell r="AN28">
            <v>-389.13188359499998</v>
          </cell>
          <cell r="AO28">
            <v>-387.88421657159995</v>
          </cell>
          <cell r="AP28">
            <v>-387.88421657160001</v>
          </cell>
          <cell r="AQ28">
            <v>-604.11680000000001</v>
          </cell>
          <cell r="AR28">
            <v>-546.33432261600012</v>
          </cell>
          <cell r="AS28">
            <v>-596.4</v>
          </cell>
          <cell r="AT28">
            <v>-596.4</v>
          </cell>
          <cell r="AU28">
            <v>-596.4</v>
          </cell>
        </row>
        <row r="29">
          <cell r="A29" t="str">
            <v>c:\my documents\geo\edf\geomon[temp]</v>
          </cell>
          <cell r="B29" t="str">
            <v>FAFRLOKFW_E</v>
          </cell>
          <cell r="C29" t="str">
            <v>Millions of lari</v>
          </cell>
          <cell r="D29" t="str">
            <v>Stock</v>
          </cell>
          <cell r="E29" t="str">
            <v xml:space="preserve">  Other liabilities (KFW loan &amp; mushrooms)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-33.589705882352952</v>
          </cell>
          <cell r="AA29">
            <v>-34.285747303543907</v>
          </cell>
          <cell r="AB29">
            <v>-35.055999999999997</v>
          </cell>
          <cell r="AC29">
            <v>-36.565472560975614</v>
          </cell>
          <cell r="AD29">
            <v>-36.022162576687123</v>
          </cell>
          <cell r="AE29">
            <v>-36.266147812971347</v>
          </cell>
          <cell r="AF29">
            <v>-36.500261065266315</v>
          </cell>
          <cell r="AG29">
            <v>-37.530780524344578</v>
          </cell>
          <cell r="AH29">
            <v>-42.445932584269663</v>
          </cell>
          <cell r="AI29">
            <v>-43.609999999999992</v>
          </cell>
          <cell r="AJ29">
            <v>-43.432066023738869</v>
          </cell>
          <cell r="AK29">
            <v>-45.380096439169144</v>
          </cell>
          <cell r="AL29">
            <v>-44.491099999999989</v>
          </cell>
          <cell r="AM29">
            <v>-48.074681085043984</v>
          </cell>
          <cell r="AN29">
            <v>-48.813781960227267</v>
          </cell>
          <cell r="AO29">
            <v>-47.38684690553746</v>
          </cell>
          <cell r="AP29">
            <v>-41.881555622591605</v>
          </cell>
          <cell r="AQ29">
            <v>-62.743903554444358</v>
          </cell>
          <cell r="AR29">
            <v>-66.01600000000002</v>
          </cell>
          <cell r="AS29">
            <v>-72.994854280871422</v>
          </cell>
          <cell r="AT29">
            <v>-62.704681110123694</v>
          </cell>
          <cell r="AU29">
            <v>-74.001298368926868</v>
          </cell>
        </row>
        <row r="30">
          <cell r="A30" t="str">
            <v>c:\my documents\geo\edf\geomon[temp]</v>
          </cell>
          <cell r="B30" t="str">
            <v>FAFRLOO_N_E</v>
          </cell>
          <cell r="C30" t="str">
            <v>Millions of lari</v>
          </cell>
          <cell r="D30" t="str">
            <v>Stock</v>
          </cell>
          <cell r="E30" t="str">
            <v xml:space="preserve">  Other official foreign claims (net)</v>
          </cell>
          <cell r="F30">
            <v>-0.1</v>
          </cell>
          <cell r="G30">
            <v>-0.1</v>
          </cell>
          <cell r="H30">
            <v>-0.1</v>
          </cell>
          <cell r="I30">
            <v>-0.1</v>
          </cell>
          <cell r="J30">
            <v>-0.1</v>
          </cell>
          <cell r="K30">
            <v>-0.1</v>
          </cell>
          <cell r="L30">
            <v>-0.1</v>
          </cell>
          <cell r="M30">
            <v>-0.1</v>
          </cell>
          <cell r="N30">
            <v>-0.1</v>
          </cell>
          <cell r="O30">
            <v>-0.1</v>
          </cell>
          <cell r="P30">
            <v>-0.1</v>
          </cell>
          <cell r="Q30">
            <v>-7.46E-2</v>
          </cell>
          <cell r="R30">
            <v>-7.4999999999999997E-2</v>
          </cell>
          <cell r="S30">
            <v>-7.5200000000000003E-2</v>
          </cell>
          <cell r="T30">
            <v>-7.5200000000000003E-2</v>
          </cell>
          <cell r="U30">
            <v>-5.7599999999999998E-2</v>
          </cell>
          <cell r="V30">
            <v>-5.7599999999999998E-2</v>
          </cell>
          <cell r="W30">
            <v>-5.7599999999999998E-2</v>
          </cell>
          <cell r="X30">
            <v>-5.7599999999999998E-2</v>
          </cell>
          <cell r="Y30">
            <v>-5.7599999999999998E-2</v>
          </cell>
          <cell r="Z30">
            <v>-5.7599999999999998E-2</v>
          </cell>
          <cell r="AA30">
            <v>-5.7599999999999998E-2</v>
          </cell>
          <cell r="AB30">
            <v>-5.7599999999999998E-2</v>
          </cell>
          <cell r="AC30">
            <v>-5.7599999999999998E-2</v>
          </cell>
          <cell r="AD30">
            <v>-5.7599999999999998E-2</v>
          </cell>
          <cell r="AE30">
            <v>-5.5730000000000002E-2</v>
          </cell>
          <cell r="AF30">
            <v>-5.7599999999999998E-2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c:\my documents\geo\edf\geomon[temp]</v>
          </cell>
          <cell r="B31" t="str">
            <v>FAFLCL_E</v>
          </cell>
          <cell r="C31" t="str">
            <v>Millions of lari</v>
          </cell>
          <cell r="D31" t="str">
            <v>Stock</v>
          </cell>
          <cell r="E31" t="str">
            <v>Contingent liabilities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3">
          <cell r="A33" t="str">
            <v>c:\my documents\geo\edf\geomon[temp]</v>
          </cell>
          <cell r="B33" t="str">
            <v>FADC_N_E</v>
          </cell>
          <cell r="C33" t="str">
            <v>Millions of lari</v>
          </cell>
          <cell r="D33" t="str">
            <v>Stock</v>
          </cell>
          <cell r="E33" t="str">
            <v>Net domestic assets</v>
          </cell>
          <cell r="F33">
            <v>60.458391268292701</v>
          </cell>
          <cell r="G33">
            <v>70.254855610888768</v>
          </cell>
          <cell r="H33">
            <v>91.588645809523797</v>
          </cell>
          <cell r="I33">
            <v>112.36254146909667</v>
          </cell>
          <cell r="J33">
            <v>138.81902727027031</v>
          </cell>
          <cell r="K33">
            <v>150.62351604761906</v>
          </cell>
          <cell r="L33">
            <v>128.23985915139443</v>
          </cell>
          <cell r="M33">
            <v>144.22644778633833</v>
          </cell>
          <cell r="N33">
            <v>164.82999496369374</v>
          </cell>
          <cell r="O33">
            <v>206.37446629133859</v>
          </cell>
          <cell r="P33">
            <v>230.51894318110234</v>
          </cell>
          <cell r="Q33">
            <v>239.34463012500001</v>
          </cell>
          <cell r="R33">
            <v>218.75067906436419</v>
          </cell>
          <cell r="S33">
            <v>238.91134949494946</v>
          </cell>
          <cell r="T33">
            <v>258.93020387596897</v>
          </cell>
          <cell r="U33">
            <v>275.54335239567229</v>
          </cell>
          <cell r="V33">
            <v>314.80059969207082</v>
          </cell>
          <cell r="W33">
            <v>338.91679999999997</v>
          </cell>
          <cell r="X33">
            <v>348.09549999999996</v>
          </cell>
          <cell r="Y33">
            <v>363.44222713178294</v>
          </cell>
          <cell r="Z33">
            <v>418.50177832817343</v>
          </cell>
          <cell r="AA33">
            <v>421.67677103235746</v>
          </cell>
          <cell r="AB33">
            <v>425.45589999999993</v>
          </cell>
          <cell r="AC33">
            <v>381.88408323170722</v>
          </cell>
          <cell r="AD33">
            <v>409.13456963190185</v>
          </cell>
          <cell r="AE33">
            <v>382.36948100784315</v>
          </cell>
          <cell r="AF33">
            <v>392.20167573608398</v>
          </cell>
          <cell r="AG33">
            <v>409.24423514531833</v>
          </cell>
          <cell r="AH33">
            <v>426.69590308539324</v>
          </cell>
          <cell r="AI33">
            <v>440.3076380310244</v>
          </cell>
          <cell r="AJ33">
            <v>468.72436024359047</v>
          </cell>
          <cell r="AK33">
            <v>497.96190282519291</v>
          </cell>
          <cell r="AL33">
            <v>497.51387581722224</v>
          </cell>
          <cell r="AM33">
            <v>508.71238755394421</v>
          </cell>
          <cell r="AN33">
            <v>512.88970525693185</v>
          </cell>
          <cell r="AO33">
            <v>513.02724132730032</v>
          </cell>
          <cell r="AP33">
            <v>524.46565552752497</v>
          </cell>
          <cell r="AQ33">
            <v>679.73085910999998</v>
          </cell>
          <cell r="AR33">
            <v>649.61832261600011</v>
          </cell>
          <cell r="AS33">
            <v>703.52857881785258</v>
          </cell>
          <cell r="AT33">
            <v>700.98263713352799</v>
          </cell>
          <cell r="AU33">
            <v>722.88309383377953</v>
          </cell>
        </row>
        <row r="34">
          <cell r="E34" t="str">
            <v xml:space="preserve">  Net claims on General Government</v>
          </cell>
        </row>
        <row r="35">
          <cell r="E35" t="str">
            <v xml:space="preserve">     Claims on General Government</v>
          </cell>
        </row>
        <row r="36">
          <cell r="E36" t="str">
            <v>Govt debt stock held by NBG (nonarketable)</v>
          </cell>
        </row>
        <row r="37">
          <cell r="E37" t="str">
            <v>Securitzed govt debt (tradable)</v>
          </cell>
        </row>
        <row r="38">
          <cell r="E38" t="str">
            <v xml:space="preserve">     Deposits of the General Government</v>
          </cell>
        </row>
        <row r="39">
          <cell r="E39" t="str">
            <v xml:space="preserve">  Claims on rest of economy (including staff loans)</v>
          </cell>
        </row>
        <row r="40">
          <cell r="E40" t="str">
            <v xml:space="preserve">    o/w: Credit to the energy sector</v>
          </cell>
        </row>
        <row r="41">
          <cell r="E41" t="str">
            <v xml:space="preserve">  Claims on banks</v>
          </cell>
        </row>
        <row r="42">
          <cell r="E42" t="str">
            <v xml:space="preserve">  Other assets, net</v>
          </cell>
        </row>
        <row r="44">
          <cell r="A44" t="str">
            <v>c:\my documents\geo\edf\geomon[temp]</v>
          </cell>
          <cell r="B44" t="str">
            <v>FACGG_N_E</v>
          </cell>
          <cell r="C44" t="str">
            <v>Millions of lari</v>
          </cell>
          <cell r="D44" t="str">
            <v>Stock</v>
          </cell>
          <cell r="E44" t="str">
            <v xml:space="preserve">  Net claims on General Government</v>
          </cell>
          <cell r="F44">
            <v>55.2</v>
          </cell>
          <cell r="G44">
            <v>63.932000000000002</v>
          </cell>
          <cell r="H44">
            <v>85.47999999999999</v>
          </cell>
          <cell r="I44">
            <v>98.22</v>
          </cell>
          <cell r="J44">
            <v>134.285</v>
          </cell>
          <cell r="K44">
            <v>147.38800000000001</v>
          </cell>
          <cell r="L44">
            <v>137.345</v>
          </cell>
          <cell r="M44">
            <v>156.01</v>
          </cell>
          <cell r="N44">
            <v>176.25720000000001</v>
          </cell>
          <cell r="O44">
            <v>213.24199999999999</v>
          </cell>
          <cell r="P44">
            <v>231.45310000000001</v>
          </cell>
          <cell r="Q44">
            <v>233.21190000000001</v>
          </cell>
          <cell r="R44">
            <v>208.8621</v>
          </cell>
          <cell r="S44">
            <v>229.50640000000001</v>
          </cell>
          <cell r="T44">
            <v>240.07639999999998</v>
          </cell>
          <cell r="U44">
            <v>265.86470000000003</v>
          </cell>
          <cell r="V44">
            <v>301.84519999999998</v>
          </cell>
          <cell r="W44">
            <v>313.70540000000005</v>
          </cell>
          <cell r="X44">
            <v>332.06849999999997</v>
          </cell>
          <cell r="Y44">
            <v>344.75329999999997</v>
          </cell>
          <cell r="Z44">
            <v>358.16629999999998</v>
          </cell>
          <cell r="AA44">
            <v>376.75290000000001</v>
          </cell>
          <cell r="AB44">
            <v>377.21109999999999</v>
          </cell>
          <cell r="AC44">
            <v>331.67670000000004</v>
          </cell>
          <cell r="AD44">
            <v>361.74850000000004</v>
          </cell>
          <cell r="AE44">
            <v>373.41950000000003</v>
          </cell>
          <cell r="AF44">
            <v>382.97489999999999</v>
          </cell>
          <cell r="AG44">
            <v>392.61509999999998</v>
          </cell>
          <cell r="AH44">
            <v>408.20310000000001</v>
          </cell>
          <cell r="AI44">
            <v>418.75439999999998</v>
          </cell>
          <cell r="AJ44">
            <v>453.47160000000002</v>
          </cell>
          <cell r="AK44">
            <v>487.17119999999994</v>
          </cell>
          <cell r="AL44">
            <v>487.3565000000001</v>
          </cell>
          <cell r="AM44">
            <v>501.72289999999992</v>
          </cell>
          <cell r="AN44">
            <v>503.12950000000001</v>
          </cell>
          <cell r="AO44">
            <v>506.37259999999998</v>
          </cell>
          <cell r="AP44">
            <v>499.5856</v>
          </cell>
          <cell r="AQ44">
            <v>499.5856</v>
          </cell>
          <cell r="AR44">
            <v>499.5856</v>
          </cell>
          <cell r="AS44">
            <v>514.42276400920002</v>
          </cell>
          <cell r="AT44">
            <v>521.00309332749998</v>
          </cell>
          <cell r="AU44">
            <v>610.47450000000003</v>
          </cell>
        </row>
        <row r="45">
          <cell r="A45" t="str">
            <v>c:\my documents\geo\edf\geomon[temp]</v>
          </cell>
          <cell r="B45" t="str">
            <v>FACGG_E</v>
          </cell>
          <cell r="C45" t="str">
            <v>Millions of lari</v>
          </cell>
          <cell r="D45" t="str">
            <v>Stock</v>
          </cell>
          <cell r="E45" t="str">
            <v xml:space="preserve">     Loans to the General Government</v>
          </cell>
          <cell r="F45">
            <v>110.7</v>
          </cell>
          <cell r="G45">
            <v>110.7</v>
          </cell>
          <cell r="H45">
            <v>149.19999999999999</v>
          </cell>
          <cell r="I45">
            <v>166.2</v>
          </cell>
          <cell r="J45">
            <v>180.91720000000001</v>
          </cell>
          <cell r="K45">
            <v>187.91720000000001</v>
          </cell>
          <cell r="L45">
            <v>196</v>
          </cell>
          <cell r="M45">
            <v>206</v>
          </cell>
          <cell r="N45">
            <v>221.71719999999999</v>
          </cell>
          <cell r="O45">
            <v>257.71719999999999</v>
          </cell>
          <cell r="P45">
            <v>271.71719999999999</v>
          </cell>
          <cell r="Q45">
            <v>276.5172</v>
          </cell>
          <cell r="R45">
            <v>296.71839999999997</v>
          </cell>
          <cell r="S45">
            <v>296.71839999999997</v>
          </cell>
          <cell r="T45">
            <v>296.71839999999997</v>
          </cell>
          <cell r="U45">
            <v>333.41800000000001</v>
          </cell>
          <cell r="V45">
            <v>350.51839999999999</v>
          </cell>
          <cell r="W45">
            <v>360.41800000000001</v>
          </cell>
          <cell r="X45">
            <v>372.8184</v>
          </cell>
          <cell r="Y45">
            <v>392.05939999999998</v>
          </cell>
          <cell r="Z45">
            <v>410.05939999999998</v>
          </cell>
          <cell r="AA45">
            <v>424.75940000000003</v>
          </cell>
          <cell r="AB45">
            <v>427.74930000000001</v>
          </cell>
          <cell r="AC45">
            <v>386.3184</v>
          </cell>
          <cell r="AD45">
            <v>412.72539999999998</v>
          </cell>
          <cell r="AE45">
            <v>424.92540000000002</v>
          </cell>
          <cell r="AF45">
            <v>436.58339999999998</v>
          </cell>
          <cell r="AG45">
            <v>446.10039999999998</v>
          </cell>
          <cell r="AH45">
            <v>460.60039999999998</v>
          </cell>
          <cell r="AI45">
            <v>466.7004</v>
          </cell>
          <cell r="AJ45">
            <v>493.65039999999999</v>
          </cell>
          <cell r="AK45">
            <v>538.05709999999999</v>
          </cell>
          <cell r="AL45">
            <v>535.21510000000001</v>
          </cell>
          <cell r="AM45">
            <v>547.76009999999997</v>
          </cell>
          <cell r="AN45">
            <v>556.16010000000006</v>
          </cell>
          <cell r="AO45">
            <v>561.63810000000001</v>
          </cell>
          <cell r="AP45">
            <v>541.5231</v>
          </cell>
          <cell r="AQ45">
            <v>541.5231</v>
          </cell>
          <cell r="AR45">
            <v>541.5231</v>
          </cell>
          <cell r="AS45">
            <v>547.51229999999998</v>
          </cell>
          <cell r="AT45">
            <v>547.51229999999998</v>
          </cell>
          <cell r="AU45">
            <v>570.49199999999996</v>
          </cell>
        </row>
        <row r="46">
          <cell r="A46" t="str">
            <v>c:\my documents\geo\edf\geomon[temp]</v>
          </cell>
          <cell r="B46" t="str">
            <v>FADGG_E</v>
          </cell>
          <cell r="C46" t="str">
            <v>Millions of lari</v>
          </cell>
          <cell r="D46" t="str">
            <v>Stock</v>
          </cell>
          <cell r="E46" t="str">
            <v xml:space="preserve">     Deposits of the General Government</v>
          </cell>
          <cell r="F46">
            <v>-55.499999999999993</v>
          </cell>
          <cell r="G46">
            <v>-46.667999999999999</v>
          </cell>
          <cell r="H46">
            <v>-63.619999999999976</v>
          </cell>
          <cell r="I46">
            <v>-67.97999999999999</v>
          </cell>
          <cell r="J46">
            <v>-199.35719999999998</v>
          </cell>
          <cell r="K46">
            <v>-201.18720000000002</v>
          </cell>
          <cell r="L46">
            <v>-58.44639999999999</v>
          </cell>
          <cell r="M46">
            <v>-49.951100000000018</v>
          </cell>
          <cell r="N46">
            <v>-45.45999999999998</v>
          </cell>
          <cell r="O46">
            <v>-44.474699999999991</v>
          </cell>
          <cell r="P46">
            <v>-40.264099999999978</v>
          </cell>
          <cell r="Q46">
            <v>-43.305400000000006</v>
          </cell>
          <cell r="R46">
            <v>-87.856299999999976</v>
          </cell>
          <cell r="S46">
            <v>-67.211999999999975</v>
          </cell>
          <cell r="T46">
            <v>-56.641999999999975</v>
          </cell>
          <cell r="U46">
            <v>-67.552800000000005</v>
          </cell>
          <cell r="V46">
            <v>-48.673200000000037</v>
          </cell>
          <cell r="W46">
            <v>-46.713399999999993</v>
          </cell>
          <cell r="X46">
            <v>-40.749900000000018</v>
          </cell>
          <cell r="Y46">
            <v>-47.306100000000015</v>
          </cell>
          <cell r="Z46">
            <v>-51.892999999999958</v>
          </cell>
          <cell r="AA46">
            <v>-48.00650000000001</v>
          </cell>
          <cell r="AB46">
            <v>-50.538200000000018</v>
          </cell>
          <cell r="AC46">
            <v>-54.641599999999954</v>
          </cell>
          <cell r="AD46">
            <v>-50.976899999999951</v>
          </cell>
          <cell r="AE46">
            <v>-51.505800000000008</v>
          </cell>
          <cell r="AF46">
            <v>-53.599700000000034</v>
          </cell>
          <cell r="AG46">
            <v>-53.485299999999988</v>
          </cell>
          <cell r="AH46">
            <v>-52.397299999999987</v>
          </cell>
          <cell r="AI46">
            <v>-47.945999999999948</v>
          </cell>
          <cell r="AJ46">
            <v>-40.17880000000001</v>
          </cell>
          <cell r="AK46">
            <v>-50.890899999999974</v>
          </cell>
          <cell r="AL46">
            <v>-47.859400000000001</v>
          </cell>
          <cell r="AM46">
            <v>-46.037200000000013</v>
          </cell>
          <cell r="AN46">
            <v>-53.030700000000081</v>
          </cell>
          <cell r="AO46">
            <v>-55.265500000000038</v>
          </cell>
          <cell r="AP46">
            <v>-41.937500000000028</v>
          </cell>
          <cell r="AQ46">
            <v>-41.937500000000028</v>
          </cell>
          <cell r="AR46">
            <v>-41.937500000000028</v>
          </cell>
          <cell r="AS46">
            <v>-33.089535990800002</v>
          </cell>
          <cell r="AT46">
            <v>-26.51140667250003</v>
          </cell>
          <cell r="AU46">
            <v>-30.312499999999925</v>
          </cell>
        </row>
        <row r="47">
          <cell r="A47" t="str">
            <v>c:\my documents\geo\edf\geomon[temp]</v>
          </cell>
          <cell r="B47" t="str">
            <v>FACGC_N_E</v>
          </cell>
          <cell r="C47" t="str">
            <v>Millions of lari</v>
          </cell>
          <cell r="D47" t="str">
            <v>Stock</v>
          </cell>
          <cell r="E47" t="str">
            <v xml:space="preserve">    Net claims on Republican Government</v>
          </cell>
          <cell r="F47">
            <v>56.4</v>
          </cell>
          <cell r="G47">
            <v>64.731999999999999</v>
          </cell>
          <cell r="H47">
            <v>86.580000000000013</v>
          </cell>
          <cell r="I47">
            <v>99.12</v>
          </cell>
          <cell r="L47">
            <v>150.30000000000001</v>
          </cell>
          <cell r="M47">
            <v>172.2</v>
          </cell>
          <cell r="N47">
            <v>185.63120000000001</v>
          </cell>
          <cell r="O47">
            <v>217.0532</v>
          </cell>
          <cell r="P47">
            <v>234.40100000000001</v>
          </cell>
          <cell r="Q47">
            <v>234.4819</v>
          </cell>
          <cell r="R47">
            <v>218.61920000000001</v>
          </cell>
          <cell r="S47">
            <v>242.7277</v>
          </cell>
          <cell r="T47">
            <v>252.0282</v>
          </cell>
          <cell r="U47">
            <v>280.25200000000001</v>
          </cell>
          <cell r="V47">
            <v>305.59009999999995</v>
          </cell>
          <cell r="W47">
            <v>316.44220000000001</v>
          </cell>
          <cell r="X47">
            <v>333.40499999999997</v>
          </cell>
          <cell r="Y47">
            <v>348.03929999999997</v>
          </cell>
          <cell r="Z47">
            <v>360.01260000000002</v>
          </cell>
          <cell r="AA47">
            <v>379.48250000000002</v>
          </cell>
          <cell r="AB47">
            <v>380.90219999999999</v>
          </cell>
          <cell r="AC47">
            <v>334.74530000000004</v>
          </cell>
          <cell r="AD47">
            <v>364.29970000000003</v>
          </cell>
          <cell r="AE47">
            <v>376.12630000000001</v>
          </cell>
          <cell r="AF47">
            <v>386.84529999999995</v>
          </cell>
          <cell r="AG47">
            <v>396.6574</v>
          </cell>
          <cell r="AH47">
            <v>412.33969999999999</v>
          </cell>
          <cell r="AI47">
            <v>423.73550000000006</v>
          </cell>
          <cell r="AJ47">
            <v>457.64749999999998</v>
          </cell>
          <cell r="AK47">
            <v>491.51690000000002</v>
          </cell>
          <cell r="AL47">
            <v>491.56020000000001</v>
          </cell>
          <cell r="AM47">
            <v>505.97369999999995</v>
          </cell>
          <cell r="AN47">
            <v>508.22969999999998</v>
          </cell>
          <cell r="AO47">
            <v>512.87239999999997</v>
          </cell>
          <cell r="AP47">
            <v>515.70119999999997</v>
          </cell>
          <cell r="AQ47">
            <v>515.70119999999997</v>
          </cell>
          <cell r="AR47">
            <v>515.70119999999997</v>
          </cell>
          <cell r="AS47">
            <v>517.58686400919999</v>
          </cell>
          <cell r="AT47">
            <v>523.91309332749995</v>
          </cell>
          <cell r="AU47">
            <v>612.97450000000003</v>
          </cell>
        </row>
        <row r="48">
          <cell r="A48" t="str">
            <v>c:\my documents\geo\edf\geomon[temp]</v>
          </cell>
          <cell r="B48" t="str">
            <v>FACGC_E</v>
          </cell>
          <cell r="C48" t="str">
            <v>Millions of lari</v>
          </cell>
          <cell r="D48" t="str">
            <v>Stock</v>
          </cell>
          <cell r="E48" t="str">
            <v xml:space="preserve">      Loans to Republican Govt</v>
          </cell>
          <cell r="F48">
            <v>110.7</v>
          </cell>
          <cell r="G48">
            <v>110.7</v>
          </cell>
          <cell r="H48">
            <v>149.19999999999999</v>
          </cell>
          <cell r="I48">
            <v>166.2</v>
          </cell>
          <cell r="J48">
            <v>180.91720000000001</v>
          </cell>
          <cell r="K48">
            <v>187.91720000000001</v>
          </cell>
          <cell r="L48">
            <v>196</v>
          </cell>
          <cell r="M48">
            <v>206</v>
          </cell>
          <cell r="N48">
            <v>221.71719999999999</v>
          </cell>
          <cell r="O48">
            <v>257.71719999999999</v>
          </cell>
          <cell r="P48">
            <v>271.71719999999999</v>
          </cell>
          <cell r="Q48">
            <v>276.5172</v>
          </cell>
          <cell r="R48">
            <v>296.71839999999997</v>
          </cell>
          <cell r="S48">
            <v>296.71839999999997</v>
          </cell>
          <cell r="T48">
            <v>296.71839999999997</v>
          </cell>
          <cell r="U48">
            <v>333.41800000000001</v>
          </cell>
          <cell r="V48">
            <v>350.51839999999999</v>
          </cell>
          <cell r="W48">
            <v>360.41800000000001</v>
          </cell>
          <cell r="X48">
            <v>372.8184</v>
          </cell>
          <cell r="Y48">
            <v>392.05939999999998</v>
          </cell>
          <cell r="Z48">
            <v>410.05939999999998</v>
          </cell>
          <cell r="AA48">
            <v>424.75940000000003</v>
          </cell>
          <cell r="AB48">
            <v>427.74930000000001</v>
          </cell>
          <cell r="AC48">
            <v>386.3184</v>
          </cell>
          <cell r="AD48">
            <v>412.72539999999998</v>
          </cell>
          <cell r="AE48">
            <v>424.92540000000002</v>
          </cell>
          <cell r="AF48">
            <v>436.58339999999998</v>
          </cell>
          <cell r="AG48">
            <v>446.10039999999998</v>
          </cell>
          <cell r="AH48">
            <v>460.60039999999998</v>
          </cell>
          <cell r="AI48">
            <v>466.7004</v>
          </cell>
          <cell r="AJ48">
            <v>493.65039999999999</v>
          </cell>
          <cell r="AK48">
            <v>538.05709999999999</v>
          </cell>
          <cell r="AL48">
            <v>535.21510000000001</v>
          </cell>
          <cell r="AM48">
            <v>547.76009999999997</v>
          </cell>
          <cell r="AN48">
            <v>556.16010000000006</v>
          </cell>
          <cell r="AO48">
            <v>561.63810000000001</v>
          </cell>
          <cell r="AP48">
            <v>541.5231</v>
          </cell>
          <cell r="AQ48">
            <v>541.5231</v>
          </cell>
          <cell r="AR48">
            <v>541.5231</v>
          </cell>
          <cell r="AS48">
            <v>547.51229999999998</v>
          </cell>
          <cell r="AT48">
            <v>547.51229999999998</v>
          </cell>
          <cell r="AU48">
            <v>570.49199999999996</v>
          </cell>
        </row>
        <row r="49">
          <cell r="A49" t="str">
            <v>c:\my documents\geo\edf\geomon[temp]</v>
          </cell>
          <cell r="B49" t="str">
            <v>FACGCGB_E</v>
          </cell>
          <cell r="C49" t="str">
            <v>Millions of lari</v>
          </cell>
          <cell r="D49" t="str">
            <v>Stock</v>
          </cell>
          <cell r="E49" t="str">
            <v xml:space="preserve">      Government bonds issued to cover NGB losses</v>
          </cell>
          <cell r="AU49">
            <v>70.3</v>
          </cell>
        </row>
        <row r="50">
          <cell r="A50" t="str">
            <v>c:\my documents\geo\edf\geomon[temp]</v>
          </cell>
          <cell r="B50" t="str">
            <v>FADGC_E</v>
          </cell>
          <cell r="C50" t="str">
            <v>Millions of lari</v>
          </cell>
          <cell r="D50" t="str">
            <v>Stock</v>
          </cell>
          <cell r="E50" t="str">
            <v xml:space="preserve">      Deposits of Republican Govt</v>
          </cell>
          <cell r="F50">
            <v>-54.3</v>
          </cell>
          <cell r="G50">
            <v>-45.968000000000004</v>
          </cell>
          <cell r="H50">
            <v>-62.619999999999976</v>
          </cell>
          <cell r="I50">
            <v>-67.079999999999984</v>
          </cell>
          <cell r="J50">
            <v>-180.91719999999998</v>
          </cell>
          <cell r="K50">
            <v>-187.91720000000001</v>
          </cell>
          <cell r="L50">
            <v>-45.699999999999989</v>
          </cell>
          <cell r="M50">
            <v>-33.800000000000011</v>
          </cell>
          <cell r="N50">
            <v>-36.085999999999984</v>
          </cell>
          <cell r="O50">
            <v>-40.663999999999987</v>
          </cell>
          <cell r="P50">
            <v>-37.316199999999981</v>
          </cell>
          <cell r="Q50">
            <v>-42.035300000000007</v>
          </cell>
          <cell r="R50">
            <v>-78.099199999999968</v>
          </cell>
          <cell r="S50">
            <v>-53.990699999999975</v>
          </cell>
          <cell r="T50">
            <v>-44.690199999999976</v>
          </cell>
          <cell r="U50">
            <v>-53.165999999999997</v>
          </cell>
          <cell r="V50">
            <v>-44.928300000000036</v>
          </cell>
          <cell r="W50">
            <v>-43.975799999999992</v>
          </cell>
          <cell r="X50">
            <v>-39.413400000000024</v>
          </cell>
          <cell r="Y50">
            <v>-44.020100000000014</v>
          </cell>
          <cell r="Z50">
            <v>-50.046799999999962</v>
          </cell>
          <cell r="AA50">
            <v>-45.276900000000012</v>
          </cell>
          <cell r="AB50">
            <v>-46.847100000000012</v>
          </cell>
          <cell r="AC50">
            <v>-51.573099999999954</v>
          </cell>
          <cell r="AD50">
            <v>-48.425699999999949</v>
          </cell>
          <cell r="AE50">
            <v>-48.79910000000001</v>
          </cell>
          <cell r="AF50">
            <v>-49.738100000000031</v>
          </cell>
          <cell r="AG50">
            <v>-49.442999999999984</v>
          </cell>
          <cell r="AH50">
            <v>-48.260699999999986</v>
          </cell>
          <cell r="AI50">
            <v>-42.964899999999943</v>
          </cell>
          <cell r="AJ50">
            <v>-36.002900000000011</v>
          </cell>
          <cell r="AK50">
            <v>-46.54019999999997</v>
          </cell>
          <cell r="AL50">
            <v>-43.654899999999998</v>
          </cell>
          <cell r="AM50">
            <v>-41.786400000000015</v>
          </cell>
          <cell r="AN50">
            <v>-47.930400000000077</v>
          </cell>
          <cell r="AO50">
            <v>-48.765700000000038</v>
          </cell>
          <cell r="AP50">
            <v>-25.821900000000028</v>
          </cell>
          <cell r="AQ50">
            <v>-25.821900000000028</v>
          </cell>
          <cell r="AR50">
            <v>-25.821900000000028</v>
          </cell>
          <cell r="AS50">
            <v>-29.925435990799997</v>
          </cell>
          <cell r="AT50">
            <v>-23.599206672500031</v>
          </cell>
          <cell r="AU50">
            <v>-27.817499999999924</v>
          </cell>
        </row>
        <row r="51">
          <cell r="A51" t="str">
            <v>c:\my documents\geo\edf\geomon[temp]</v>
          </cell>
          <cell r="B51" t="str">
            <v>FADGO_N_E</v>
          </cell>
          <cell r="C51" t="str">
            <v>Millions of lari</v>
          </cell>
          <cell r="D51" t="str">
            <v>Stock</v>
          </cell>
          <cell r="E51" t="str">
            <v xml:space="preserve">          Other Budget accounts (net)</v>
          </cell>
          <cell r="F51">
            <v>-12.9</v>
          </cell>
          <cell r="G51">
            <v>-5</v>
          </cell>
          <cell r="H51">
            <v>-21.299999999999976</v>
          </cell>
          <cell r="I51">
            <v>-15.598499999999987</v>
          </cell>
          <cell r="J51">
            <v>-154.5872</v>
          </cell>
          <cell r="K51">
            <v>-161.75720000000001</v>
          </cell>
          <cell r="L51">
            <v>-6.8704999999999856</v>
          </cell>
          <cell r="M51">
            <v>-3.2360000000000113</v>
          </cell>
          <cell r="N51">
            <v>-5.3165999999999833</v>
          </cell>
          <cell r="O51">
            <v>-5.1639999999999873</v>
          </cell>
          <cell r="P51">
            <v>-1.8451999999999842</v>
          </cell>
          <cell r="Q51">
            <v>-5.8279000000000067</v>
          </cell>
          <cell r="R51">
            <v>-0.28909999999996217</v>
          </cell>
          <cell r="S51">
            <v>-1.9120999999999739</v>
          </cell>
          <cell r="T51">
            <v>-2.3057999999999765</v>
          </cell>
          <cell r="U51">
            <v>-5.5209999999999937</v>
          </cell>
          <cell r="V51">
            <v>-7.4442000000000377</v>
          </cell>
          <cell r="W51">
            <v>-6.7179999999999964</v>
          </cell>
          <cell r="X51">
            <v>-3.072000000000024</v>
          </cell>
          <cell r="Y51">
            <v>-8.6469000000000094</v>
          </cell>
          <cell r="Z51">
            <v>-14.828799999999966</v>
          </cell>
          <cell r="AA51">
            <v>-9.1675000000000182</v>
          </cell>
          <cell r="AB51">
            <v>-4.7870000000000061</v>
          </cell>
          <cell r="AC51">
            <v>-14.389799999999958</v>
          </cell>
          <cell r="AD51">
            <v>-10.829299999999947</v>
          </cell>
          <cell r="AE51">
            <v>-9.3594000000000079</v>
          </cell>
          <cell r="AF51">
            <v>-10.525000000000027</v>
          </cell>
          <cell r="AG51">
            <v>-8.8836999999999833</v>
          </cell>
          <cell r="AH51">
            <v>-10.010999999999989</v>
          </cell>
          <cell r="AI51">
            <v>-4.5609999999999431</v>
          </cell>
          <cell r="AJ51">
            <v>-7.1306000000000083</v>
          </cell>
          <cell r="AK51">
            <v>-8.0118999999999687</v>
          </cell>
          <cell r="AL51">
            <v>-6.0951999999999984</v>
          </cell>
          <cell r="AM51">
            <v>-1.7028000000000176</v>
          </cell>
          <cell r="AN51">
            <v>-5.2335000000000775</v>
          </cell>
          <cell r="AO51">
            <v>-1.7640000000000384</v>
          </cell>
          <cell r="AP51">
            <v>-13.655800000000028</v>
          </cell>
          <cell r="AQ51">
            <v>-13.655800000000028</v>
          </cell>
          <cell r="AR51">
            <v>-13.655800000000028</v>
          </cell>
          <cell r="AS51">
            <v>-15.351899999999997</v>
          </cell>
          <cell r="AT51">
            <v>-10.299400000000031</v>
          </cell>
          <cell r="AU51">
            <v>-13.434999999999924</v>
          </cell>
        </row>
        <row r="52">
          <cell r="A52" t="str">
            <v>c:\my documents\geo\edf\geomon[temp]</v>
          </cell>
          <cell r="B52" t="str">
            <v>FADGOFC_E</v>
          </cell>
          <cell r="C52" t="str">
            <v>Millions of lari</v>
          </cell>
          <cell r="D52" t="str">
            <v>Stock</v>
          </cell>
          <cell r="E52" t="str">
            <v xml:space="preserve">          Foreign currency fund</v>
          </cell>
          <cell r="F52">
            <v>-41.4</v>
          </cell>
          <cell r="G52">
            <v>-40.968000000000004</v>
          </cell>
          <cell r="H52">
            <v>-41.32</v>
          </cell>
          <cell r="I52">
            <v>-51.481499999999997</v>
          </cell>
          <cell r="J52">
            <v>-26.33</v>
          </cell>
          <cell r="K52">
            <v>-26.16</v>
          </cell>
          <cell r="L52">
            <v>-38.829500000000003</v>
          </cell>
          <cell r="M52">
            <v>-30.564</v>
          </cell>
          <cell r="N52">
            <v>-30.769400000000001</v>
          </cell>
          <cell r="O52">
            <v>-35.5</v>
          </cell>
          <cell r="P52">
            <v>-35.470999999999997</v>
          </cell>
          <cell r="Q52">
            <v>-36.2074</v>
          </cell>
          <cell r="R52">
            <v>-77.810100000000006</v>
          </cell>
          <cell r="S52">
            <v>-52.078600000000002</v>
          </cell>
          <cell r="T52">
            <v>-42.384399999999999</v>
          </cell>
          <cell r="U52">
            <v>-47.645000000000003</v>
          </cell>
          <cell r="V52">
            <v>-37.484099999999998</v>
          </cell>
          <cell r="W52">
            <v>-37.257799999999996</v>
          </cell>
          <cell r="X52">
            <v>-36.3414</v>
          </cell>
          <cell r="Y52">
            <v>-35.373200000000004</v>
          </cell>
          <cell r="Z52">
            <v>-35.217999999999996</v>
          </cell>
          <cell r="AA52">
            <v>-36.109399999999994</v>
          </cell>
          <cell r="AB52">
            <v>-42.060100000000006</v>
          </cell>
          <cell r="AC52">
            <v>-37.183299999999996</v>
          </cell>
          <cell r="AD52">
            <v>-37.596400000000003</v>
          </cell>
          <cell r="AE52">
            <v>-39.439700000000002</v>
          </cell>
          <cell r="AF52">
            <v>-39.213100000000004</v>
          </cell>
          <cell r="AG52">
            <v>-40.5593</v>
          </cell>
          <cell r="AH52">
            <v>-38.249699999999997</v>
          </cell>
          <cell r="AI52">
            <v>-38.4039</v>
          </cell>
          <cell r="AJ52">
            <v>-28.872300000000003</v>
          </cell>
          <cell r="AK52">
            <v>-38.528300000000002</v>
          </cell>
          <cell r="AL52">
            <v>-37.559699999999999</v>
          </cell>
          <cell r="AM52">
            <v>-40.083599999999997</v>
          </cell>
          <cell r="AN52">
            <v>-42.696899999999999</v>
          </cell>
          <cell r="AO52">
            <v>-47.0017</v>
          </cell>
          <cell r="AP52">
            <v>-12.1661</v>
          </cell>
          <cell r="AQ52">
            <v>-12.1661</v>
          </cell>
          <cell r="AR52">
            <v>-12.1661</v>
          </cell>
          <cell r="AS52">
            <v>-14.5735359908</v>
          </cell>
          <cell r="AT52">
            <v>-13.299806672500001</v>
          </cell>
          <cell r="AU52">
            <v>-14.3825</v>
          </cell>
        </row>
        <row r="53">
          <cell r="E53" t="str">
            <v xml:space="preserve">    Net claims on local government</v>
          </cell>
        </row>
        <row r="54">
          <cell r="A54" t="str">
            <v>c:\my documents\geo\edf\geomon[temp]</v>
          </cell>
          <cell r="B54" t="str">
            <v>FADGOSS_N_E</v>
          </cell>
          <cell r="C54" t="str">
            <v>Millions of lari</v>
          </cell>
          <cell r="D54" t="str">
            <v>Stock</v>
          </cell>
          <cell r="E54" t="str">
            <v xml:space="preserve">    Net claims on Social Security Fund</v>
          </cell>
          <cell r="F54">
            <v>1.1000000000000001</v>
          </cell>
          <cell r="G54">
            <v>1.2</v>
          </cell>
          <cell r="H54">
            <v>1.7</v>
          </cell>
          <cell r="I54">
            <v>0.5</v>
          </cell>
          <cell r="L54">
            <v>1.3747</v>
          </cell>
          <cell r="M54">
            <v>1.3747</v>
          </cell>
          <cell r="N54">
            <v>1.5722</v>
          </cell>
          <cell r="O54">
            <v>1.5249999999999999</v>
          </cell>
          <cell r="P54">
            <v>1.4418</v>
          </cell>
          <cell r="Q54">
            <v>1.5111000000000001</v>
          </cell>
          <cell r="R54">
            <v>-7.0300000000000001E-2</v>
          </cell>
          <cell r="S54">
            <v>-0.308</v>
          </cell>
          <cell r="T54">
            <v>-0.14199999999999999</v>
          </cell>
          <cell r="U54">
            <v>-0.21290000000000001</v>
          </cell>
          <cell r="V54">
            <v>-0.38279999999999997</v>
          </cell>
          <cell r="W54">
            <v>-0.32519999999999999</v>
          </cell>
          <cell r="X54">
            <v>-0.30149999999999999</v>
          </cell>
          <cell r="Y54">
            <v>-0.18540000000000001</v>
          </cell>
          <cell r="Z54">
            <v>-0.4259</v>
          </cell>
          <cell r="AA54">
            <v>-0.38400000000000001</v>
          </cell>
          <cell r="AB54">
            <v>-0.1799</v>
          </cell>
          <cell r="AC54">
            <v>-0.39029999999999998</v>
          </cell>
          <cell r="AD54">
            <v>-1.0999999999999999E-2</v>
          </cell>
          <cell r="AE54">
            <v>-0.3664</v>
          </cell>
          <cell r="AF54">
            <v>0</v>
          </cell>
          <cell r="AG54">
            <v>-0.06</v>
          </cell>
          <cell r="AH54">
            <v>-2.0000000000000001E-4</v>
          </cell>
          <cell r="AI54">
            <v>-1.8499999999999999E-2</v>
          </cell>
          <cell r="AJ54">
            <v>-0.37609999999999999</v>
          </cell>
          <cell r="AK54">
            <v>-4.8800000000000003E-2</v>
          </cell>
          <cell r="AL54">
            <v>-2.3800000000000002E-2</v>
          </cell>
          <cell r="AM54">
            <v>-2.2700000000000001E-2</v>
          </cell>
          <cell r="AN54">
            <v>-0.16769999999999999</v>
          </cell>
          <cell r="AO54">
            <v>-0.74509999999999998</v>
          </cell>
          <cell r="AP54">
            <v>-0.64990000000000003</v>
          </cell>
          <cell r="AQ54">
            <v>-0.64990000000000003</v>
          </cell>
          <cell r="AR54">
            <v>-0.64990000000000003</v>
          </cell>
          <cell r="AS54">
            <v>-0.1026</v>
          </cell>
          <cell r="AT54">
            <v>-0.3342</v>
          </cell>
          <cell r="AU54">
            <v>-3.3000000000000002E-2</v>
          </cell>
        </row>
        <row r="55">
          <cell r="A55" t="str">
            <v>c:\my documents\geo\edf\geomon[temp]</v>
          </cell>
          <cell r="B55" t="str">
            <v>FADGOEB_N_E</v>
          </cell>
          <cell r="C55" t="str">
            <v>Millions of lari</v>
          </cell>
          <cell r="D55" t="str">
            <v>Stock</v>
          </cell>
          <cell r="E55" t="str">
            <v xml:space="preserve">    Other extrabudget funds (net)</v>
          </cell>
          <cell r="F55">
            <v>-2.2999999999999998</v>
          </cell>
          <cell r="G55">
            <v>-1.9</v>
          </cell>
          <cell r="H55">
            <v>-2.7</v>
          </cell>
          <cell r="I55">
            <v>-1.4</v>
          </cell>
          <cell r="J55">
            <v>-18.440000000000001</v>
          </cell>
          <cell r="K55">
            <v>-13.27</v>
          </cell>
          <cell r="L55">
            <v>-14.1211</v>
          </cell>
          <cell r="M55">
            <v>-17.5258</v>
          </cell>
          <cell r="N55">
            <v>-10.946199999999999</v>
          </cell>
          <cell r="O55">
            <v>-5.3357000000000001</v>
          </cell>
          <cell r="P55">
            <v>-4.3897000000000004</v>
          </cell>
          <cell r="Q55">
            <v>-2.7812000000000001</v>
          </cell>
          <cell r="R55">
            <v>-9.6867999999999999</v>
          </cell>
          <cell r="S55">
            <v>-12.9133</v>
          </cell>
          <cell r="T55">
            <v>-11.809799999999999</v>
          </cell>
          <cell r="U55">
            <v>-14.1739</v>
          </cell>
          <cell r="V55">
            <v>-3.3620999999999999</v>
          </cell>
          <cell r="W55">
            <v>-2.4123999999999999</v>
          </cell>
          <cell r="X55">
            <v>-1.0349999999999999</v>
          </cell>
          <cell r="Y55">
            <v>-3.1006</v>
          </cell>
          <cell r="Z55">
            <v>-1.4202999999999999</v>
          </cell>
          <cell r="AA55">
            <v>-2.3456000000000001</v>
          </cell>
          <cell r="AB55">
            <v>-3.5112000000000001</v>
          </cell>
          <cell r="AC55">
            <v>-2.6781999999999999</v>
          </cell>
          <cell r="AD55">
            <v>-2.5402</v>
          </cell>
          <cell r="AE55">
            <v>-2.3403</v>
          </cell>
          <cell r="AF55">
            <v>-3.8616000000000001</v>
          </cell>
          <cell r="AG55">
            <v>-3.9823</v>
          </cell>
          <cell r="AH55">
            <v>-4.1364000000000001</v>
          </cell>
          <cell r="AI55">
            <v>-4.9626000000000001</v>
          </cell>
          <cell r="AJ55">
            <v>-3.7997999999999998</v>
          </cell>
          <cell r="AK55">
            <v>-4.3018999999999998</v>
          </cell>
          <cell r="AL55">
            <v>-4.1806999999999999</v>
          </cell>
          <cell r="AM55">
            <v>-4.2281000000000004</v>
          </cell>
          <cell r="AN55">
            <v>-4.9325999999999999</v>
          </cell>
          <cell r="AO55">
            <v>-5.7546999999999997</v>
          </cell>
          <cell r="AP55">
            <v>-15.4657</v>
          </cell>
          <cell r="AQ55">
            <v>-15.4657</v>
          </cell>
          <cell r="AR55">
            <v>-15.4657</v>
          </cell>
          <cell r="AS55">
            <v>-3.0615000000000001</v>
          </cell>
          <cell r="AT55">
            <v>-2.5779999999999998</v>
          </cell>
          <cell r="AU55">
            <v>-2.4620000000000002</v>
          </cell>
        </row>
        <row r="56">
          <cell r="A56" t="str">
            <v>c:\my documents\geo\edf\geomon[temp]</v>
          </cell>
          <cell r="B56" t="str">
            <v>FADOIEU_E</v>
          </cell>
          <cell r="C56" t="str">
            <v>Millions of lari</v>
          </cell>
          <cell r="D56" t="str">
            <v>Stock</v>
          </cell>
          <cell r="E56" t="str">
            <v xml:space="preserve">  EU Counterpart Funds</v>
          </cell>
          <cell r="I56">
            <v>-11</v>
          </cell>
          <cell r="L56">
            <v>-12.7</v>
          </cell>
          <cell r="M56">
            <v>-11.6</v>
          </cell>
          <cell r="S56">
            <v>-0.9</v>
          </cell>
          <cell r="T56">
            <v>-1.7</v>
          </cell>
          <cell r="U56">
            <v>-1.3</v>
          </cell>
          <cell r="V56">
            <v>-0.9</v>
          </cell>
          <cell r="W56">
            <v>-0.3</v>
          </cell>
          <cell r="X56">
            <v>-0.1</v>
          </cell>
          <cell r="Y56">
            <v>-0.5</v>
          </cell>
          <cell r="Z56">
            <v>-0.5</v>
          </cell>
          <cell r="AA56">
            <v>-1.2</v>
          </cell>
          <cell r="AB56">
            <v>-2.5</v>
          </cell>
          <cell r="AC56">
            <v>-1.5</v>
          </cell>
          <cell r="AD56">
            <v>-1.1000000000000001</v>
          </cell>
          <cell r="AE56">
            <v>-1.6</v>
          </cell>
          <cell r="AF56">
            <v>-1.2</v>
          </cell>
          <cell r="AG56">
            <v>-1</v>
          </cell>
          <cell r="AH56">
            <v>-1.5</v>
          </cell>
          <cell r="AI56">
            <v>-1.8</v>
          </cell>
          <cell r="AJ56">
            <v>-1.8</v>
          </cell>
          <cell r="AK56">
            <v>-1.2</v>
          </cell>
          <cell r="AL56">
            <v>-1.1000000000000001</v>
          </cell>
          <cell r="AM56">
            <v>-1.9</v>
          </cell>
          <cell r="AN56">
            <v>-1.9</v>
          </cell>
          <cell r="AO56">
            <v>-3.7</v>
          </cell>
          <cell r="AP56">
            <v>-4.4000000000000004</v>
          </cell>
          <cell r="AQ56">
            <v>-4.4000000000000004</v>
          </cell>
          <cell r="AR56">
            <v>-4.4000000000000004</v>
          </cell>
          <cell r="AS56">
            <v>-5.3</v>
          </cell>
          <cell r="AT56">
            <v>-7.1</v>
          </cell>
          <cell r="AU56">
            <v>-7.3989380000000002</v>
          </cell>
        </row>
        <row r="57">
          <cell r="A57" t="str">
            <v>c:\my documents\geo\edf\geomon[temp]</v>
          </cell>
          <cell r="B57" t="str">
            <v>FACNG_E</v>
          </cell>
          <cell r="C57" t="str">
            <v>Millions of lari</v>
          </cell>
          <cell r="D57" t="str">
            <v>Stock</v>
          </cell>
          <cell r="E57" t="str">
            <v xml:space="preserve">  Claims on rest of economy (including staff loans)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0.17</v>
          </cell>
          <cell r="U57">
            <v>0.28000000000000003</v>
          </cell>
          <cell r="V57">
            <v>0.37</v>
          </cell>
          <cell r="W57">
            <v>0.38</v>
          </cell>
          <cell r="X57">
            <v>0.39</v>
          </cell>
          <cell r="Y57">
            <v>0.41</v>
          </cell>
          <cell r="Z57">
            <v>34.009705882352954</v>
          </cell>
          <cell r="AA57">
            <v>34.705747303543909</v>
          </cell>
          <cell r="AB57">
            <v>35.506</v>
          </cell>
          <cell r="AC57">
            <v>37.075472560975612</v>
          </cell>
          <cell r="AD57">
            <v>36.562162576687122</v>
          </cell>
          <cell r="AE57">
            <v>36.796147812971348</v>
          </cell>
          <cell r="AF57">
            <v>37.040261065266314</v>
          </cell>
          <cell r="AG57">
            <v>38.160780524344581</v>
          </cell>
          <cell r="AH57">
            <v>43.085932584269663</v>
          </cell>
          <cell r="AI57">
            <v>44.249999999999993</v>
          </cell>
          <cell r="AJ57">
            <v>44.062066023738872</v>
          </cell>
          <cell r="AK57">
            <v>46.000096439169141</v>
          </cell>
          <cell r="AL57">
            <v>45.16109999999999</v>
          </cell>
          <cell r="AM57">
            <v>48.734681085043981</v>
          </cell>
          <cell r="AN57">
            <v>49.463781960227266</v>
          </cell>
          <cell r="AO57">
            <v>48.056846905537462</v>
          </cell>
          <cell r="AP57">
            <v>42.531555622591611</v>
          </cell>
          <cell r="AQ57">
            <v>63.393903554444378</v>
          </cell>
          <cell r="AR57">
            <v>66.666000000000025</v>
          </cell>
          <cell r="AS57">
            <v>73.633854280871418</v>
          </cell>
          <cell r="AT57">
            <v>63.343681110123697</v>
          </cell>
          <cell r="AU57">
            <v>74.785298368926874</v>
          </cell>
        </row>
        <row r="58">
          <cell r="E58" t="str">
            <v xml:space="preserve">    o/w: Credit to the energy sector</v>
          </cell>
        </row>
        <row r="59">
          <cell r="A59" t="str">
            <v>c:\my documents\geo\edf\geomon[temp]</v>
          </cell>
          <cell r="B59" t="str">
            <v>FACB_N_E</v>
          </cell>
          <cell r="C59" t="str">
            <v>Millions of lari</v>
          </cell>
          <cell r="D59" t="str">
            <v>Stock</v>
          </cell>
          <cell r="E59" t="str">
            <v xml:space="preserve">  Claims on banks</v>
          </cell>
          <cell r="F59">
            <v>4.1999999999999993</v>
          </cell>
          <cell r="G59">
            <v>4.4000000000000004</v>
          </cell>
          <cell r="H59">
            <v>3.5</v>
          </cell>
          <cell r="I59">
            <v>3.6</v>
          </cell>
          <cell r="L59">
            <v>2.1533000000000002</v>
          </cell>
          <cell r="M59">
            <v>3.702</v>
          </cell>
          <cell r="N59">
            <v>2.6516000000000002</v>
          </cell>
          <cell r="O59">
            <v>3.0952999999999999</v>
          </cell>
          <cell r="P59">
            <v>8.2144999999999992</v>
          </cell>
          <cell r="Q59">
            <v>8.5545000000000009</v>
          </cell>
          <cell r="R59">
            <v>13.7195</v>
          </cell>
          <cell r="S59">
            <v>11.2257</v>
          </cell>
          <cell r="T59">
            <v>10.7599</v>
          </cell>
          <cell r="U59">
            <v>10.5617</v>
          </cell>
          <cell r="V59">
            <v>10.623799999999999</v>
          </cell>
          <cell r="W59">
            <v>9.0242000000000004</v>
          </cell>
          <cell r="X59">
            <v>5.3112000000000004</v>
          </cell>
          <cell r="Y59">
            <v>6.4776999999999996</v>
          </cell>
          <cell r="Z59">
            <v>7.8372000000000002</v>
          </cell>
          <cell r="AA59">
            <v>4.3926999999999996</v>
          </cell>
          <cell r="AB59">
            <v>7.0225</v>
          </cell>
          <cell r="AC59">
            <v>4.4588999999999999</v>
          </cell>
          <cell r="AD59">
            <v>3.4695</v>
          </cell>
          <cell r="AE59">
            <v>2.5152000000000001</v>
          </cell>
          <cell r="AF59">
            <v>2.4718</v>
          </cell>
          <cell r="AG59">
            <v>2.3967000000000001</v>
          </cell>
          <cell r="AH59">
            <v>2.7450999999999999</v>
          </cell>
          <cell r="AI59">
            <v>2.7124999999999999</v>
          </cell>
          <cell r="AJ59">
            <v>2.1541000000000001</v>
          </cell>
          <cell r="AK59">
            <v>1.0624</v>
          </cell>
          <cell r="AL59">
            <v>1.7211000000000001</v>
          </cell>
          <cell r="AM59">
            <v>-1.0244</v>
          </cell>
          <cell r="AN59">
            <v>3.5756999999999999</v>
          </cell>
          <cell r="AO59">
            <v>1.7927999999999999</v>
          </cell>
          <cell r="AP59">
            <v>6.556</v>
          </cell>
          <cell r="AQ59">
            <v>6.556</v>
          </cell>
          <cell r="AR59">
            <v>6.556</v>
          </cell>
          <cell r="AS59">
            <v>6.0932000000000004</v>
          </cell>
          <cell r="AT59">
            <v>4.0720000000000001</v>
          </cell>
          <cell r="AU59">
            <v>3.6025</v>
          </cell>
        </row>
        <row r="60">
          <cell r="E60" t="str">
            <v xml:space="preserve">    Credit to banks</v>
          </cell>
          <cell r="F60">
            <v>2.8</v>
          </cell>
          <cell r="G60">
            <v>2.7</v>
          </cell>
          <cell r="AP60">
            <v>0</v>
          </cell>
        </row>
        <row r="61">
          <cell r="E61" t="str">
            <v xml:space="preserve">    Overdrafts on correspondent a/cs</v>
          </cell>
          <cell r="F61">
            <v>1.4</v>
          </cell>
          <cell r="G61">
            <v>1.7</v>
          </cell>
          <cell r="AP61">
            <v>0</v>
          </cell>
        </row>
        <row r="62">
          <cell r="A62" t="str">
            <v>c:\my documents\geo\edf\geomon[temp]</v>
          </cell>
          <cell r="B62" t="str">
            <v>FAOITGC_E</v>
          </cell>
          <cell r="C62" t="str">
            <v>Millions of lari</v>
          </cell>
          <cell r="D62" t="str">
            <v>Stock</v>
          </cell>
          <cell r="E62" t="str">
            <v xml:space="preserve">  Temporary credit for gas</v>
          </cell>
          <cell r="F62">
            <v>3.69</v>
          </cell>
          <cell r="G62">
            <v>3.7</v>
          </cell>
          <cell r="H62">
            <v>3.7</v>
          </cell>
          <cell r="I62">
            <v>3.69</v>
          </cell>
          <cell r="J62">
            <v>3.7</v>
          </cell>
          <cell r="K62">
            <v>3.7</v>
          </cell>
          <cell r="L62">
            <v>3.7</v>
          </cell>
          <cell r="M62">
            <v>3.7</v>
          </cell>
          <cell r="N62">
            <v>3.7</v>
          </cell>
          <cell r="O62">
            <v>3.7</v>
          </cell>
          <cell r="P62">
            <v>3.7</v>
          </cell>
          <cell r="Q62">
            <v>3.7</v>
          </cell>
          <cell r="R62">
            <v>3.7</v>
          </cell>
          <cell r="S62">
            <v>3.7</v>
          </cell>
          <cell r="T62">
            <v>3.4</v>
          </cell>
          <cell r="U62">
            <v>3.4</v>
          </cell>
          <cell r="V62">
            <v>2.7</v>
          </cell>
          <cell r="W62">
            <v>2.7</v>
          </cell>
          <cell r="X62">
            <v>2.4</v>
          </cell>
          <cell r="Y62">
            <v>2.4</v>
          </cell>
          <cell r="Z62">
            <v>2.4</v>
          </cell>
          <cell r="AA62">
            <v>1</v>
          </cell>
          <cell r="AB62">
            <v>1.1000000000000001</v>
          </cell>
          <cell r="AC62">
            <v>1.1000000000000001</v>
          </cell>
          <cell r="AD62">
            <v>1.1000000000000001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c:\my documents\geo\edf\geomon[temp]</v>
          </cell>
          <cell r="B63" t="str">
            <v>FAOI_N_E</v>
          </cell>
          <cell r="C63" t="str">
            <v>Millions of lari</v>
          </cell>
          <cell r="D63" t="str">
            <v>Stock</v>
          </cell>
          <cell r="E63" t="str">
            <v xml:space="preserve">  Other assets, net</v>
          </cell>
          <cell r="F63">
            <v>-2.6316087317073014</v>
          </cell>
          <cell r="G63">
            <v>-1.7771443891112346</v>
          </cell>
          <cell r="H63">
            <v>-1.091354190476193</v>
          </cell>
          <cell r="I63">
            <v>17.852541469096671</v>
          </cell>
          <cell r="L63">
            <v>-2.2584408486055736</v>
          </cell>
          <cell r="M63">
            <v>-7.585552213661666</v>
          </cell>
          <cell r="N63">
            <v>-17.778805036306277</v>
          </cell>
          <cell r="O63">
            <v>-13.662833708661399</v>
          </cell>
          <cell r="P63">
            <v>-12.848656818897663</v>
          </cell>
          <cell r="Q63">
            <v>-6.1217698750000062</v>
          </cell>
          <cell r="R63">
            <v>-7.5309209356358062</v>
          </cell>
          <cell r="S63">
            <v>-4.6207505050505508</v>
          </cell>
          <cell r="T63">
            <v>6.2239038759689924</v>
          </cell>
          <cell r="U63">
            <v>-3.2630476043277419</v>
          </cell>
          <cell r="V63">
            <v>0.16159969207084202</v>
          </cell>
          <cell r="W63">
            <v>13.407199999999913</v>
          </cell>
          <cell r="X63">
            <v>8.0257999999999861</v>
          </cell>
          <cell r="Y63">
            <v>9.9012271317829761</v>
          </cell>
          <cell r="Z63">
            <v>16.588572445820496</v>
          </cell>
          <cell r="AA63">
            <v>6.0254237288135499</v>
          </cell>
          <cell r="AB63">
            <v>7.1162999999999386</v>
          </cell>
          <cell r="AC63">
            <v>9.0730106707315699</v>
          </cell>
          <cell r="AD63">
            <v>7.3544070552147005</v>
          </cell>
          <cell r="AE63">
            <v>-28.761366805128226</v>
          </cell>
          <cell r="AF63">
            <v>-29.085285329182319</v>
          </cell>
          <cell r="AG63">
            <v>-22.928345379026236</v>
          </cell>
          <cell r="AH63">
            <v>-25.83822949887643</v>
          </cell>
          <cell r="AI63">
            <v>-23.60926196897557</v>
          </cell>
          <cell r="AJ63">
            <v>-29.163405780148427</v>
          </cell>
          <cell r="AK63">
            <v>-35.071793613976176</v>
          </cell>
          <cell r="AL63">
            <v>-35.624824182777843</v>
          </cell>
          <cell r="AM63">
            <v>-38.820793531099696</v>
          </cell>
          <cell r="AN63">
            <v>-41.379276703295425</v>
          </cell>
          <cell r="AO63">
            <v>-39.495005578237127</v>
          </cell>
          <cell r="AP63">
            <v>-19.807500095066636</v>
          </cell>
          <cell r="AQ63">
            <v>114.5953555555556</v>
          </cell>
          <cell r="AR63">
            <v>81.210722616000083</v>
          </cell>
          <cell r="AS63">
            <v>114.67876052778115</v>
          </cell>
          <cell r="AT63">
            <v>119.6638626959043</v>
          </cell>
          <cell r="AU63">
            <v>41.419733464852612</v>
          </cell>
        </row>
        <row r="65">
          <cell r="A65" t="str">
            <v>c:\my documents\geo\edf\geomon[temp]</v>
          </cell>
          <cell r="B65" t="str">
            <v>FRM_E</v>
          </cell>
          <cell r="C65" t="str">
            <v>Millions of lari</v>
          </cell>
          <cell r="D65" t="str">
            <v>Stock</v>
          </cell>
          <cell r="E65" t="str">
            <v>Reserve money (RM)</v>
          </cell>
          <cell r="F65">
            <v>153.80000000000001</v>
          </cell>
          <cell r="G65">
            <v>150.60000000000002</v>
          </cell>
          <cell r="H65">
            <v>153.20000000000002</v>
          </cell>
          <cell r="I65">
            <v>155.6</v>
          </cell>
          <cell r="J65">
            <v>159.87</v>
          </cell>
          <cell r="K65">
            <v>164.19</v>
          </cell>
          <cell r="L65">
            <v>173.09</v>
          </cell>
          <cell r="M65">
            <v>184.31489999999999</v>
          </cell>
          <cell r="N65">
            <v>194.48310000000001</v>
          </cell>
          <cell r="O65">
            <v>208.28899999999999</v>
          </cell>
          <cell r="P65">
            <v>205.59480000000002</v>
          </cell>
          <cell r="Q65">
            <v>194.51829999999998</v>
          </cell>
          <cell r="R65">
            <v>208.95970000000003</v>
          </cell>
          <cell r="S65">
            <v>198.48200000000003</v>
          </cell>
          <cell r="T65">
            <v>195.28689999999997</v>
          </cell>
          <cell r="U65">
            <v>200.27180000000001</v>
          </cell>
          <cell r="V65">
            <v>209.16630000000001</v>
          </cell>
          <cell r="W65">
            <v>205.8348</v>
          </cell>
          <cell r="X65">
            <v>208.16499999999999</v>
          </cell>
          <cell r="Y65">
            <v>224.1182</v>
          </cell>
          <cell r="Z65">
            <v>244.87780000000004</v>
          </cell>
          <cell r="AA65">
            <v>249.88810000000001</v>
          </cell>
          <cell r="AB65">
            <v>253.31899999999999</v>
          </cell>
          <cell r="AC65">
            <v>253.55109999999999</v>
          </cell>
          <cell r="AD65">
            <v>277.06630000000001</v>
          </cell>
          <cell r="AE65">
            <v>259.89429999999999</v>
          </cell>
          <cell r="AF65">
            <v>254.79670000000002</v>
          </cell>
          <cell r="AG65">
            <v>259.79049999999995</v>
          </cell>
          <cell r="AH65">
            <v>270.96899999999999</v>
          </cell>
          <cell r="AI65">
            <v>266.62279999999998</v>
          </cell>
          <cell r="AJ65">
            <v>272.02970000000005</v>
          </cell>
          <cell r="AK65">
            <v>278.11450000000002</v>
          </cell>
          <cell r="AL65">
            <v>281.81079999999997</v>
          </cell>
          <cell r="AM65">
            <v>245.69990000000001</v>
          </cell>
          <cell r="AN65">
            <v>232.8716</v>
          </cell>
          <cell r="AO65">
            <v>207.97130000000001</v>
          </cell>
          <cell r="AP65">
            <v>259.71890000000002</v>
          </cell>
          <cell r="AQ65">
            <v>259.71890000000002</v>
          </cell>
          <cell r="AR65">
            <v>259.71890000000002</v>
          </cell>
          <cell r="AS65">
            <v>273.3383</v>
          </cell>
          <cell r="AT65">
            <v>267.28149999999999</v>
          </cell>
          <cell r="AU65">
            <v>262.70500000000004</v>
          </cell>
        </row>
        <row r="66">
          <cell r="A66" t="str">
            <v>c:\my documents\geo\edf\geomon[temp]</v>
          </cell>
          <cell r="B66" t="str">
            <v>FAC_E</v>
          </cell>
          <cell r="C66" t="str">
            <v>Millions of lari</v>
          </cell>
          <cell r="D66" t="str">
            <v>Stock</v>
          </cell>
          <cell r="E66" t="str">
            <v xml:space="preserve">  Currency in circulation (M0)</v>
          </cell>
          <cell r="F66">
            <v>131.4</v>
          </cell>
          <cell r="G66">
            <v>129.30000000000001</v>
          </cell>
          <cell r="H66">
            <v>128.80000000000001</v>
          </cell>
          <cell r="I66">
            <v>129</v>
          </cell>
          <cell r="J66">
            <v>132.19999999999999</v>
          </cell>
          <cell r="K66">
            <v>133.97</v>
          </cell>
          <cell r="L66">
            <v>139.66</v>
          </cell>
          <cell r="M66">
            <v>151.959</v>
          </cell>
          <cell r="N66">
            <v>162.393</v>
          </cell>
          <cell r="O66">
            <v>171.98699999999999</v>
          </cell>
          <cell r="P66">
            <v>168.3159</v>
          </cell>
          <cell r="Q66">
            <v>164.59449999999998</v>
          </cell>
          <cell r="R66">
            <v>185.57400000000001</v>
          </cell>
          <cell r="S66">
            <v>169.69300000000001</v>
          </cell>
          <cell r="T66">
            <v>167.61859999999999</v>
          </cell>
          <cell r="U66">
            <v>170.5694</v>
          </cell>
          <cell r="V66">
            <v>183.02359999999999</v>
          </cell>
          <cell r="W66">
            <v>175.28129999999999</v>
          </cell>
          <cell r="X66">
            <v>178.18289999999999</v>
          </cell>
          <cell r="Y66">
            <v>195.7901</v>
          </cell>
          <cell r="Z66">
            <v>207.39680000000001</v>
          </cell>
          <cell r="AA66">
            <v>220.32980000000001</v>
          </cell>
          <cell r="AB66">
            <v>222.0727</v>
          </cell>
          <cell r="AC66">
            <v>222.70949999999999</v>
          </cell>
          <cell r="AD66">
            <v>254.5549</v>
          </cell>
          <cell r="AE66">
            <v>231.31059999999999</v>
          </cell>
          <cell r="AF66">
            <v>227.33109999999999</v>
          </cell>
          <cell r="AG66">
            <v>228.98509999999999</v>
          </cell>
          <cell r="AH66">
            <v>237.55969999999999</v>
          </cell>
          <cell r="AI66">
            <v>238.96969999999999</v>
          </cell>
          <cell r="AJ66">
            <v>236.76840000000001</v>
          </cell>
          <cell r="AK66">
            <v>246.9117</v>
          </cell>
          <cell r="AL66">
            <v>250.23589999999999</v>
          </cell>
          <cell r="AM66">
            <v>211.8398</v>
          </cell>
          <cell r="AN66">
            <v>195.4648</v>
          </cell>
          <cell r="AO66">
            <v>179.57740000000001</v>
          </cell>
          <cell r="AP66">
            <v>221.97489999999999</v>
          </cell>
          <cell r="AQ66">
            <v>221.97489999999999</v>
          </cell>
          <cell r="AR66">
            <v>221.97489999999999</v>
          </cell>
          <cell r="AS66">
            <v>238.3845</v>
          </cell>
          <cell r="AT66">
            <v>231.12799999999999</v>
          </cell>
          <cell r="AU66">
            <v>221.71700000000001</v>
          </cell>
        </row>
        <row r="67">
          <cell r="A67" t="str">
            <v>c:\my documents\geo\edf\geomon[temp]</v>
          </cell>
          <cell r="B67" t="str">
            <v>FRR_E</v>
          </cell>
          <cell r="C67" t="str">
            <v>Millions of lari</v>
          </cell>
          <cell r="D67" t="str">
            <v>Stock</v>
          </cell>
          <cell r="E67" t="str">
            <v xml:space="preserve">  Required reserves</v>
          </cell>
          <cell r="F67">
            <v>11.9</v>
          </cell>
          <cell r="G67">
            <v>11.4</v>
          </cell>
          <cell r="H67">
            <v>10.8</v>
          </cell>
          <cell r="I67">
            <v>11.6</v>
          </cell>
          <cell r="J67">
            <v>11.72</v>
          </cell>
          <cell r="K67">
            <v>11.85</v>
          </cell>
          <cell r="L67">
            <v>12.47</v>
          </cell>
          <cell r="M67">
            <v>14.065</v>
          </cell>
          <cell r="N67">
            <v>13.8895</v>
          </cell>
          <cell r="O67">
            <v>12.554</v>
          </cell>
          <cell r="P67">
            <v>14.231400000000001</v>
          </cell>
          <cell r="Q67">
            <v>13.3727</v>
          </cell>
          <cell r="R67">
            <v>13.723000000000001</v>
          </cell>
          <cell r="S67">
            <v>12.936</v>
          </cell>
          <cell r="T67">
            <v>13.776199999999999</v>
          </cell>
          <cell r="U67">
            <v>12.7357</v>
          </cell>
          <cell r="V67">
            <v>13.8423</v>
          </cell>
          <cell r="W67">
            <v>13.654999999999999</v>
          </cell>
          <cell r="X67">
            <v>14.3012</v>
          </cell>
          <cell r="Y67">
            <v>14.4359</v>
          </cell>
          <cell r="Z67">
            <v>16.2117</v>
          </cell>
          <cell r="AA67">
            <v>15.157400000000001</v>
          </cell>
          <cell r="AB67">
            <v>14.614100000000001</v>
          </cell>
          <cell r="AC67">
            <v>15.045199999999999</v>
          </cell>
          <cell r="AD67">
            <v>15.652900000000001</v>
          </cell>
          <cell r="AE67">
            <v>14.9458</v>
          </cell>
          <cell r="AF67">
            <v>16.984999999999999</v>
          </cell>
          <cell r="AG67">
            <v>17.436399999999999</v>
          </cell>
          <cell r="AH67">
            <v>17.093</v>
          </cell>
          <cell r="AI67">
            <v>16.846</v>
          </cell>
          <cell r="AJ67">
            <v>17.872599999999998</v>
          </cell>
          <cell r="AK67">
            <v>18.343</v>
          </cell>
          <cell r="AL67">
            <v>18.309200000000001</v>
          </cell>
          <cell r="AM67">
            <v>24.287099999999999</v>
          </cell>
          <cell r="AN67">
            <v>22.616599999999998</v>
          </cell>
          <cell r="AO67">
            <v>22.020900000000001</v>
          </cell>
          <cell r="AP67">
            <v>18.049900000000001</v>
          </cell>
          <cell r="AQ67">
            <v>18.049900000000001</v>
          </cell>
          <cell r="AR67">
            <v>18.049900000000001</v>
          </cell>
          <cell r="AS67">
            <v>22.860199999999999</v>
          </cell>
          <cell r="AT67">
            <v>27.517199999999999</v>
          </cell>
          <cell r="AU67">
            <v>28.768999999999998</v>
          </cell>
        </row>
        <row r="68">
          <cell r="A68" t="str">
            <v>c:\my documents\geo\edf\geomon[temp]</v>
          </cell>
          <cell r="B68" t="str">
            <v>FRO_E</v>
          </cell>
          <cell r="C68" t="str">
            <v>Millions of lari</v>
          </cell>
          <cell r="D68" t="str">
            <v>Stock</v>
          </cell>
          <cell r="E68" t="str">
            <v xml:space="preserve">  Balances on banks' correspondent accounts</v>
          </cell>
          <cell r="F68">
            <v>10.5</v>
          </cell>
          <cell r="G68">
            <v>9.9</v>
          </cell>
          <cell r="H68">
            <v>13.6</v>
          </cell>
          <cell r="I68">
            <v>15</v>
          </cell>
          <cell r="J68">
            <v>15.950000000000015</v>
          </cell>
          <cell r="K68">
            <v>18.369999999999997</v>
          </cell>
          <cell r="L68">
            <v>20.96</v>
          </cell>
          <cell r="M68">
            <v>18.290900000000001</v>
          </cell>
          <cell r="N68">
            <v>18.200600000000001</v>
          </cell>
          <cell r="O68">
            <v>23.747999999999998</v>
          </cell>
          <cell r="P68">
            <v>23.047499999999999</v>
          </cell>
          <cell r="Q68">
            <v>16.551100000000002</v>
          </cell>
          <cell r="R68">
            <v>9.6626999999999992</v>
          </cell>
          <cell r="S68">
            <v>15.853</v>
          </cell>
          <cell r="T68">
            <v>13.892099999999999</v>
          </cell>
          <cell r="U68">
            <v>16.966699999999999</v>
          </cell>
          <cell r="V68">
            <v>12.3002</v>
          </cell>
          <cell r="W68">
            <v>16.898499999999999</v>
          </cell>
          <cell r="X68">
            <v>15.680899999999999</v>
          </cell>
          <cell r="Y68">
            <v>13.892200000000001</v>
          </cell>
          <cell r="Z68">
            <v>21.269300000000001</v>
          </cell>
          <cell r="AA68">
            <v>14.4009</v>
          </cell>
          <cell r="AB68">
            <v>16.632300000000001</v>
          </cell>
          <cell r="AC68">
            <v>15.7964</v>
          </cell>
          <cell r="AD68">
            <v>6.8585000000000003</v>
          </cell>
          <cell r="AE68">
            <v>13.6379</v>
          </cell>
          <cell r="AF68">
            <v>10.480600000000001</v>
          </cell>
          <cell r="AG68">
            <v>13.369</v>
          </cell>
          <cell r="AH68">
            <v>16.316299999999998</v>
          </cell>
          <cell r="AI68">
            <v>10.8071</v>
          </cell>
          <cell r="AJ68">
            <v>17.3887</v>
          </cell>
          <cell r="AK68">
            <v>12.8598</v>
          </cell>
          <cell r="AL68">
            <v>13.265700000000001</v>
          </cell>
          <cell r="AM68">
            <v>9.5730000000000004</v>
          </cell>
          <cell r="AN68">
            <v>14.7902</v>
          </cell>
          <cell r="AO68">
            <v>6.3730000000000002</v>
          </cell>
          <cell r="AP68">
            <v>19.694099999999999</v>
          </cell>
          <cell r="AQ68">
            <v>19.694099999999999</v>
          </cell>
          <cell r="AR68">
            <v>19.694099999999999</v>
          </cell>
          <cell r="AS68">
            <v>12.0936</v>
          </cell>
          <cell r="AT68">
            <v>8.6363000000000003</v>
          </cell>
          <cell r="AU68">
            <v>12.218999999999999</v>
          </cell>
        </row>
        <row r="69">
          <cell r="E69" t="str">
            <v xml:space="preserve">  Overnight deposits from banks</v>
          </cell>
        </row>
        <row r="71">
          <cell r="E71" t="str">
            <v>V-CHECK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7">
          <cell r="E77" t="str">
            <v>At actual exchange rates</v>
          </cell>
        </row>
        <row r="79">
          <cell r="A79" t="str">
            <v>|</v>
          </cell>
          <cell r="E79">
            <v>39691.917272453706</v>
          </cell>
        </row>
        <row r="80">
          <cell r="A80" t="str">
            <v>|</v>
          </cell>
          <cell r="E80">
            <v>39691.917272453706</v>
          </cell>
          <cell r="F80" t="str">
            <v>Dec95</v>
          </cell>
          <cell r="G80" t="str">
            <v>Jan96</v>
          </cell>
          <cell r="H80" t="str">
            <v>Feb96</v>
          </cell>
          <cell r="I80" t="str">
            <v>Mar96</v>
          </cell>
          <cell r="J80" t="str">
            <v>Apr96</v>
          </cell>
          <cell r="K80" t="str">
            <v>May96</v>
          </cell>
          <cell r="L80" t="str">
            <v>Jun96</v>
          </cell>
          <cell r="M80" t="str">
            <v>Jul96</v>
          </cell>
          <cell r="N80" t="str">
            <v>Aug96</v>
          </cell>
          <cell r="O80" t="str">
            <v>Sept96</v>
          </cell>
          <cell r="P80" t="str">
            <v>Oct96</v>
          </cell>
          <cell r="Q80" t="str">
            <v>Nov96</v>
          </cell>
          <cell r="R80" t="str">
            <v>Dec96</v>
          </cell>
          <cell r="S80" t="str">
            <v>Jan97</v>
          </cell>
          <cell r="T80" t="str">
            <v>Feb97</v>
          </cell>
          <cell r="U80" t="str">
            <v>Mar97</v>
          </cell>
          <cell r="V80" t="str">
            <v>Apr97</v>
          </cell>
          <cell r="W80" t="str">
            <v>May97</v>
          </cell>
          <cell r="X80" t="str">
            <v>Jun97</v>
          </cell>
          <cell r="Y80" t="str">
            <v>Jul97</v>
          </cell>
          <cell r="Z80" t="str">
            <v>Aug97</v>
          </cell>
          <cell r="AA80" t="str">
            <v>Sept97</v>
          </cell>
          <cell r="AB80" t="str">
            <v>Oct97</v>
          </cell>
          <cell r="AC80" t="str">
            <v>Nov97</v>
          </cell>
          <cell r="AD80" t="str">
            <v>Dec97</v>
          </cell>
          <cell r="AE80" t="str">
            <v>Jan98</v>
          </cell>
          <cell r="AF80" t="str">
            <v>Feb98</v>
          </cell>
          <cell r="AG80" t="str">
            <v>Mar98</v>
          </cell>
          <cell r="AH80" t="str">
            <v>Apr98</v>
          </cell>
          <cell r="AI80" t="str">
            <v>May98</v>
          </cell>
          <cell r="AJ80" t="str">
            <v>Jun98</v>
          </cell>
          <cell r="AK80" t="str">
            <v>Jul98</v>
          </cell>
          <cell r="AL80" t="str">
            <v>Aug98</v>
          </cell>
          <cell r="AM80" t="str">
            <v>Sep98</v>
          </cell>
          <cell r="AN80">
            <v>36069</v>
          </cell>
          <cell r="AO80">
            <v>36100</v>
          </cell>
          <cell r="AP80" t="str">
            <v>Dec-98</v>
          </cell>
          <cell r="AR80" t="str">
            <v>Dec-98</v>
          </cell>
          <cell r="AS80" t="str">
            <v>Jan-99</v>
          </cell>
          <cell r="AT80" t="str">
            <v>Feb-99</v>
          </cell>
          <cell r="AU80" t="str">
            <v>Mar-99</v>
          </cell>
        </row>
        <row r="81">
          <cell r="A81" t="str">
            <v>|</v>
          </cell>
          <cell r="AP81" t="str">
            <v>ESAF</v>
          </cell>
          <cell r="AQ81" t="str">
            <v>Shadow</v>
          </cell>
          <cell r="AR81" t="str">
            <v>Act.</v>
          </cell>
        </row>
        <row r="82">
          <cell r="A82" t="str">
            <v>|</v>
          </cell>
        </row>
        <row r="83">
          <cell r="E83" t="str">
            <v>National Bank of Georgia</v>
          </cell>
        </row>
        <row r="85">
          <cell r="A85" t="str">
            <v>c:\my documents\geo\edf\geomon[temp]</v>
          </cell>
          <cell r="B85" t="str">
            <v>FAFA_N</v>
          </cell>
          <cell r="C85" t="str">
            <v>Millions of lari</v>
          </cell>
          <cell r="D85" t="str">
            <v>Stock</v>
          </cell>
          <cell r="E85" t="str">
            <v>Net foreign assets</v>
          </cell>
          <cell r="F85">
            <v>96.447951209999985</v>
          </cell>
          <cell r="G85">
            <v>87.789435062999985</v>
          </cell>
          <cell r="H85">
            <v>67.22964663999997</v>
          </cell>
          <cell r="I85">
            <v>49.913377740999969</v>
          </cell>
          <cell r="J85">
            <v>27.97513963399998</v>
          </cell>
          <cell r="K85">
            <v>21.20672426999996</v>
          </cell>
          <cell r="L85">
            <v>53.64461568979285</v>
          </cell>
          <cell r="M85">
            <v>45.915797013000024</v>
          </cell>
          <cell r="N85">
            <v>36.243014051000038</v>
          </cell>
          <cell r="O85">
            <v>9.421836544999957</v>
          </cell>
          <cell r="P85">
            <v>-18.198213719999963</v>
          </cell>
          <cell r="Q85">
            <v>-39.296913520000054</v>
          </cell>
          <cell r="R85">
            <v>-0.78698919466664274</v>
          </cell>
          <cell r="S85">
            <v>-28.824676343999958</v>
          </cell>
          <cell r="T85">
            <v>-50.256908781538478</v>
          </cell>
          <cell r="U85">
            <v>-62.323112988923064</v>
          </cell>
          <cell r="V85">
            <v>-85.801861342653794</v>
          </cell>
          <cell r="W85">
            <v>-118.81008065000002</v>
          </cell>
          <cell r="X85">
            <v>-124.89487289999995</v>
          </cell>
          <cell r="Y85">
            <v>-117.20367373307688</v>
          </cell>
          <cell r="Z85">
            <v>-152.50558923046157</v>
          </cell>
          <cell r="AA85">
            <v>-151.72159663561538</v>
          </cell>
          <cell r="AB85">
            <v>-153.40012219999991</v>
          </cell>
          <cell r="AC85">
            <v>-105.21516058830763</v>
          </cell>
          <cell r="AD85">
            <v>-105.22277970769237</v>
          </cell>
          <cell r="AE85">
            <v>-123.61146882586503</v>
          </cell>
          <cell r="AF85">
            <v>-140.748386615822</v>
          </cell>
          <cell r="AG85">
            <v>-149.64112198782206</v>
          </cell>
          <cell r="AH85">
            <v>-158.77654115282206</v>
          </cell>
          <cell r="AI85">
            <v>-172.37382848826968</v>
          </cell>
          <cell r="AJ85">
            <v>-194.76400084557298</v>
          </cell>
          <cell r="AK85">
            <v>-217.62074726557304</v>
          </cell>
          <cell r="AL85">
            <v>-216.82930458258431</v>
          </cell>
          <cell r="AM85">
            <v>-277.35862070539321</v>
          </cell>
          <cell r="AN85">
            <v>-314.13069980943817</v>
          </cell>
          <cell r="AO85">
            <v>-361.85523071022237</v>
          </cell>
          <cell r="AP85">
            <v>-390.3421066622023</v>
          </cell>
          <cell r="AQ85">
            <v>-390.18645261600017</v>
          </cell>
          <cell r="AR85">
            <v>-389.89942261600015</v>
          </cell>
          <cell r="AS85">
            <v>-461.62915000919998</v>
          </cell>
          <cell r="AT85">
            <v>-499.42583582750007</v>
          </cell>
          <cell r="AU85">
            <v>-491.86691700000006</v>
          </cell>
        </row>
        <row r="86">
          <cell r="A86" t="str">
            <v>c:\my documents\geo\edf\geomon[temp]</v>
          </cell>
          <cell r="B86" t="str">
            <v>FAFAENC</v>
          </cell>
          <cell r="C86" t="str">
            <v>Millions of lari</v>
          </cell>
          <cell r="D86" t="str">
            <v>Stock</v>
          </cell>
          <cell r="E86" t="str">
            <v xml:space="preserve">  Encumbered reserves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c:\my documents\geo\edf\geomon[temp]</v>
          </cell>
          <cell r="B87" t="str">
            <v>FAFRA_N</v>
          </cell>
          <cell r="C87" t="str">
            <v>Millions of lari</v>
          </cell>
          <cell r="D87" t="str">
            <v>Stock</v>
          </cell>
          <cell r="E87" t="str">
            <v>Net international reserves (NIR)</v>
          </cell>
          <cell r="F87">
            <v>96.447951209999985</v>
          </cell>
          <cell r="G87">
            <v>87.789435062999985</v>
          </cell>
          <cell r="H87">
            <v>67.22964663999997</v>
          </cell>
          <cell r="I87">
            <v>49.913377740999969</v>
          </cell>
          <cell r="J87">
            <v>27.97513963399998</v>
          </cell>
          <cell r="K87">
            <v>21.20672426999996</v>
          </cell>
          <cell r="L87">
            <v>53.64461568979285</v>
          </cell>
          <cell r="M87">
            <v>45.915797013000024</v>
          </cell>
          <cell r="N87">
            <v>36.243014051000038</v>
          </cell>
          <cell r="O87">
            <v>9.421836544999957</v>
          </cell>
          <cell r="P87">
            <v>-18.198213719999963</v>
          </cell>
          <cell r="Q87">
            <v>-39.296913520000054</v>
          </cell>
          <cell r="R87">
            <v>-0.78698919466664274</v>
          </cell>
          <cell r="S87">
            <v>-28.824676343999958</v>
          </cell>
          <cell r="T87">
            <v>-50.256908781538478</v>
          </cell>
          <cell r="U87">
            <v>-62.323112988923064</v>
          </cell>
          <cell r="V87">
            <v>-85.801861342653794</v>
          </cell>
          <cell r="W87">
            <v>-118.81008065000002</v>
          </cell>
          <cell r="X87">
            <v>-124.89487289999995</v>
          </cell>
          <cell r="Y87">
            <v>-117.20367373307688</v>
          </cell>
          <cell r="Z87">
            <v>-152.50558923046157</v>
          </cell>
          <cell r="AA87">
            <v>-151.72159663561538</v>
          </cell>
          <cell r="AB87">
            <v>-153.40012219999991</v>
          </cell>
          <cell r="AC87">
            <v>-105.21516058830763</v>
          </cell>
          <cell r="AD87">
            <v>-105.22277970769237</v>
          </cell>
          <cell r="AE87">
            <v>-123.61146882586503</v>
          </cell>
          <cell r="AF87">
            <v>-140.748386615822</v>
          </cell>
          <cell r="AG87">
            <v>-149.64112198782206</v>
          </cell>
          <cell r="AH87">
            <v>-158.77654115282206</v>
          </cell>
          <cell r="AI87">
            <v>-172.37382848826968</v>
          </cell>
          <cell r="AJ87">
            <v>-194.76400084557298</v>
          </cell>
          <cell r="AK87">
            <v>-217.62074726557304</v>
          </cell>
          <cell r="AL87">
            <v>-216.82930458258431</v>
          </cell>
          <cell r="AM87">
            <v>-277.35862070539321</v>
          </cell>
          <cell r="AN87">
            <v>-314.13069980943817</v>
          </cell>
          <cell r="AO87">
            <v>-361.85523071022237</v>
          </cell>
          <cell r="AP87">
            <v>-390.3421066622023</v>
          </cell>
          <cell r="AQ87">
            <v>-390.18645261600017</v>
          </cell>
          <cell r="AR87">
            <v>-389.89942261600015</v>
          </cell>
          <cell r="AS87">
            <v>-461.62915000919998</v>
          </cell>
          <cell r="AT87">
            <v>-499.42583582750007</v>
          </cell>
          <cell r="AU87">
            <v>-491.86691700000006</v>
          </cell>
        </row>
        <row r="88">
          <cell r="A88" t="str">
            <v>c:\my documents\geo\edf\geomon[temp]</v>
          </cell>
          <cell r="B88" t="str">
            <v>FAFRAGOLD</v>
          </cell>
          <cell r="C88" t="str">
            <v>Millions of lari</v>
          </cell>
          <cell r="D88" t="str">
            <v>Stock</v>
          </cell>
          <cell r="E88" t="str">
            <v xml:space="preserve">  Gold</v>
          </cell>
          <cell r="F88">
            <v>1.5375000000000001</v>
          </cell>
          <cell r="G88">
            <v>1.5612500000000002</v>
          </cell>
          <cell r="H88">
            <v>1.5750000000000002</v>
          </cell>
          <cell r="I88">
            <v>1.5775000000000001</v>
          </cell>
          <cell r="J88">
            <v>1.5725</v>
          </cell>
          <cell r="K88">
            <v>1.5750000000000002</v>
          </cell>
          <cell r="L88">
            <v>1.5675000000000001</v>
          </cell>
          <cell r="M88">
            <v>1.57375</v>
          </cell>
          <cell r="N88">
            <v>1.58375</v>
          </cell>
          <cell r="O88">
            <v>1.5875000000000001</v>
          </cell>
          <cell r="P88">
            <v>1.5875000000000001</v>
          </cell>
          <cell r="Q88">
            <v>1.6</v>
          </cell>
          <cell r="R88">
            <v>1.6290213333333334</v>
          </cell>
          <cell r="S88">
            <v>1.5190559999999997</v>
          </cell>
          <cell r="T88">
            <v>0.86926153846153842</v>
          </cell>
          <cell r="U88">
            <v>0.87195692307692318</v>
          </cell>
          <cell r="V88">
            <v>0.87532615384615375</v>
          </cell>
          <cell r="W88">
            <v>0.876</v>
          </cell>
          <cell r="X88">
            <v>0.876</v>
          </cell>
          <cell r="Y88">
            <v>0.80198307692307691</v>
          </cell>
          <cell r="Z88">
            <v>0.80322646153846156</v>
          </cell>
          <cell r="AA88">
            <v>0.80695661538461538</v>
          </cell>
          <cell r="AB88">
            <v>0.80820000000000014</v>
          </cell>
          <cell r="AC88">
            <v>0.8156603076923078</v>
          </cell>
          <cell r="AD88">
            <v>0.70145169230769233</v>
          </cell>
          <cell r="AE88">
            <v>0.71109800613496932</v>
          </cell>
          <cell r="AF88">
            <v>0.71485191717791408</v>
          </cell>
          <cell r="AG88">
            <v>0.76393941717791403</v>
          </cell>
          <cell r="AH88">
            <v>0.76393941717791403</v>
          </cell>
          <cell r="AI88">
            <v>0.75290741573033715</v>
          </cell>
          <cell r="AJ88">
            <v>0.75003325842696644</v>
          </cell>
          <cell r="AK88">
            <v>0.75003325842696644</v>
          </cell>
          <cell r="AL88">
            <v>0.75114606741573031</v>
          </cell>
          <cell r="AM88">
            <v>0.76046831460674158</v>
          </cell>
          <cell r="AN88">
            <v>0.78499955056179771</v>
          </cell>
          <cell r="AO88">
            <v>0.85580561797752808</v>
          </cell>
          <cell r="AP88">
            <v>1.0035505617977527</v>
          </cell>
          <cell r="AQ88">
            <v>0.66986999999999997</v>
          </cell>
          <cell r="AR88">
            <v>0.95689999999999997</v>
          </cell>
          <cell r="AS88">
            <v>1.0143139999999999</v>
          </cell>
          <cell r="AT88">
            <v>1.1243575000000001</v>
          </cell>
          <cell r="AU88">
            <v>1.262583</v>
          </cell>
        </row>
        <row r="89">
          <cell r="A89" t="str">
            <v>c:\my documents\geo\edf\geomon[temp]</v>
          </cell>
          <cell r="B89" t="str">
            <v>FAFRA</v>
          </cell>
          <cell r="C89" t="str">
            <v>Millions of lari</v>
          </cell>
          <cell r="D89" t="str">
            <v>Stock</v>
          </cell>
          <cell r="E89" t="str">
            <v xml:space="preserve">  Foreign exchange holdings</v>
          </cell>
          <cell r="F89">
            <v>237.07578699999999</v>
          </cell>
          <cell r="G89">
            <v>227.21078</v>
          </cell>
          <cell r="H89">
            <v>209.54135599999998</v>
          </cell>
          <cell r="I89">
            <v>242.89063599999997</v>
          </cell>
          <cell r="J89">
            <v>218.86194399999999</v>
          </cell>
          <cell r="K89">
            <v>211.35118299999996</v>
          </cell>
          <cell r="L89">
            <v>243.03617025179287</v>
          </cell>
          <cell r="M89">
            <v>239.00940900000003</v>
          </cell>
          <cell r="N89">
            <v>229.51014700000002</v>
          </cell>
          <cell r="O89">
            <v>200.69692599999996</v>
          </cell>
          <cell r="P89">
            <v>224.964338</v>
          </cell>
          <cell r="Q89">
            <v>205.47961799999996</v>
          </cell>
          <cell r="R89">
            <v>241.67619999999999</v>
          </cell>
          <cell r="S89">
            <v>208.81580000000002</v>
          </cell>
          <cell r="T89">
            <v>186.9205</v>
          </cell>
          <cell r="U89">
            <v>175.90799999999999</v>
          </cell>
          <cell r="V89">
            <v>198.87729999999999</v>
          </cell>
          <cell r="W89">
            <v>171.58269999999999</v>
          </cell>
          <cell r="X89">
            <v>164.73420000000002</v>
          </cell>
          <cell r="Y89">
            <v>164.1361</v>
          </cell>
          <cell r="Z89">
            <v>163.68469999999999</v>
          </cell>
          <cell r="AA89">
            <v>166.97229999999999</v>
          </cell>
          <cell r="AB89">
            <v>220.32110000000006</v>
          </cell>
          <cell r="AC89">
            <v>268.0865</v>
          </cell>
          <cell r="AD89">
            <v>262.26929999999999</v>
          </cell>
          <cell r="AE89">
            <v>249.28629999999998</v>
          </cell>
          <cell r="AF89">
            <v>235.58170000000001</v>
          </cell>
          <cell r="AG89">
            <v>224.548</v>
          </cell>
          <cell r="AH89">
            <v>223.15769999999998</v>
          </cell>
          <cell r="AI89">
            <v>210.29560000000001</v>
          </cell>
          <cell r="AJ89">
            <v>187.04160000000002</v>
          </cell>
          <cell r="AK89">
            <v>165.63040000000001</v>
          </cell>
          <cell r="AL89">
            <v>219.61729999999994</v>
          </cell>
          <cell r="AM89">
            <v>177.2176</v>
          </cell>
          <cell r="AN89">
            <v>165.7783</v>
          </cell>
          <cell r="AO89">
            <v>148.8672</v>
          </cell>
          <cell r="AP89">
            <v>221.494</v>
          </cell>
          <cell r="AQ89">
            <v>221.494</v>
          </cell>
          <cell r="AR89">
            <v>221.494</v>
          </cell>
          <cell r="AS89">
            <v>252.54253599080002</v>
          </cell>
          <cell r="AT89">
            <v>263.72480667249999</v>
          </cell>
          <cell r="AU89">
            <v>230.5085</v>
          </cell>
        </row>
        <row r="90">
          <cell r="A90" t="str">
            <v>c:\my documents\geo\edf\geomon[temp]</v>
          </cell>
          <cell r="B90" t="str">
            <v>FAFRAD</v>
          </cell>
          <cell r="C90" t="str">
            <v>Millions of lari</v>
          </cell>
          <cell r="D90" t="str">
            <v>Stock</v>
          </cell>
          <cell r="E90" t="str">
            <v xml:space="preserve">  Foreign exchange reserves excl. Dutch account</v>
          </cell>
          <cell r="F90">
            <v>197.71578699999998</v>
          </cell>
          <cell r="G90">
            <v>187.24277999999998</v>
          </cell>
          <cell r="H90">
            <v>169.22135599999999</v>
          </cell>
          <cell r="I90">
            <v>192.41063599999998</v>
          </cell>
          <cell r="J90">
            <v>193.324544</v>
          </cell>
          <cell r="K90">
            <v>185.77318299999996</v>
          </cell>
          <cell r="L90">
            <v>212.94017025179286</v>
          </cell>
          <cell r="M90">
            <v>208.79340900000003</v>
          </cell>
          <cell r="N90">
            <v>199.10214700000003</v>
          </cell>
          <cell r="O90">
            <v>165.00992599999995</v>
          </cell>
          <cell r="P90">
            <v>189.27733799999999</v>
          </cell>
          <cell r="Q90">
            <v>169.51161799999997</v>
          </cell>
          <cell r="R90">
            <v>201.54519999999999</v>
          </cell>
          <cell r="S90">
            <v>175.22510000000003</v>
          </cell>
          <cell r="T90">
            <v>153.25149999999999</v>
          </cell>
          <cell r="U90">
            <v>139.00799999999998</v>
          </cell>
          <cell r="V90">
            <v>161.67989999999998</v>
          </cell>
          <cell r="W90">
            <v>135.09690000000001</v>
          </cell>
          <cell r="X90">
            <v>130.05860000000001</v>
          </cell>
          <cell r="Y90">
            <v>129.72720000000001</v>
          </cell>
          <cell r="Z90">
            <v>129.22239999999999</v>
          </cell>
          <cell r="AA90">
            <v>131.32769999999999</v>
          </cell>
          <cell r="AB90">
            <v>184.62110000000004</v>
          </cell>
          <cell r="AC90">
            <v>232.05699999999999</v>
          </cell>
          <cell r="AD90">
            <v>225.93639999999999</v>
          </cell>
          <cell r="AE90">
            <v>212.34039999999999</v>
          </cell>
          <cell r="AF90">
            <v>198.4547</v>
          </cell>
          <cell r="AG90">
            <v>187.11799999999999</v>
          </cell>
          <cell r="AH90">
            <v>186.84989999999999</v>
          </cell>
          <cell r="AI90">
            <v>174.28440000000001</v>
          </cell>
          <cell r="AJ90">
            <v>160.4556</v>
          </cell>
          <cell r="AK90">
            <v>129.46190000000001</v>
          </cell>
          <cell r="AL90">
            <v>184.87039999999996</v>
          </cell>
          <cell r="AM90">
            <v>139.4751</v>
          </cell>
          <cell r="AN90">
            <v>127.2054</v>
          </cell>
          <cell r="AO90">
            <v>108.2672</v>
          </cell>
          <cell r="AP90">
            <v>213.196</v>
          </cell>
          <cell r="AQ90">
            <v>213.196</v>
          </cell>
          <cell r="AR90">
            <v>213.196</v>
          </cell>
          <cell r="AS90">
            <v>242.76570000000001</v>
          </cell>
          <cell r="AT90">
            <v>255.49789999999999</v>
          </cell>
          <cell r="AU90">
            <v>219.26300000000001</v>
          </cell>
        </row>
        <row r="91">
          <cell r="A91" t="str">
            <v>c:\my documents\geo\edf\geomon[temp]</v>
          </cell>
          <cell r="B91" t="str">
            <v>FAFRAxDA</v>
          </cell>
          <cell r="C91" t="str">
            <v>Millions of lari</v>
          </cell>
          <cell r="D91" t="str">
            <v>Stock</v>
          </cell>
          <cell r="E91" t="str">
            <v xml:space="preserve">    [forex reserves in US$ millions, excl. DA]</v>
          </cell>
          <cell r="F91">
            <v>160.74454227642275</v>
          </cell>
          <cell r="G91">
            <v>149.91415532425938</v>
          </cell>
          <cell r="H91">
            <v>134.30266349206349</v>
          </cell>
          <cell r="I91">
            <v>152.46484627575276</v>
          </cell>
          <cell r="J91">
            <v>153.67610810810811</v>
          </cell>
          <cell r="K91">
            <v>147.4390341269841</v>
          </cell>
          <cell r="L91">
            <v>169.80874820717133</v>
          </cell>
          <cell r="M91">
            <v>165.84067434471805</v>
          </cell>
          <cell r="N91">
            <v>157.14455169692189</v>
          </cell>
          <cell r="O91">
            <v>129.92907559055115</v>
          </cell>
          <cell r="P91">
            <v>149.03727401574801</v>
          </cell>
          <cell r="Q91">
            <v>132.43095156249998</v>
          </cell>
          <cell r="R91">
            <v>158.19874411302982</v>
          </cell>
          <cell r="S91">
            <v>136.15003885003887</v>
          </cell>
          <cell r="T91">
            <v>118.79961240310077</v>
          </cell>
          <cell r="U91">
            <v>107.42503863987633</v>
          </cell>
          <cell r="V91">
            <v>124.46489607390299</v>
          </cell>
          <cell r="W91">
            <v>103.92069230769231</v>
          </cell>
          <cell r="X91">
            <v>100.04507692307693</v>
          </cell>
          <cell r="Y91">
            <v>100.56372093023256</v>
          </cell>
          <cell r="Z91">
            <v>100.0173374613003</v>
          </cell>
          <cell r="AA91">
            <v>101.17696456086286</v>
          </cell>
          <cell r="AB91">
            <v>142.01623076923079</v>
          </cell>
          <cell r="AC91">
            <v>176.87271341463412</v>
          </cell>
          <cell r="AD91">
            <v>173.26411042944784</v>
          </cell>
          <cell r="AE91">
            <v>160.13604826546</v>
          </cell>
          <cell r="AF91">
            <v>148.87824456114029</v>
          </cell>
          <cell r="AG91">
            <v>140.1632958801498</v>
          </cell>
          <cell r="AH91">
            <v>139.96247191011236</v>
          </cell>
          <cell r="AI91">
            <v>129.38708240534521</v>
          </cell>
          <cell r="AJ91">
            <v>119.03234421364985</v>
          </cell>
          <cell r="AK91">
            <v>96.039985163204747</v>
          </cell>
          <cell r="AL91">
            <v>136.94103703703701</v>
          </cell>
          <cell r="AM91">
            <v>102.25447214076246</v>
          </cell>
          <cell r="AN91">
            <v>90.344744318181824</v>
          </cell>
          <cell r="AO91">
            <v>70.532377850162874</v>
          </cell>
          <cell r="AP91">
            <v>118.44222222222221</v>
          </cell>
          <cell r="AQ91">
            <v>118.44222222222221</v>
          </cell>
          <cell r="AR91">
            <v>118.44222222222221</v>
          </cell>
          <cell r="AS91">
            <v>114.51212264150944</v>
          </cell>
          <cell r="AT91">
            <v>108.72251063829786</v>
          </cell>
          <cell r="AU91">
            <v>99.439002267573699</v>
          </cell>
        </row>
        <row r="92">
          <cell r="A92" t="str">
            <v>c:\my documents\geo\edf\geomon[temp]</v>
          </cell>
          <cell r="B92" t="str">
            <v>FAFRADA</v>
          </cell>
          <cell r="C92" t="str">
            <v>Millions of lari</v>
          </cell>
          <cell r="D92" t="str">
            <v>Stock</v>
          </cell>
          <cell r="E92" t="str">
            <v xml:space="preserve">  Dutch account</v>
          </cell>
          <cell r="F92">
            <v>39.36</v>
          </cell>
          <cell r="G92">
            <v>39.968000000000004</v>
          </cell>
          <cell r="H92">
            <v>40.32</v>
          </cell>
          <cell r="I92">
            <v>50.48</v>
          </cell>
          <cell r="J92">
            <v>25.537400000000002</v>
          </cell>
          <cell r="K92">
            <v>25.577999999999999</v>
          </cell>
          <cell r="L92">
            <v>30.096</v>
          </cell>
          <cell r="M92">
            <v>30.215999999999998</v>
          </cell>
          <cell r="N92">
            <v>30.407999999999998</v>
          </cell>
          <cell r="O92">
            <v>35.687000000000005</v>
          </cell>
          <cell r="P92">
            <v>35.687000000000005</v>
          </cell>
          <cell r="Q92">
            <v>35.968000000000004</v>
          </cell>
          <cell r="R92">
            <v>40.131</v>
          </cell>
          <cell r="S92">
            <v>33.590699999999998</v>
          </cell>
          <cell r="T92">
            <v>33.669000000000004</v>
          </cell>
          <cell r="U92">
            <v>36.9</v>
          </cell>
          <cell r="V92">
            <v>37.197400000000002</v>
          </cell>
          <cell r="W92">
            <v>36.485799999999998</v>
          </cell>
          <cell r="X92">
            <v>34.675600000000003</v>
          </cell>
          <cell r="Y92">
            <v>34.408900000000003</v>
          </cell>
          <cell r="Z92">
            <v>34.462299999999999</v>
          </cell>
          <cell r="AA92">
            <v>35.644599999999997</v>
          </cell>
          <cell r="AB92">
            <v>35.700000000000003</v>
          </cell>
          <cell r="AC92">
            <v>36.029499999999999</v>
          </cell>
          <cell r="AD92">
            <v>36.332900000000002</v>
          </cell>
          <cell r="AE92">
            <v>36.945900000000002</v>
          </cell>
          <cell r="AF92">
            <v>37.127000000000002</v>
          </cell>
          <cell r="AG92">
            <v>37.43</v>
          </cell>
          <cell r="AH92">
            <v>36.3078</v>
          </cell>
          <cell r="AI92">
            <v>36.011200000000002</v>
          </cell>
          <cell r="AJ92">
            <v>26.586000000000002</v>
          </cell>
          <cell r="AK92">
            <v>36.168500000000002</v>
          </cell>
          <cell r="AL92">
            <v>34.746899999999997</v>
          </cell>
          <cell r="AM92">
            <v>37.7425</v>
          </cell>
          <cell r="AN92">
            <v>38.572899999999997</v>
          </cell>
          <cell r="AO92">
            <v>40.6</v>
          </cell>
          <cell r="AP92">
            <v>8.298</v>
          </cell>
          <cell r="AQ92">
            <v>8.298</v>
          </cell>
          <cell r="AR92">
            <v>8.298</v>
          </cell>
          <cell r="AS92">
            <v>9.7768359908000004</v>
          </cell>
          <cell r="AT92">
            <v>8.2269066725000002</v>
          </cell>
          <cell r="AU92">
            <v>11.2455</v>
          </cell>
        </row>
        <row r="93">
          <cell r="A93" t="str">
            <v>c:\my documents\geo\edf\geomon[temp]</v>
          </cell>
          <cell r="B93" t="str">
            <v>FAFRLIMF</v>
          </cell>
          <cell r="C93" t="str">
            <v>Millions of lari</v>
          </cell>
          <cell r="D93" t="str">
            <v>Stock</v>
          </cell>
          <cell r="E93" t="str">
            <v xml:space="preserve">  Use of Fund Resources</v>
          </cell>
          <cell r="F93">
            <v>-142.06533579000001</v>
          </cell>
          <cell r="G93">
            <v>-140.88259493700002</v>
          </cell>
          <cell r="H93">
            <v>-143.78670936</v>
          </cell>
          <cell r="I93">
            <v>-194.45475825899999</v>
          </cell>
          <cell r="J93">
            <v>-192.359304366</v>
          </cell>
          <cell r="K93">
            <v>-191.61945872999999</v>
          </cell>
          <cell r="L93">
            <v>-190.85905456200001</v>
          </cell>
          <cell r="M93">
            <v>-194.567361987</v>
          </cell>
          <cell r="N93">
            <v>-194.75088294899999</v>
          </cell>
          <cell r="O93">
            <v>-192.76258945500001</v>
          </cell>
          <cell r="P93">
            <v>-244.65005171999996</v>
          </cell>
          <cell r="Q93">
            <v>-246.30193152000001</v>
          </cell>
          <cell r="R93">
            <v>-244.01721052799996</v>
          </cell>
          <cell r="S93">
            <v>-239.08433234399999</v>
          </cell>
          <cell r="T93">
            <v>-237.97147032000001</v>
          </cell>
          <cell r="U93">
            <v>-239.04546991199999</v>
          </cell>
          <cell r="V93">
            <v>-285.49688749649994</v>
          </cell>
          <cell r="W93">
            <v>-291.21118065000002</v>
          </cell>
          <cell r="X93">
            <v>-290.44747289999998</v>
          </cell>
          <cell r="Y93">
            <v>-282.08415680999997</v>
          </cell>
          <cell r="Z93">
            <v>-283.552915692</v>
          </cell>
          <cell r="AA93">
            <v>-285.21025325099998</v>
          </cell>
          <cell r="AB93">
            <v>-339.41582219999998</v>
          </cell>
          <cell r="AC93">
            <v>-337.15672089599997</v>
          </cell>
          <cell r="AD93">
            <v>-332.00293140000002</v>
          </cell>
          <cell r="AE93">
            <v>-336.63086683199998</v>
          </cell>
          <cell r="AF93">
            <v>-339.63293853299996</v>
          </cell>
          <cell r="AG93">
            <v>-336.53006140499997</v>
          </cell>
          <cell r="AH93">
            <v>-339.24318056999994</v>
          </cell>
          <cell r="AI93">
            <v>-339.42033590400001</v>
          </cell>
          <cell r="AJ93">
            <v>-338.70063410399996</v>
          </cell>
          <cell r="AK93">
            <v>-338.179180524</v>
          </cell>
          <cell r="AL93">
            <v>-392.20675065</v>
          </cell>
          <cell r="AM93">
            <v>-406.21768901999997</v>
          </cell>
          <cell r="AN93">
            <v>-429.21099935999996</v>
          </cell>
          <cell r="AO93">
            <v>-457.09223632819993</v>
          </cell>
          <cell r="AP93">
            <v>-546.82365722400004</v>
          </cell>
          <cell r="AQ93">
            <v>-546.33432261600012</v>
          </cell>
          <cell r="AR93">
            <v>-546.33432261600012</v>
          </cell>
          <cell r="AS93">
            <v>-627.50800000000004</v>
          </cell>
          <cell r="AT93">
            <v>-683.47</v>
          </cell>
          <cell r="AU93">
            <v>-636.40100000000007</v>
          </cell>
        </row>
        <row r="94">
          <cell r="A94" t="str">
            <v>c:\my documents\geo\edf\geomon[temp]</v>
          </cell>
          <cell r="B94" t="str">
            <v>FAFRLOKFW</v>
          </cell>
          <cell r="C94" t="str">
            <v>Millions of lari</v>
          </cell>
          <cell r="D94" t="str">
            <v>Stock</v>
          </cell>
          <cell r="E94" t="str">
            <v xml:space="preserve">  Other liabilities (KFW loan)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-33.383000000000003</v>
          </cell>
          <cell r="AA94">
            <v>-34.232999999999997</v>
          </cell>
          <cell r="AB94">
            <v>-35.055999999999997</v>
          </cell>
          <cell r="AC94">
            <v>-36.902999999999999</v>
          </cell>
          <cell r="AD94">
            <v>-36.133000000000003</v>
          </cell>
          <cell r="AE94">
            <v>-36.878</v>
          </cell>
          <cell r="AF94">
            <v>-37.311999999999998</v>
          </cell>
          <cell r="AG94">
            <v>-38.423000000000002</v>
          </cell>
          <cell r="AH94">
            <v>-43.454999999999998</v>
          </cell>
          <cell r="AI94">
            <v>-44.002000000000002</v>
          </cell>
          <cell r="AJ94">
            <v>-43.854999999999997</v>
          </cell>
          <cell r="AK94">
            <v>-45.822000000000003</v>
          </cell>
          <cell r="AL94">
            <v>-44.991</v>
          </cell>
          <cell r="AM94">
            <v>-49.119</v>
          </cell>
          <cell r="AN94">
            <v>-51.482999999999997</v>
          </cell>
          <cell r="AO94">
            <v>-54.485999999999997</v>
          </cell>
          <cell r="AP94">
            <v>-66.016000000000005</v>
          </cell>
          <cell r="AQ94">
            <v>-66.016000000000005</v>
          </cell>
          <cell r="AR94">
            <v>-66.016000000000005</v>
          </cell>
          <cell r="AS94">
            <v>-87.677999999999997</v>
          </cell>
          <cell r="AT94">
            <v>-80.805000000000007</v>
          </cell>
          <cell r="AU94">
            <v>-87.236999999999995</v>
          </cell>
        </row>
        <row r="95">
          <cell r="A95" t="str">
            <v>c:\my documents\geo\edf\geomon[temp]</v>
          </cell>
          <cell r="B95" t="str">
            <v>FAFRLOO_N</v>
          </cell>
          <cell r="C95" t="str">
            <v>Millions of lari</v>
          </cell>
          <cell r="D95" t="str">
            <v>Stock</v>
          </cell>
          <cell r="E95" t="str">
            <v xml:space="preserve">  Other official foreign claims (net)</v>
          </cell>
          <cell r="F95">
            <v>-0.1</v>
          </cell>
          <cell r="G95">
            <v>-0.1</v>
          </cell>
          <cell r="H95">
            <v>-0.1</v>
          </cell>
          <cell r="I95">
            <v>-0.1</v>
          </cell>
          <cell r="J95">
            <v>-0.1</v>
          </cell>
          <cell r="K95">
            <v>-0.1</v>
          </cell>
          <cell r="L95">
            <v>-0.1</v>
          </cell>
          <cell r="M95">
            <v>-0.1</v>
          </cell>
          <cell r="N95">
            <v>-0.1</v>
          </cell>
          <cell r="O95">
            <v>-0.1</v>
          </cell>
          <cell r="P95">
            <v>-0.1</v>
          </cell>
          <cell r="Q95">
            <v>-7.46E-2</v>
          </cell>
          <cell r="R95">
            <v>-7.4999999999999997E-2</v>
          </cell>
          <cell r="S95">
            <v>-7.5200000000000003E-2</v>
          </cell>
          <cell r="T95">
            <v>-7.5200000000000003E-2</v>
          </cell>
          <cell r="U95">
            <v>-5.7599999999999998E-2</v>
          </cell>
          <cell r="V95">
            <v>-5.7599999999999998E-2</v>
          </cell>
          <cell r="W95">
            <v>-5.7599999999999998E-2</v>
          </cell>
          <cell r="X95">
            <v>-5.7599999999999998E-2</v>
          </cell>
          <cell r="Y95">
            <v>-5.7599999999999998E-2</v>
          </cell>
          <cell r="Z95">
            <v>-5.7599999999999998E-2</v>
          </cell>
          <cell r="AA95">
            <v>-5.7599999999999998E-2</v>
          </cell>
          <cell r="AB95">
            <v>-5.7599999999999998E-2</v>
          </cell>
          <cell r="AC95">
            <v>-5.7599999999999998E-2</v>
          </cell>
          <cell r="AD95">
            <v>-5.7599999999999998E-2</v>
          </cell>
          <cell r="AE95">
            <v>-0.1</v>
          </cell>
          <cell r="AF95">
            <v>-0.1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c:\my documents\geo\edf\geomon[temp]</v>
          </cell>
          <cell r="B96" t="str">
            <v>FAFLCL</v>
          </cell>
          <cell r="C96" t="str">
            <v>Millions of lari</v>
          </cell>
          <cell r="D96" t="str">
            <v>Stock</v>
          </cell>
          <cell r="E96" t="str">
            <v>Contingent liabilities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8">
          <cell r="A98" t="str">
            <v>c:\my documents\geo\edf\geomon[temp]</v>
          </cell>
          <cell r="B98" t="str">
            <v>FADC_N</v>
          </cell>
          <cell r="C98" t="str">
            <v>Millions of lari</v>
          </cell>
          <cell r="D98" t="str">
            <v>Stock</v>
          </cell>
          <cell r="E98" t="str">
            <v>Net domestic assets</v>
          </cell>
          <cell r="F98">
            <v>57.352048790000026</v>
          </cell>
          <cell r="G98">
            <v>62.810564937000009</v>
          </cell>
          <cell r="H98">
            <v>85.970353360000018</v>
          </cell>
          <cell r="I98">
            <v>105.68662225900002</v>
          </cell>
          <cell r="J98">
            <v>131.89486036600002</v>
          </cell>
          <cell r="K98">
            <v>142.98327573000003</v>
          </cell>
          <cell r="L98">
            <v>119.44538431020715</v>
          </cell>
          <cell r="M98">
            <v>138.39910298699996</v>
          </cell>
          <cell r="N98">
            <v>158.24008594899996</v>
          </cell>
          <cell r="O98">
            <v>198.86716345500002</v>
          </cell>
          <cell r="P98">
            <v>223.79301371999998</v>
          </cell>
          <cell r="Q98">
            <v>233.81521352000004</v>
          </cell>
          <cell r="R98">
            <v>209.74668919466666</v>
          </cell>
          <cell r="S98">
            <v>227.30667634399998</v>
          </cell>
          <cell r="T98">
            <v>245.54380878153844</v>
          </cell>
          <cell r="U98">
            <v>262.59491298892306</v>
          </cell>
          <cell r="V98">
            <v>294.96816134265379</v>
          </cell>
          <cell r="W98">
            <v>324.64488065</v>
          </cell>
          <cell r="X98">
            <v>333.05987289999996</v>
          </cell>
          <cell r="Y98">
            <v>341.32187373307687</v>
          </cell>
          <cell r="Z98">
            <v>397.3833892304616</v>
          </cell>
          <cell r="AA98">
            <v>401.60969663561536</v>
          </cell>
          <cell r="AB98">
            <v>406.7191221999999</v>
          </cell>
          <cell r="AC98">
            <v>358.7662605883076</v>
          </cell>
          <cell r="AD98">
            <v>382.28907970769239</v>
          </cell>
          <cell r="AE98">
            <v>383.505768825865</v>
          </cell>
          <cell r="AF98">
            <v>395.54508661582202</v>
          </cell>
          <cell r="AG98">
            <v>409.43162198782204</v>
          </cell>
          <cell r="AH98">
            <v>429.74554115282206</v>
          </cell>
          <cell r="AI98">
            <v>438.99662848826966</v>
          </cell>
          <cell r="AJ98">
            <v>466.79370084557303</v>
          </cell>
          <cell r="AK98">
            <v>495.73524726557309</v>
          </cell>
          <cell r="AL98">
            <v>498.64010458258429</v>
          </cell>
          <cell r="AM98">
            <v>523.05852070539322</v>
          </cell>
          <cell r="AN98">
            <v>547.00229980943823</v>
          </cell>
          <cell r="AO98">
            <v>569.82653071022241</v>
          </cell>
          <cell r="AP98">
            <v>650.06100666220232</v>
          </cell>
          <cell r="AQ98">
            <v>649.90535261600019</v>
          </cell>
          <cell r="AR98">
            <v>649.61832261600011</v>
          </cell>
          <cell r="AS98">
            <v>734.96745000919998</v>
          </cell>
          <cell r="AT98">
            <v>766.70733582750006</v>
          </cell>
          <cell r="AU98">
            <v>754.57191699999998</v>
          </cell>
        </row>
        <row r="99">
          <cell r="E99" t="str">
            <v xml:space="preserve">  Net claims on General Government</v>
          </cell>
        </row>
        <row r="100">
          <cell r="E100" t="str">
            <v xml:space="preserve">     Claims on General Government</v>
          </cell>
        </row>
        <row r="101">
          <cell r="E101" t="str">
            <v xml:space="preserve">        o/w Treasury bills purchased by NBG</v>
          </cell>
        </row>
        <row r="102">
          <cell r="E102" t="str">
            <v xml:space="preserve">                 Bond issued to cover NBG losses</v>
          </cell>
        </row>
        <row r="103">
          <cell r="E103" t="str">
            <v>Non-securitized govt debt held by NBG (converted from line items (loans) and (coupon securities")</v>
          </cell>
        </row>
        <row r="104">
          <cell r="E104" t="str">
            <v>Securitized govt debt (marketable)</v>
          </cell>
        </row>
        <row r="105">
          <cell r="E105" t="str">
            <v xml:space="preserve">     Deposits of the General Government</v>
          </cell>
        </row>
        <row r="106">
          <cell r="E106" t="str">
            <v>of which: deposits of central govt.</v>
          </cell>
        </row>
        <row r="107">
          <cell r="E107" t="str">
            <v>of which: deposits of local govt.</v>
          </cell>
        </row>
        <row r="108">
          <cell r="E108" t="str">
            <v xml:space="preserve">  Claims on rest of economy (including staff loans)</v>
          </cell>
        </row>
        <row r="109">
          <cell r="E109" t="str">
            <v xml:space="preserve">    o/w: Credit to the energy sector</v>
          </cell>
        </row>
        <row r="110">
          <cell r="E110" t="str">
            <v xml:space="preserve">  Claims on banks</v>
          </cell>
        </row>
        <row r="111">
          <cell r="E111" t="str">
            <v xml:space="preserve">  Other assets, net</v>
          </cell>
        </row>
        <row r="113">
          <cell r="A113" t="str">
            <v>c:\my documents\geo\edf\geomon[temp]</v>
          </cell>
          <cell r="B113" t="str">
            <v>FACGG_N</v>
          </cell>
          <cell r="C113" t="str">
            <v>Millions of lari</v>
          </cell>
          <cell r="D113" t="str">
            <v>Stock</v>
          </cell>
          <cell r="E113" t="str">
            <v xml:space="preserve">  Net claims on General Government</v>
          </cell>
          <cell r="F113">
            <v>55.20000000000001</v>
          </cell>
          <cell r="G113">
            <v>64.032000000000011</v>
          </cell>
          <cell r="H113">
            <v>85.580000000000013</v>
          </cell>
          <cell r="I113">
            <v>98.22</v>
          </cell>
          <cell r="J113">
            <v>134.27719999999999</v>
          </cell>
          <cell r="K113">
            <v>147.37720000000002</v>
          </cell>
          <cell r="L113">
            <v>137.55360000000002</v>
          </cell>
          <cell r="M113">
            <v>156.04889999999997</v>
          </cell>
          <cell r="N113">
            <v>176.25720000000001</v>
          </cell>
          <cell r="O113">
            <v>213.24250000000001</v>
          </cell>
          <cell r="P113">
            <v>231.45310000000001</v>
          </cell>
          <cell r="Q113">
            <v>233.21179999999998</v>
          </cell>
          <cell r="R113">
            <v>208.8621</v>
          </cell>
          <cell r="S113">
            <v>229.50639999999999</v>
          </cell>
          <cell r="T113">
            <v>240.07640000000001</v>
          </cell>
          <cell r="U113">
            <v>265.86520000000002</v>
          </cell>
          <cell r="V113">
            <v>301.84519999999998</v>
          </cell>
          <cell r="W113">
            <v>313.70460000000003</v>
          </cell>
          <cell r="X113">
            <v>332.06849999999997</v>
          </cell>
          <cell r="Y113">
            <v>344.75329999999997</v>
          </cell>
          <cell r="Z113">
            <v>358.16640000000001</v>
          </cell>
          <cell r="AA113">
            <v>376.75290000000001</v>
          </cell>
          <cell r="AB113">
            <v>377.21109999999999</v>
          </cell>
          <cell r="AC113">
            <v>331.67680000000007</v>
          </cell>
          <cell r="AD113">
            <v>361.74850000000004</v>
          </cell>
          <cell r="AE113">
            <v>373.4196</v>
          </cell>
          <cell r="AF113">
            <v>382.98369999999994</v>
          </cell>
          <cell r="AG113">
            <v>392.61609999999996</v>
          </cell>
          <cell r="AH113">
            <v>408.20310000000001</v>
          </cell>
          <cell r="AI113">
            <v>418.75440000000003</v>
          </cell>
          <cell r="AJ113">
            <v>453.47159999999997</v>
          </cell>
          <cell r="AK113">
            <v>487.1662</v>
          </cell>
          <cell r="AL113">
            <v>487.35570000000001</v>
          </cell>
          <cell r="AM113">
            <v>501.72289999999998</v>
          </cell>
          <cell r="AN113">
            <v>503.12939999999998</v>
          </cell>
          <cell r="AO113">
            <v>506.37259999999998</v>
          </cell>
          <cell r="AP113">
            <v>499.5856</v>
          </cell>
          <cell r="AQ113">
            <v>499.5856</v>
          </cell>
          <cell r="AR113">
            <v>499.5856</v>
          </cell>
          <cell r="AS113">
            <v>514.42276400920002</v>
          </cell>
          <cell r="AT113">
            <v>521.00089332749997</v>
          </cell>
          <cell r="AU113">
            <v>610.47950000000003</v>
          </cell>
        </row>
        <row r="114">
          <cell r="A114" t="str">
            <v>c:\my documents\geo\edf\geomon[temp]</v>
          </cell>
          <cell r="B114" t="str">
            <v>FACGG</v>
          </cell>
          <cell r="C114" t="str">
            <v>Millions of lari</v>
          </cell>
          <cell r="D114" t="str">
            <v>Stock</v>
          </cell>
          <cell r="E114" t="str">
            <v xml:space="preserve">     Loans to the General Government</v>
          </cell>
          <cell r="F114">
            <v>110.7</v>
          </cell>
          <cell r="G114">
            <v>110.7</v>
          </cell>
          <cell r="H114">
            <v>149.19999999999999</v>
          </cell>
          <cell r="I114">
            <v>166.2</v>
          </cell>
          <cell r="J114">
            <v>180.91720000000001</v>
          </cell>
          <cell r="K114">
            <v>187.91720000000001</v>
          </cell>
          <cell r="L114">
            <v>196</v>
          </cell>
          <cell r="M114">
            <v>206</v>
          </cell>
          <cell r="N114">
            <v>221.71719999999999</v>
          </cell>
          <cell r="O114">
            <v>257.71719999999999</v>
          </cell>
          <cell r="P114">
            <v>271.71719999999999</v>
          </cell>
          <cell r="Q114">
            <v>276.5172</v>
          </cell>
          <cell r="R114">
            <v>296.71839999999997</v>
          </cell>
          <cell r="S114">
            <v>296.71839999999997</v>
          </cell>
          <cell r="T114">
            <v>296.71839999999997</v>
          </cell>
          <cell r="U114">
            <v>333.41800000000001</v>
          </cell>
          <cell r="V114">
            <v>350.51839999999999</v>
          </cell>
          <cell r="W114">
            <v>360.41800000000001</v>
          </cell>
          <cell r="X114">
            <v>372.8184</v>
          </cell>
          <cell r="Y114">
            <v>392.05939999999998</v>
          </cell>
          <cell r="Z114">
            <v>410.05939999999998</v>
          </cell>
          <cell r="AA114">
            <v>424.75940000000003</v>
          </cell>
          <cell r="AB114">
            <v>427.74930000000001</v>
          </cell>
          <cell r="AC114">
            <v>386.3184</v>
          </cell>
          <cell r="AD114">
            <v>412.72539999999998</v>
          </cell>
          <cell r="AE114">
            <v>424.92540000000002</v>
          </cell>
          <cell r="AF114">
            <v>436.58339999999998</v>
          </cell>
          <cell r="AG114">
            <v>446.10039999999998</v>
          </cell>
          <cell r="AH114">
            <v>460.60039999999998</v>
          </cell>
          <cell r="AI114">
            <v>466.7004</v>
          </cell>
          <cell r="AJ114">
            <v>493.65039999999999</v>
          </cell>
          <cell r="AK114">
            <v>538.05709999999999</v>
          </cell>
          <cell r="AL114">
            <v>535.21510000000001</v>
          </cell>
          <cell r="AM114">
            <v>547.76009999999997</v>
          </cell>
          <cell r="AN114">
            <v>556.16010000000006</v>
          </cell>
          <cell r="AO114">
            <v>561.63810000000001</v>
          </cell>
          <cell r="AP114">
            <v>541.5231</v>
          </cell>
          <cell r="AQ114">
            <v>541.5231</v>
          </cell>
          <cell r="AR114">
            <v>541.5231</v>
          </cell>
          <cell r="AS114">
            <v>547.51229999999998</v>
          </cell>
          <cell r="AT114">
            <v>547.51229999999998</v>
          </cell>
          <cell r="AU114">
            <v>570.49199999999996</v>
          </cell>
        </row>
        <row r="115">
          <cell r="A115" t="str">
            <v>c:\my documents\geo\edf\geomon[temp]</v>
          </cell>
          <cell r="B115" t="str">
            <v>FADGG</v>
          </cell>
          <cell r="C115" t="str">
            <v>Millions of lari</v>
          </cell>
          <cell r="D115" t="str">
            <v>Stock</v>
          </cell>
          <cell r="E115" t="str">
            <v xml:space="preserve">     Deposits of the General Government</v>
          </cell>
          <cell r="F115">
            <v>-55.499999999999993</v>
          </cell>
          <cell r="G115">
            <v>-46.667999999999999</v>
          </cell>
          <cell r="H115">
            <v>-63.619999999999976</v>
          </cell>
          <cell r="I115">
            <v>-67.97999999999999</v>
          </cell>
          <cell r="J115">
            <v>-46.64</v>
          </cell>
          <cell r="K115">
            <v>-40.54</v>
          </cell>
          <cell r="L115">
            <v>-58.44639999999999</v>
          </cell>
          <cell r="M115">
            <v>-49.951100000000018</v>
          </cell>
          <cell r="N115">
            <v>-45.45999999999998</v>
          </cell>
          <cell r="O115">
            <v>-44.474699999999991</v>
          </cell>
          <cell r="P115">
            <v>-40.264099999999978</v>
          </cell>
          <cell r="Q115">
            <v>-43.305400000000006</v>
          </cell>
          <cell r="R115">
            <v>-87.856299999999976</v>
          </cell>
          <cell r="S115">
            <v>-67.211999999999975</v>
          </cell>
          <cell r="T115">
            <v>-56.641999999999975</v>
          </cell>
          <cell r="U115">
            <v>-67.552800000000005</v>
          </cell>
          <cell r="V115">
            <v>-48.673200000000037</v>
          </cell>
          <cell r="W115">
            <v>-46.713399999999993</v>
          </cell>
          <cell r="X115">
            <v>-40.749900000000018</v>
          </cell>
          <cell r="Y115">
            <v>-47.306100000000015</v>
          </cell>
          <cell r="Z115">
            <v>-51.892999999999958</v>
          </cell>
          <cell r="AA115">
            <v>-48.00650000000001</v>
          </cell>
          <cell r="AB115">
            <v>-50.538200000000018</v>
          </cell>
          <cell r="AC115">
            <v>-54.641599999999954</v>
          </cell>
          <cell r="AD115">
            <v>-50.976899999999951</v>
          </cell>
          <cell r="AE115">
            <v>-51.505800000000008</v>
          </cell>
          <cell r="AF115">
            <v>-53.599700000000034</v>
          </cell>
          <cell r="AG115">
            <v>-53.484300000000012</v>
          </cell>
          <cell r="AH115">
            <v>-52.397299999999987</v>
          </cell>
          <cell r="AI115">
            <v>-47.945999999999948</v>
          </cell>
          <cell r="AJ115">
            <v>-40.17880000000001</v>
          </cell>
          <cell r="AK115">
            <v>-50.890899999999974</v>
          </cell>
          <cell r="AL115">
            <v>-47.859400000000001</v>
          </cell>
          <cell r="AM115">
            <v>-46.037200000000013</v>
          </cell>
          <cell r="AN115">
            <v>-53.030700000000081</v>
          </cell>
          <cell r="AO115">
            <v>-55.265500000000038</v>
          </cell>
          <cell r="AP115">
            <v>-41.937500000000028</v>
          </cell>
          <cell r="AQ115">
            <v>-41.937500000000028</v>
          </cell>
          <cell r="AR115">
            <v>-41.937500000000028</v>
          </cell>
          <cell r="AS115">
            <v>-33.089535990800002</v>
          </cell>
          <cell r="AT115">
            <v>-26.51140667250003</v>
          </cell>
          <cell r="AU115">
            <v>-30.312499999999925</v>
          </cell>
        </row>
        <row r="116">
          <cell r="A116" t="str">
            <v>c:\my documents\geo\edf\geomon[temp]</v>
          </cell>
          <cell r="B116" t="str">
            <v>FACGC_N</v>
          </cell>
          <cell r="C116" t="str">
            <v>Millions of lari</v>
          </cell>
          <cell r="D116" t="str">
            <v>Stock</v>
          </cell>
          <cell r="E116" t="str">
            <v xml:space="preserve">    Net claims on Republican Government</v>
          </cell>
          <cell r="F116">
            <v>56.4</v>
          </cell>
          <cell r="G116">
            <v>64.731999999999999</v>
          </cell>
          <cell r="H116">
            <v>86.580000000000013</v>
          </cell>
          <cell r="I116">
            <v>99.12</v>
          </cell>
          <cell r="J116">
            <v>151.28720000000001</v>
          </cell>
          <cell r="K116">
            <v>159.24720000000002</v>
          </cell>
          <cell r="L116">
            <v>150.30000000000001</v>
          </cell>
          <cell r="M116">
            <v>172.2</v>
          </cell>
          <cell r="N116">
            <v>185.63120000000001</v>
          </cell>
          <cell r="O116">
            <v>217.0532</v>
          </cell>
          <cell r="P116">
            <v>234.40100000000001</v>
          </cell>
          <cell r="Q116">
            <v>234.4819</v>
          </cell>
          <cell r="R116">
            <v>218.61920000000001</v>
          </cell>
          <cell r="S116">
            <v>242.7277</v>
          </cell>
          <cell r="T116">
            <v>252.0282</v>
          </cell>
          <cell r="U116">
            <v>280.25200000000001</v>
          </cell>
          <cell r="V116">
            <v>305.59009999999995</v>
          </cell>
          <cell r="W116">
            <v>316.44220000000001</v>
          </cell>
          <cell r="X116">
            <v>333.40499999999997</v>
          </cell>
          <cell r="Y116">
            <v>348.03929999999997</v>
          </cell>
          <cell r="Z116">
            <v>360.01260000000002</v>
          </cell>
          <cell r="AA116">
            <v>379.48250000000002</v>
          </cell>
          <cell r="AB116">
            <v>380.90219999999999</v>
          </cell>
          <cell r="AC116">
            <v>334.74530000000004</v>
          </cell>
          <cell r="AD116">
            <v>364.29970000000003</v>
          </cell>
          <cell r="AE116">
            <v>376.12630000000001</v>
          </cell>
          <cell r="AF116">
            <v>386.84529999999995</v>
          </cell>
          <cell r="AG116">
            <v>396.65839999999997</v>
          </cell>
          <cell r="AH116">
            <v>412.33969999999999</v>
          </cell>
          <cell r="AI116">
            <v>423.73550000000006</v>
          </cell>
          <cell r="AJ116">
            <v>457.64749999999998</v>
          </cell>
          <cell r="AK116">
            <v>491.51690000000002</v>
          </cell>
          <cell r="AL116">
            <v>491.56020000000001</v>
          </cell>
          <cell r="AM116">
            <v>505.97369999999995</v>
          </cell>
          <cell r="AN116">
            <v>508.22969999999998</v>
          </cell>
          <cell r="AO116">
            <v>512.87239999999997</v>
          </cell>
          <cell r="AP116">
            <v>515.70119999999997</v>
          </cell>
          <cell r="AQ116">
            <v>515.70119999999997</v>
          </cell>
          <cell r="AR116">
            <v>515.70119999999997</v>
          </cell>
          <cell r="AS116">
            <v>517.58686400919999</v>
          </cell>
          <cell r="AT116">
            <v>523.91309332749995</v>
          </cell>
          <cell r="AU116">
            <v>612.97450000000003</v>
          </cell>
        </row>
      </sheetData>
      <sheetData sheetId="55" refreshError="1">
        <row r="6"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Q6">
            <v>36130</v>
          </cell>
          <cell r="AR6">
            <v>36161</v>
          </cell>
          <cell r="AS6">
            <v>36192</v>
          </cell>
          <cell r="AT6">
            <v>36220</v>
          </cell>
        </row>
        <row r="8">
          <cell r="E8" t="str">
            <v>Table 2. Georgia: Summary Accounts of Commercial Banks</v>
          </cell>
        </row>
        <row r="11">
          <cell r="E11">
            <v>39691.917272453706</v>
          </cell>
          <cell r="F11">
            <v>35034</v>
          </cell>
          <cell r="G11">
            <v>35065</v>
          </cell>
          <cell r="H11">
            <v>35096</v>
          </cell>
          <cell r="I11">
            <v>35125</v>
          </cell>
          <cell r="J11">
            <v>35156</v>
          </cell>
          <cell r="K11">
            <v>35186</v>
          </cell>
          <cell r="L11">
            <v>35217</v>
          </cell>
          <cell r="M11">
            <v>35247</v>
          </cell>
          <cell r="N11">
            <v>35278</v>
          </cell>
          <cell r="O11">
            <v>35309</v>
          </cell>
          <cell r="P11">
            <v>35339</v>
          </cell>
          <cell r="Q11">
            <v>35370</v>
          </cell>
          <cell r="R11">
            <v>35400</v>
          </cell>
          <cell r="S11">
            <v>35431</v>
          </cell>
          <cell r="T11">
            <v>35462</v>
          </cell>
          <cell r="U11">
            <v>35490</v>
          </cell>
          <cell r="V11">
            <v>35521</v>
          </cell>
          <cell r="W11">
            <v>35551</v>
          </cell>
          <cell r="X11">
            <v>35582</v>
          </cell>
          <cell r="Y11">
            <v>35612</v>
          </cell>
          <cell r="Z11">
            <v>35643</v>
          </cell>
          <cell r="AA11">
            <v>35674</v>
          </cell>
          <cell r="AB11">
            <v>35704</v>
          </cell>
          <cell r="AC11">
            <v>35735</v>
          </cell>
          <cell r="AD11">
            <v>35765</v>
          </cell>
          <cell r="AE11">
            <v>35796</v>
          </cell>
          <cell r="AF11">
            <v>35827</v>
          </cell>
          <cell r="AG11">
            <v>35855</v>
          </cell>
          <cell r="AH11">
            <v>35886</v>
          </cell>
          <cell r="AI11">
            <v>35916</v>
          </cell>
          <cell r="AJ11">
            <v>35947</v>
          </cell>
          <cell r="AK11">
            <v>35977</v>
          </cell>
          <cell r="AL11">
            <v>36008</v>
          </cell>
          <cell r="AM11">
            <v>36039</v>
          </cell>
          <cell r="AN11">
            <v>36069</v>
          </cell>
          <cell r="AO11">
            <v>36100</v>
          </cell>
          <cell r="AP11">
            <v>36130</v>
          </cell>
          <cell r="AR11">
            <v>36161</v>
          </cell>
          <cell r="AS11">
            <v>36192</v>
          </cell>
          <cell r="AT11">
            <v>36220</v>
          </cell>
        </row>
        <row r="12">
          <cell r="E12">
            <v>39691.917272453706</v>
          </cell>
          <cell r="AP12" t="str">
            <v>ESAF</v>
          </cell>
        </row>
        <row r="13">
          <cell r="E13" t="str">
            <v>At program exchange rates</v>
          </cell>
        </row>
        <row r="14">
          <cell r="E14" t="str">
            <v>Net foreign assets</v>
          </cell>
          <cell r="F14">
            <v>-38.385590243902435</v>
          </cell>
          <cell r="G14">
            <v>-36.586397437950353</v>
          </cell>
          <cell r="H14">
            <v>-29.811843809523804</v>
          </cell>
          <cell r="I14">
            <v>-27.315641838351819</v>
          </cell>
          <cell r="J14">
            <v>-35.821058823529413</v>
          </cell>
          <cell r="K14">
            <v>9.8023361904761881</v>
          </cell>
          <cell r="L14">
            <v>12.019986602870809</v>
          </cell>
          <cell r="M14">
            <v>9.3686754567116761</v>
          </cell>
          <cell r="N14">
            <v>9.5502639305445935</v>
          </cell>
          <cell r="O14">
            <v>9.6089283779527506</v>
          </cell>
          <cell r="P14">
            <v>12.741277795275593</v>
          </cell>
          <cell r="Q14">
            <v>19.624218749999997</v>
          </cell>
          <cell r="R14">
            <v>20.774411302982731</v>
          </cell>
          <cell r="S14">
            <v>22.936161616161623</v>
          </cell>
          <cell r="T14">
            <v>20.946124031007752</v>
          </cell>
          <cell r="U14">
            <v>25.924149922720254</v>
          </cell>
          <cell r="V14">
            <v>27.895958429561201</v>
          </cell>
          <cell r="W14">
            <v>26.255500000000005</v>
          </cell>
          <cell r="X14">
            <v>25.898600000000005</v>
          </cell>
          <cell r="Y14">
            <v>40.103186046511631</v>
          </cell>
          <cell r="Z14">
            <v>48.501369969040248</v>
          </cell>
          <cell r="AA14">
            <v>37.198228043143295</v>
          </cell>
          <cell r="AB14">
            <v>35.5749</v>
          </cell>
          <cell r="AC14">
            <v>34.151455792682931</v>
          </cell>
          <cell r="AD14">
            <v>32.903957055214725</v>
          </cell>
          <cell r="AE14">
            <v>26.132415686274506</v>
          </cell>
          <cell r="AF14">
            <v>16.31692363090772</v>
          </cell>
          <cell r="AG14">
            <v>22.686278951310861</v>
          </cell>
          <cell r="AH14">
            <v>13.229885842696634</v>
          </cell>
          <cell r="AI14">
            <v>21.881314031180406</v>
          </cell>
          <cell r="AJ14">
            <v>24.388310830860533</v>
          </cell>
          <cell r="AK14">
            <v>21.185400222551927</v>
          </cell>
          <cell r="AL14">
            <v>19.012575555555564</v>
          </cell>
          <cell r="AM14">
            <v>11.188846407624638</v>
          </cell>
          <cell r="AN14">
            <v>15.108729758522724</v>
          </cell>
          <cell r="AO14">
            <v>10.649734201954393</v>
          </cell>
          <cell r="AP14">
            <v>10.196507499999999</v>
          </cell>
          <cell r="AQ14">
            <v>15.275666666666659</v>
          </cell>
          <cell r="AR14">
            <v>8.0329245283019013</v>
          </cell>
          <cell r="AS14">
            <v>7.2291914893616944</v>
          </cell>
          <cell r="AT14">
            <v>1.1398639455782167</v>
          </cell>
        </row>
        <row r="15">
          <cell r="E15" t="str">
            <v xml:space="preserve">  NFA convertible</v>
          </cell>
          <cell r="F15">
            <v>-38.249727804878042</v>
          </cell>
          <cell r="G15">
            <v>-36.449199679743785</v>
          </cell>
          <cell r="H15">
            <v>-30.041865714285709</v>
          </cell>
          <cell r="I15">
            <v>-27.402491600633912</v>
          </cell>
          <cell r="J15">
            <v>-35.998938314785377</v>
          </cell>
          <cell r="K15">
            <v>9.6841266666666641</v>
          </cell>
          <cell r="L15">
            <v>11.90485454545454</v>
          </cell>
          <cell r="M15">
            <v>9.3517134233518675</v>
          </cell>
          <cell r="N15">
            <v>9.5257089187056039</v>
          </cell>
          <cell r="O15">
            <v>9.5202500787401529</v>
          </cell>
          <cell r="P15">
            <v>12.548956535433074</v>
          </cell>
          <cell r="Q15">
            <v>19.550624999999997</v>
          </cell>
          <cell r="R15">
            <v>20.715259026687598</v>
          </cell>
          <cell r="S15">
            <v>22.805252525252531</v>
          </cell>
          <cell r="T15">
            <v>20.798186046511628</v>
          </cell>
          <cell r="U15">
            <v>25.724126738794443</v>
          </cell>
          <cell r="V15">
            <v>27.632055427251732</v>
          </cell>
          <cell r="W15">
            <v>25.694600000000005</v>
          </cell>
          <cell r="X15">
            <v>25.324100000000005</v>
          </cell>
          <cell r="Y15">
            <v>39.585201550387602</v>
          </cell>
          <cell r="Z15">
            <v>47.979055727554183</v>
          </cell>
          <cell r="AA15">
            <v>36.734514637904468</v>
          </cell>
          <cell r="AB15">
            <v>34.996499999999997</v>
          </cell>
          <cell r="AC15">
            <v>33.802972560975611</v>
          </cell>
          <cell r="AD15">
            <v>32.645751533742335</v>
          </cell>
          <cell r="AE15">
            <v>25.885088386123677</v>
          </cell>
          <cell r="AF15">
            <v>16.061797449362334</v>
          </cell>
          <cell r="AG15">
            <v>22.469140973782771</v>
          </cell>
          <cell r="AH15">
            <v>12.624673558052439</v>
          </cell>
          <cell r="AI15">
            <v>21.285668151447666</v>
          </cell>
          <cell r="AJ15">
            <v>23.706549703264095</v>
          </cell>
          <cell r="AK15">
            <v>20.640011127596438</v>
          </cell>
          <cell r="AL15">
            <v>18.596352222222229</v>
          </cell>
          <cell r="AM15">
            <v>10.797350806451618</v>
          </cell>
          <cell r="AN15">
            <v>14.952189630681815</v>
          </cell>
          <cell r="AO15">
            <v>10.541803583061885</v>
          </cell>
          <cell r="AP15">
            <v>10.133688333333332</v>
          </cell>
          <cell r="AQ15">
            <v>15.181555555555548</v>
          </cell>
          <cell r="AR15">
            <v>7.891981132075486</v>
          </cell>
          <cell r="AS15">
            <v>7.1071489361702049</v>
          </cell>
          <cell r="AT15">
            <v>1.0089795918367201</v>
          </cell>
        </row>
        <row r="16">
          <cell r="E16" t="str">
            <v xml:space="preserve">    Gold</v>
          </cell>
          <cell r="F16">
            <v>0.40586829268292679</v>
          </cell>
          <cell r="G16">
            <v>0.23874043234587666</v>
          </cell>
          <cell r="H16">
            <v>0.19195428571428569</v>
          </cell>
          <cell r="I16">
            <v>0.20853375594294771</v>
          </cell>
          <cell r="J16">
            <v>0.21823306836248013</v>
          </cell>
          <cell r="K16">
            <v>0.13418952380952381</v>
          </cell>
          <cell r="L16">
            <v>0.15655789473684209</v>
          </cell>
          <cell r="M16">
            <v>0.1529842732327244</v>
          </cell>
          <cell r="N16">
            <v>0.1671665351223362</v>
          </cell>
          <cell r="O16">
            <v>0.18929669291338583</v>
          </cell>
          <cell r="P16">
            <v>0.1912100787401575</v>
          </cell>
          <cell r="Q16">
            <v>0.2101875</v>
          </cell>
          <cell r="R16">
            <v>0.18376766091051802</v>
          </cell>
          <cell r="S16">
            <v>0.22545454545454549</v>
          </cell>
          <cell r="T16">
            <v>0.24770542635658913</v>
          </cell>
          <cell r="U16">
            <v>0.8399768160741885</v>
          </cell>
          <cell r="V16">
            <v>0.81362586605080833</v>
          </cell>
          <cell r="W16">
            <v>0.84509999999999996</v>
          </cell>
          <cell r="X16">
            <v>0.79730000000000001</v>
          </cell>
          <cell r="Y16">
            <v>0.79531782945736429</v>
          </cell>
          <cell r="Z16">
            <v>0.81833591331269351</v>
          </cell>
          <cell r="AA16">
            <v>0.84560092449922963</v>
          </cell>
          <cell r="AB16">
            <v>0.85650000000000004</v>
          </cell>
          <cell r="AC16">
            <v>0.86590701219512201</v>
          </cell>
          <cell r="AD16">
            <v>1.0977223926380368</v>
          </cell>
          <cell r="AE16">
            <v>1.0591312217194571</v>
          </cell>
          <cell r="AF16">
            <v>1.0155156789197299</v>
          </cell>
          <cell r="AG16">
            <v>1.1056161797752808</v>
          </cell>
          <cell r="AH16">
            <v>1.0539445692883895</v>
          </cell>
          <cell r="AI16">
            <v>1.0817761692650334</v>
          </cell>
          <cell r="AJ16">
            <v>1.3461910237388721</v>
          </cell>
          <cell r="AK16">
            <v>1.2476505934718101</v>
          </cell>
          <cell r="AL16">
            <v>1.2463955555555555</v>
          </cell>
          <cell r="AM16">
            <v>1.2614967008797653</v>
          </cell>
          <cell r="AN16">
            <v>0.97906321022727272</v>
          </cell>
          <cell r="AO16">
            <v>0.79056351791530954</v>
          </cell>
          <cell r="AP16">
            <v>0.39553083333333333</v>
          </cell>
          <cell r="AQ16">
            <v>0.5925555555555555</v>
          </cell>
          <cell r="AR16">
            <v>0.57990566037735847</v>
          </cell>
          <cell r="AS16">
            <v>0.14629787234042552</v>
          </cell>
          <cell r="AT16">
            <v>0.15074829931972789</v>
          </cell>
        </row>
        <row r="17">
          <cell r="E17" t="str">
            <v xml:space="preserve">    Foreign exchange</v>
          </cell>
          <cell r="F17">
            <v>20.616013658536584</v>
          </cell>
          <cell r="G17">
            <v>23.015566693354682</v>
          </cell>
          <cell r="H17">
            <v>27.553799047619052</v>
          </cell>
          <cell r="I17">
            <v>30.003903328050711</v>
          </cell>
          <cell r="J17">
            <v>21.747025755166931</v>
          </cell>
          <cell r="K17">
            <v>15.123746666666666</v>
          </cell>
          <cell r="L17">
            <v>19.692889952153106</v>
          </cell>
          <cell r="M17">
            <v>17.231675933280382</v>
          </cell>
          <cell r="N17">
            <v>17.546861247040251</v>
          </cell>
          <cell r="O17">
            <v>17.609441574803146</v>
          </cell>
          <cell r="P17">
            <v>20.190155905511812</v>
          </cell>
          <cell r="Q17">
            <v>27.638999999999999</v>
          </cell>
          <cell r="R17">
            <v>26.290832025117737</v>
          </cell>
          <cell r="S17">
            <v>28.78414141414142</v>
          </cell>
          <cell r="T17">
            <v>26.625108527131783</v>
          </cell>
          <cell r="U17">
            <v>35.054389489953635</v>
          </cell>
          <cell r="V17">
            <v>39.536913010007702</v>
          </cell>
          <cell r="W17">
            <v>39.472700000000003</v>
          </cell>
          <cell r="X17">
            <v>42.029000000000003</v>
          </cell>
          <cell r="Y17">
            <v>56.506465116279074</v>
          </cell>
          <cell r="Z17">
            <v>64.059210526315795</v>
          </cell>
          <cell r="AA17">
            <v>55.583713405238825</v>
          </cell>
          <cell r="AB17">
            <v>53.896700000000003</v>
          </cell>
          <cell r="AC17">
            <v>52.762461890243905</v>
          </cell>
          <cell r="AD17">
            <v>47.078343558282214</v>
          </cell>
          <cell r="AE17">
            <v>47.464321568627447</v>
          </cell>
          <cell r="AF17">
            <v>40.244296474118528</v>
          </cell>
          <cell r="AG17">
            <v>45.355366591760301</v>
          </cell>
          <cell r="AH17">
            <v>42.144791610486898</v>
          </cell>
          <cell r="AI17">
            <v>53.647871937639202</v>
          </cell>
          <cell r="AJ17">
            <v>57.393313798219573</v>
          </cell>
          <cell r="AK17">
            <v>55.584032270029667</v>
          </cell>
          <cell r="AL17">
            <v>53.515205555555553</v>
          </cell>
          <cell r="AM17">
            <v>47.981700879765391</v>
          </cell>
          <cell r="AN17">
            <v>51.197344815340905</v>
          </cell>
          <cell r="AO17">
            <v>55.04713778501629</v>
          </cell>
          <cell r="AP17">
            <v>61.408961666666663</v>
          </cell>
          <cell r="AQ17">
            <v>91.998444444444431</v>
          </cell>
          <cell r="AR17">
            <v>85.962075471698114</v>
          </cell>
          <cell r="AS17">
            <v>79.764170212765947</v>
          </cell>
          <cell r="AT17">
            <v>79.317913832199537</v>
          </cell>
        </row>
        <row r="18">
          <cell r="E18" t="str">
            <v xml:space="preserve">    Foreign liabilities</v>
          </cell>
          <cell r="F18">
            <v>-59.271609756097554</v>
          </cell>
          <cell r="G18">
            <v>-59.703506805444349</v>
          </cell>
          <cell r="H18">
            <v>-57.787619047619046</v>
          </cell>
          <cell r="I18">
            <v>-57.614928684627571</v>
          </cell>
          <cell r="J18">
            <v>-57.964197138314788</v>
          </cell>
          <cell r="K18">
            <v>-5.5738095238095235</v>
          </cell>
          <cell r="L18">
            <v>-7.9445933014354067</v>
          </cell>
          <cell r="M18">
            <v>-8.0329467831612398</v>
          </cell>
          <cell r="N18">
            <v>-8.1883188634569848</v>
          </cell>
          <cell r="O18">
            <v>-8.2784881889763771</v>
          </cell>
          <cell r="P18">
            <v>-7.8324094488188969</v>
          </cell>
          <cell r="Q18">
            <v>-8.298562500000001</v>
          </cell>
          <cell r="R18">
            <v>-5.7593406593406584</v>
          </cell>
          <cell r="S18">
            <v>-6.2043434343434347</v>
          </cell>
          <cell r="T18">
            <v>-6.0746279069767439</v>
          </cell>
          <cell r="U18">
            <v>-10.170239567233384</v>
          </cell>
          <cell r="V18">
            <v>-12.718483448806776</v>
          </cell>
          <cell r="W18">
            <v>-14.623200000000001</v>
          </cell>
          <cell r="X18">
            <v>-17.502199999999998</v>
          </cell>
          <cell r="Y18">
            <v>-17.71658139534884</v>
          </cell>
          <cell r="Z18">
            <v>-16.898490712074302</v>
          </cell>
          <cell r="AA18">
            <v>-19.694799691833591</v>
          </cell>
          <cell r="AB18">
            <v>-19.756699999999999</v>
          </cell>
          <cell r="AC18">
            <v>-19.825396341463417</v>
          </cell>
          <cell r="AD18">
            <v>-15.530314417177914</v>
          </cell>
          <cell r="AE18">
            <v>-22.638364404223225</v>
          </cell>
          <cell r="AF18">
            <v>-25.19801470367592</v>
          </cell>
          <cell r="AG18">
            <v>-23.991841797752812</v>
          </cell>
          <cell r="AH18">
            <v>-30.574062621722849</v>
          </cell>
          <cell r="AI18">
            <v>-33.44397995545657</v>
          </cell>
          <cell r="AJ18">
            <v>-35.032955118694353</v>
          </cell>
          <cell r="AK18">
            <v>-36.191671735905039</v>
          </cell>
          <cell r="AL18">
            <v>-36.165248888888883</v>
          </cell>
          <cell r="AM18">
            <v>-38.445846774193541</v>
          </cell>
          <cell r="AN18">
            <v>-37.224218394886364</v>
          </cell>
          <cell r="AO18">
            <v>-45.295897719869714</v>
          </cell>
          <cell r="AP18">
            <v>-51.670804166666663</v>
          </cell>
          <cell r="AQ18">
            <v>-77.409444444444432</v>
          </cell>
          <cell r="AR18">
            <v>-78.649999999999991</v>
          </cell>
          <cell r="AS18">
            <v>-72.803319148936168</v>
          </cell>
          <cell r="AT18">
            <v>-78.459682539682547</v>
          </cell>
        </row>
        <row r="19">
          <cell r="E19" t="str">
            <v xml:space="preserve">  NFA nonconvertible</v>
          </cell>
          <cell r="F19">
            <v>-0.13586243902439024</v>
          </cell>
          <cell r="G19">
            <v>-0.13719775820656524</v>
          </cell>
          <cell r="H19">
            <v>0.23002190476190473</v>
          </cell>
          <cell r="I19">
            <v>8.6849762282091916E-2</v>
          </cell>
          <cell r="J19">
            <v>0.17787949125596186</v>
          </cell>
          <cell r="K19">
            <v>0.11820952380952382</v>
          </cell>
          <cell r="L19">
            <v>0.11513205741626793</v>
          </cell>
          <cell r="M19">
            <v>1.6962033359809375E-2</v>
          </cell>
          <cell r="N19">
            <v>2.4555011838989737E-2</v>
          </cell>
          <cell r="O19">
            <v>8.8678299212598413E-2</v>
          </cell>
          <cell r="P19">
            <v>0.19232125984251969</v>
          </cell>
          <cell r="Q19">
            <v>7.3593749999999999E-2</v>
          </cell>
          <cell r="R19">
            <v>5.9152276295133428E-2</v>
          </cell>
          <cell r="S19">
            <v>0.13090909090909092</v>
          </cell>
          <cell r="T19">
            <v>0.14793798449612405</v>
          </cell>
          <cell r="U19">
            <v>0.20002318392581142</v>
          </cell>
          <cell r="V19">
            <v>0.26390300230946884</v>
          </cell>
          <cell r="W19">
            <v>0.56089999999999995</v>
          </cell>
          <cell r="X19">
            <v>0.57450000000000001</v>
          </cell>
          <cell r="Y19">
            <v>0.51798449612403097</v>
          </cell>
          <cell r="Z19">
            <v>0.52231424148606809</v>
          </cell>
          <cell r="AA19">
            <v>0.46371340523882898</v>
          </cell>
          <cell r="AB19">
            <v>0.57840000000000003</v>
          </cell>
          <cell r="AC19">
            <v>0.3484832317073171</v>
          </cell>
          <cell r="AD19">
            <v>0.25820552147239267</v>
          </cell>
          <cell r="AE19">
            <v>0.24732730015082957</v>
          </cell>
          <cell r="AF19">
            <v>0.2551261815453863</v>
          </cell>
          <cell r="AG19">
            <v>0.21713797752808991</v>
          </cell>
          <cell r="AH19">
            <v>0.60521228464419485</v>
          </cell>
          <cell r="AI19">
            <v>0.59564587973273941</v>
          </cell>
          <cell r="AJ19">
            <v>0.68176112759643914</v>
          </cell>
          <cell r="AK19">
            <v>0.54538909495548948</v>
          </cell>
          <cell r="AL19">
            <v>0.41622333333333333</v>
          </cell>
          <cell r="AM19">
            <v>0.39149560117302051</v>
          </cell>
          <cell r="AN19">
            <v>0.15654012784090909</v>
          </cell>
          <cell r="AO19">
            <v>0.10793061889250816</v>
          </cell>
          <cell r="AP19">
            <v>6.2819166666666662E-2</v>
          </cell>
          <cell r="AQ19">
            <v>9.4111111111111104E-2</v>
          </cell>
          <cell r="AR19">
            <v>0.14094339622641508</v>
          </cell>
          <cell r="AS19">
            <v>0.12204255319148935</v>
          </cell>
          <cell r="AT19">
            <v>0.1308843537414966</v>
          </cell>
        </row>
        <row r="21">
          <cell r="E21" t="str">
            <v>Net domestic assets</v>
          </cell>
          <cell r="F21">
            <v>94.170932243902428</v>
          </cell>
          <cell r="G21">
            <v>95.382375437950358</v>
          </cell>
          <cell r="H21">
            <v>93.986080809523813</v>
          </cell>
          <cell r="I21">
            <v>96.801626838351822</v>
          </cell>
          <cell r="J21">
            <v>105.49581482352941</v>
          </cell>
          <cell r="K21">
            <v>56.383723809523808</v>
          </cell>
          <cell r="L21">
            <v>63.979530397129203</v>
          </cell>
          <cell r="M21">
            <v>65.345547543288333</v>
          </cell>
          <cell r="N21">
            <v>62.446293069455415</v>
          </cell>
          <cell r="O21">
            <v>69.496844622047249</v>
          </cell>
          <cell r="P21">
            <v>67.708562204724402</v>
          </cell>
          <cell r="Q21">
            <v>65.840481249999996</v>
          </cell>
          <cell r="R21">
            <v>58.740388697017281</v>
          </cell>
          <cell r="S21">
            <v>59.811338383838375</v>
          </cell>
          <cell r="T21">
            <v>56.943575968992249</v>
          </cell>
          <cell r="U21">
            <v>61.591150077279742</v>
          </cell>
          <cell r="V21">
            <v>70.240241570438798</v>
          </cell>
          <cell r="W21">
            <v>73.082099999999997</v>
          </cell>
          <cell r="X21">
            <v>77.093999999999994</v>
          </cell>
          <cell r="Y21">
            <v>69.279513953488362</v>
          </cell>
          <cell r="Z21">
            <v>78.486730030959762</v>
          </cell>
          <cell r="AA21">
            <v>95.769571956856709</v>
          </cell>
          <cell r="AB21">
            <v>99.559600000000003</v>
          </cell>
          <cell r="AC21">
            <v>104.60704420731707</v>
          </cell>
          <cell r="AD21">
            <v>100.27304294478529</v>
          </cell>
          <cell r="AE21">
            <v>119.33808431372549</v>
          </cell>
          <cell r="AF21">
            <v>133.52457636909227</v>
          </cell>
          <cell r="AG21">
            <v>125.51062104868913</v>
          </cell>
          <cell r="AH21">
            <v>140.38651415730337</v>
          </cell>
          <cell r="AI21">
            <v>138.78658596881959</v>
          </cell>
          <cell r="AJ21">
            <v>141.9940891691395</v>
          </cell>
          <cell r="AK21">
            <v>140.05299977744809</v>
          </cell>
          <cell r="AL21">
            <v>150.37552444444444</v>
          </cell>
          <cell r="AM21">
            <v>140.41735359237538</v>
          </cell>
          <cell r="AN21">
            <v>126.81647024147726</v>
          </cell>
          <cell r="AO21">
            <v>122.5126657980456</v>
          </cell>
          <cell r="AP21">
            <v>146.15309250000001</v>
          </cell>
          <cell r="AQ21">
            <v>141.07393333333334</v>
          </cell>
          <cell r="AR21">
            <v>172.77487547169812</v>
          </cell>
          <cell r="AS21">
            <v>197.08940851063832</v>
          </cell>
          <cell r="AT21">
            <v>195.45513605442179</v>
          </cell>
        </row>
        <row r="22">
          <cell r="E22" t="str">
            <v xml:space="preserve">  Domestic credit</v>
          </cell>
          <cell r="F22">
            <v>131.93358197560974</v>
          </cell>
          <cell r="G22">
            <v>132.3881740888711</v>
          </cell>
          <cell r="H22">
            <v>132.75912738095235</v>
          </cell>
          <cell r="I22">
            <v>142.75667637083993</v>
          </cell>
          <cell r="J22">
            <v>149.88726308108107</v>
          </cell>
          <cell r="K22">
            <v>100.9666970952381</v>
          </cell>
          <cell r="L22">
            <v>94.28554991866028</v>
          </cell>
          <cell r="M22">
            <v>105.69386207069104</v>
          </cell>
          <cell r="N22">
            <v>108.41474905130229</v>
          </cell>
          <cell r="O22">
            <v>80.262052826771665</v>
          </cell>
          <cell r="P22">
            <v>96.951455299212611</v>
          </cell>
          <cell r="Q22">
            <v>102.26511875</v>
          </cell>
          <cell r="R22">
            <v>112.37954772370487</v>
          </cell>
          <cell r="S22">
            <v>114.53934444444445</v>
          </cell>
          <cell r="T22">
            <v>114.99646821705426</v>
          </cell>
          <cell r="U22">
            <v>120.02191329211746</v>
          </cell>
          <cell r="V22">
            <v>127.17809522709776</v>
          </cell>
          <cell r="W22">
            <v>128.8021</v>
          </cell>
          <cell r="X22">
            <v>137.44719999999998</v>
          </cell>
          <cell r="Y22">
            <v>137.27787519379845</v>
          </cell>
          <cell r="Z22">
            <v>133.79764241486066</v>
          </cell>
          <cell r="AA22">
            <v>145.3651215716487</v>
          </cell>
          <cell r="AB22">
            <v>154.33199999999999</v>
          </cell>
          <cell r="AC22">
            <v>156.90105548780491</v>
          </cell>
          <cell r="AD22">
            <v>169.79132760736198</v>
          </cell>
          <cell r="AE22">
            <v>182.19071644042234</v>
          </cell>
          <cell r="AF22">
            <v>190.27807861965491</v>
          </cell>
          <cell r="AG22">
            <v>186.53895910112362</v>
          </cell>
          <cell r="AH22">
            <v>187.25727318352062</v>
          </cell>
          <cell r="AI22">
            <v>191.56198440979955</v>
          </cell>
          <cell r="AJ22">
            <v>198.41684599406528</v>
          </cell>
          <cell r="AK22">
            <v>201.09390348664687</v>
          </cell>
          <cell r="AL22">
            <v>216.6128788888889</v>
          </cell>
          <cell r="AM22">
            <v>213.32860373900294</v>
          </cell>
          <cell r="AN22">
            <v>199.25460276988636</v>
          </cell>
          <cell r="AO22">
            <v>197.27549185667752</v>
          </cell>
          <cell r="AP22">
            <v>184.31184166666665</v>
          </cell>
          <cell r="AQ22">
            <v>241.3692111111111</v>
          </cell>
          <cell r="AR22">
            <v>252.08680000000001</v>
          </cell>
          <cell r="AS22">
            <v>257.8963255319149</v>
          </cell>
          <cell r="AT22">
            <v>259.34896485260771</v>
          </cell>
        </row>
        <row r="23">
          <cell r="E23" t="str">
            <v xml:space="preserve">    Net claims on gen govt</v>
          </cell>
          <cell r="F23">
            <v>-15.532326999999999</v>
          </cell>
          <cell r="G23">
            <v>-18.298576000000001</v>
          </cell>
          <cell r="H23">
            <v>-23.281628000000001</v>
          </cell>
          <cell r="I23">
            <v>-22.746273000000002</v>
          </cell>
          <cell r="J23">
            <v>-18.903051999999999</v>
          </cell>
          <cell r="K23">
            <v>-24.170677000000001</v>
          </cell>
          <cell r="L23">
            <v>-30.832854000000001</v>
          </cell>
          <cell r="M23">
            <v>-23.266953000000001</v>
          </cell>
          <cell r="N23">
            <v>-21.339483999999999</v>
          </cell>
          <cell r="O23">
            <v>-26.816830999999997</v>
          </cell>
          <cell r="P23">
            <v>-25.694474</v>
          </cell>
          <cell r="Q23">
            <v>-25.612400000000001</v>
          </cell>
          <cell r="R23">
            <v>-13.2102</v>
          </cell>
          <cell r="S23">
            <v>-16.258800000000001</v>
          </cell>
          <cell r="T23">
            <v>-17.677</v>
          </cell>
          <cell r="U23">
            <v>-18.516200000000001</v>
          </cell>
          <cell r="V23">
            <v>-12.539899999999999</v>
          </cell>
          <cell r="W23">
            <v>-14.108000000000001</v>
          </cell>
          <cell r="X23">
            <v>-10.876099999999999</v>
          </cell>
          <cell r="Y23">
            <v>-10.303699999999999</v>
          </cell>
          <cell r="Z23">
            <v>-15.200200000000001</v>
          </cell>
          <cell r="AA23">
            <v>-9.6669999999999998</v>
          </cell>
          <cell r="AB23">
            <v>-9.6157000000000004</v>
          </cell>
          <cell r="AC23">
            <v>-12.718999999999999</v>
          </cell>
          <cell r="AD23">
            <v>-2.9127000000000001</v>
          </cell>
          <cell r="AE23">
            <v>-5.7496</v>
          </cell>
          <cell r="AF23">
            <v>-8.0547000000000004</v>
          </cell>
          <cell r="AG23">
            <v>-7.19</v>
          </cell>
          <cell r="AH23">
            <v>-5.5518999999999998</v>
          </cell>
          <cell r="AI23">
            <v>-7.2946999999999997</v>
          </cell>
          <cell r="AJ23">
            <v>-2.0874000000000001</v>
          </cell>
          <cell r="AK23">
            <v>-3.7010999999999998</v>
          </cell>
          <cell r="AL23">
            <v>5.1161000000000003</v>
          </cell>
          <cell r="AM23">
            <v>-0.59470000000000001</v>
          </cell>
          <cell r="AN23">
            <v>-8.6859000000000002</v>
          </cell>
          <cell r="AO23">
            <v>-9.8019999999999996</v>
          </cell>
          <cell r="AP23">
            <v>-13.9498</v>
          </cell>
          <cell r="AQ23">
            <v>-13.9498</v>
          </cell>
          <cell r="AR23">
            <v>-10.415900000000001</v>
          </cell>
          <cell r="AS23">
            <v>-10.6248</v>
          </cell>
          <cell r="AT23">
            <v>-13.5625</v>
          </cell>
        </row>
        <row r="24">
          <cell r="E24" t="str">
            <v xml:space="preserve">      Net claims on rep govt</v>
          </cell>
          <cell r="F24">
            <v>-7.3338649999999994</v>
          </cell>
          <cell r="G24">
            <v>-12.042116</v>
          </cell>
          <cell r="H24">
            <v>-16.695779999999999</v>
          </cell>
          <cell r="I24">
            <v>-15.944430000000001</v>
          </cell>
          <cell r="J24">
            <v>-13.241227</v>
          </cell>
          <cell r="K24">
            <v>-17.846871</v>
          </cell>
          <cell r="L24">
            <v>-20.180228</v>
          </cell>
          <cell r="M24">
            <v>-15.295018000000001</v>
          </cell>
          <cell r="N24">
            <v>-12.249345</v>
          </cell>
          <cell r="O24">
            <v>-15.504359000000001</v>
          </cell>
          <cell r="P24">
            <v>-15.574245999999999</v>
          </cell>
          <cell r="Q24">
            <v>-15.5031</v>
          </cell>
          <cell r="R24">
            <v>-6.6801000000000004</v>
          </cell>
          <cell r="S24">
            <v>-8.1462000000000003</v>
          </cell>
          <cell r="T24">
            <v>-10.3714</v>
          </cell>
          <cell r="U24">
            <v>-10.1693</v>
          </cell>
          <cell r="V24">
            <v>-8.2423000000000002</v>
          </cell>
          <cell r="W24">
            <v>-9.4166000000000007</v>
          </cell>
          <cell r="X24">
            <v>-5.5780000000000003</v>
          </cell>
          <cell r="Y24">
            <v>-5.2403000000000004</v>
          </cell>
          <cell r="Z24">
            <v>-9.4222999999999999</v>
          </cell>
          <cell r="AA24">
            <v>-4.5773000000000001</v>
          </cell>
          <cell r="AB24">
            <v>-4.1820000000000004</v>
          </cell>
          <cell r="AC24">
            <v>-4.0891999999999999</v>
          </cell>
          <cell r="AD24">
            <v>0.39029999999999998</v>
          </cell>
          <cell r="AE24">
            <v>-0.81220000000000003</v>
          </cell>
          <cell r="AF24">
            <v>-1.8244</v>
          </cell>
          <cell r="AG24">
            <v>-1.5165</v>
          </cell>
          <cell r="AH24">
            <v>-1.5973999999999999</v>
          </cell>
          <cell r="AI24">
            <v>-1.9539</v>
          </cell>
          <cell r="AJ24">
            <v>1.6661999999999999</v>
          </cell>
          <cell r="AK24">
            <v>0.36609999999999998</v>
          </cell>
          <cell r="AL24">
            <v>9.8160000000000007</v>
          </cell>
          <cell r="AM24">
            <v>3.4392999999999998</v>
          </cell>
          <cell r="AN24">
            <v>-5.0679999999999996</v>
          </cell>
          <cell r="AO24">
            <v>-6.9683999999999999</v>
          </cell>
          <cell r="AP24">
            <v>-5.8769</v>
          </cell>
          <cell r="AQ24">
            <v>-5.8769</v>
          </cell>
          <cell r="AR24">
            <v>-4.3354999999999997</v>
          </cell>
          <cell r="AS24">
            <v>-4.7153999999999998</v>
          </cell>
          <cell r="AT24">
            <v>-8.3870000000000005</v>
          </cell>
        </row>
        <row r="25">
          <cell r="E25" t="str">
            <v xml:space="preserve">    Claims on private sector</v>
          </cell>
          <cell r="F25">
            <v>147.46590897560975</v>
          </cell>
          <cell r="G25">
            <v>150.68675008887109</v>
          </cell>
          <cell r="H25">
            <v>156.04075538095236</v>
          </cell>
          <cell r="I25">
            <v>165.50294937083993</v>
          </cell>
          <cell r="J25">
            <v>168.79031508108108</v>
          </cell>
          <cell r="K25">
            <v>125.1373740952381</v>
          </cell>
          <cell r="L25">
            <v>125.11840391866028</v>
          </cell>
          <cell r="M25">
            <v>128.96081507069104</v>
          </cell>
          <cell r="N25">
            <v>129.75423305130229</v>
          </cell>
          <cell r="O25">
            <v>107.07888382677166</v>
          </cell>
          <cell r="P25">
            <v>122.64592929921261</v>
          </cell>
          <cell r="Q25">
            <v>127.87751875000001</v>
          </cell>
          <cell r="R25">
            <v>125.58974772370487</v>
          </cell>
          <cell r="S25">
            <v>130.79814444444446</v>
          </cell>
          <cell r="T25">
            <v>132.67346821705425</v>
          </cell>
          <cell r="U25">
            <v>138.53811329211746</v>
          </cell>
          <cell r="V25">
            <v>139.71799522709776</v>
          </cell>
          <cell r="W25">
            <v>142.9101</v>
          </cell>
          <cell r="X25">
            <v>148.32329999999999</v>
          </cell>
          <cell r="Y25">
            <v>147.58157519379844</v>
          </cell>
          <cell r="Z25">
            <v>148.99784241486066</v>
          </cell>
          <cell r="AA25">
            <v>155.0321215716487</v>
          </cell>
          <cell r="AB25">
            <v>163.9477</v>
          </cell>
          <cell r="AC25">
            <v>169.6200554878049</v>
          </cell>
          <cell r="AD25">
            <v>172.70402760736198</v>
          </cell>
          <cell r="AE25">
            <v>187.94031644042232</v>
          </cell>
          <cell r="AF25">
            <v>198.3327786196549</v>
          </cell>
          <cell r="AG25">
            <v>193.72895910112362</v>
          </cell>
          <cell r="AH25">
            <v>192.80917318352061</v>
          </cell>
          <cell r="AI25">
            <v>198.85668440979956</v>
          </cell>
          <cell r="AJ25">
            <v>200.50424599406529</v>
          </cell>
          <cell r="AK25">
            <v>204.79500348664686</v>
          </cell>
          <cell r="AL25">
            <v>211.49677888888891</v>
          </cell>
          <cell r="AM25">
            <v>213.92330373900293</v>
          </cell>
          <cell r="AN25">
            <v>207.94050276988636</v>
          </cell>
          <cell r="AO25">
            <v>207.07749185667751</v>
          </cell>
          <cell r="AP25">
            <v>198.26164166666666</v>
          </cell>
          <cell r="AQ25">
            <v>255.31901111111111</v>
          </cell>
          <cell r="AR25">
            <v>262.5027</v>
          </cell>
          <cell r="AS25">
            <v>268.52112553191489</v>
          </cell>
          <cell r="AT25">
            <v>272.91146485260771</v>
          </cell>
        </row>
        <row r="26">
          <cell r="E26" t="str">
            <v xml:space="preserve">           of which forex loans</v>
          </cell>
          <cell r="F26">
            <v>62.145560975609747</v>
          </cell>
          <cell r="G26">
            <v>59.861361088871092</v>
          </cell>
          <cell r="H26">
            <v>56.884952380952377</v>
          </cell>
          <cell r="I26">
            <v>53.690586370839931</v>
          </cell>
          <cell r="J26">
            <v>51.44108108108108</v>
          </cell>
          <cell r="K26">
            <v>31.217238095238095</v>
          </cell>
          <cell r="L26">
            <v>31.019712918660279</v>
          </cell>
          <cell r="M26">
            <v>29.952629070691028</v>
          </cell>
          <cell r="N26">
            <v>32.580805051302292</v>
          </cell>
          <cell r="O26">
            <v>35.48938582677166</v>
          </cell>
          <cell r="P26">
            <v>40.5976062992126</v>
          </cell>
          <cell r="Q26">
            <v>43.792218750000004</v>
          </cell>
          <cell r="R26">
            <v>42.42084772370486</v>
          </cell>
          <cell r="S26">
            <v>46.594444444444456</v>
          </cell>
          <cell r="T26">
            <v>47.835868217054262</v>
          </cell>
          <cell r="U26">
            <v>47.106213292117467</v>
          </cell>
          <cell r="V26">
            <v>48.873795227097773</v>
          </cell>
          <cell r="W26">
            <v>50.929600000000001</v>
          </cell>
          <cell r="X26">
            <v>53.764299999999999</v>
          </cell>
          <cell r="Y26">
            <v>61.369775193798446</v>
          </cell>
          <cell r="Z26">
            <v>62.325642414860688</v>
          </cell>
          <cell r="AA26">
            <v>69.044021571648685</v>
          </cell>
          <cell r="AB26">
            <v>72.819400000000002</v>
          </cell>
          <cell r="AC26">
            <v>77.723155487804888</v>
          </cell>
          <cell r="AD26">
            <v>76.756027607361972</v>
          </cell>
          <cell r="AE26">
            <v>91.320516440422324</v>
          </cell>
          <cell r="AF26">
            <v>99.995278619654911</v>
          </cell>
          <cell r="AG26">
            <v>101.21735910112361</v>
          </cell>
          <cell r="AH26">
            <v>101.74257318352061</v>
          </cell>
          <cell r="AI26">
            <v>108.11448440979956</v>
          </cell>
          <cell r="AJ26">
            <v>108.14054599406528</v>
          </cell>
          <cell r="AK26">
            <v>112.78660348664687</v>
          </cell>
          <cell r="AL26">
            <v>111.10057888888889</v>
          </cell>
          <cell r="AM26">
            <v>117.84810373900292</v>
          </cell>
          <cell r="AN26">
            <v>110.23620276988636</v>
          </cell>
          <cell r="AO26">
            <v>122.68989185667753</v>
          </cell>
          <cell r="AP26">
            <v>114.54374166666668</v>
          </cell>
          <cell r="AQ26">
            <v>171.60111111111112</v>
          </cell>
          <cell r="AR26">
            <v>178.88</v>
          </cell>
          <cell r="AS26">
            <v>183.22042553191488</v>
          </cell>
          <cell r="AT26">
            <v>185.1954648526077</v>
          </cell>
        </row>
        <row r="27">
          <cell r="E27" t="str">
            <v xml:space="preserve">  Other assets (net)</v>
          </cell>
          <cell r="F27">
            <v>-37.762649731707313</v>
          </cell>
          <cell r="G27">
            <v>-37.005798650920738</v>
          </cell>
          <cell r="H27">
            <v>-38.773046571428537</v>
          </cell>
          <cell r="I27">
            <v>-45.955049532488104</v>
          </cell>
          <cell r="J27">
            <v>-44.391448257551659</v>
          </cell>
          <cell r="K27">
            <v>-44.582973285714296</v>
          </cell>
          <cell r="L27">
            <v>-30.306019521531077</v>
          </cell>
          <cell r="M27">
            <v>-40.348314527402707</v>
          </cell>
          <cell r="N27">
            <v>-45.96845598184688</v>
          </cell>
          <cell r="O27">
            <v>-10.765208204724416</v>
          </cell>
          <cell r="P27">
            <v>-29.24289309448821</v>
          </cell>
          <cell r="Q27">
            <v>-36.424637500000003</v>
          </cell>
          <cell r="R27">
            <v>-53.639159026687594</v>
          </cell>
          <cell r="S27">
            <v>-54.728006060606077</v>
          </cell>
          <cell r="T27">
            <v>-58.052892248062008</v>
          </cell>
          <cell r="U27">
            <v>-58.430763214837718</v>
          </cell>
          <cell r="V27">
            <v>-56.937853656658959</v>
          </cell>
          <cell r="W27">
            <v>-55.72</v>
          </cell>
          <cell r="X27">
            <v>-60.353199999999987</v>
          </cell>
          <cell r="Y27">
            <v>-67.998361240310089</v>
          </cell>
          <cell r="Z27">
            <v>-55.310912383900899</v>
          </cell>
          <cell r="AA27">
            <v>-49.595549614791992</v>
          </cell>
          <cell r="AB27">
            <v>-54.77239999999999</v>
          </cell>
          <cell r="AC27">
            <v>-52.294011280487837</v>
          </cell>
          <cell r="AD27">
            <v>-69.51828466257669</v>
          </cell>
          <cell r="AE27">
            <v>-62.852632126696847</v>
          </cell>
          <cell r="AF27">
            <v>-56.753502250562633</v>
          </cell>
          <cell r="AG27">
            <v>-61.028338052434492</v>
          </cell>
          <cell r="AH27">
            <v>-46.870759026217257</v>
          </cell>
          <cell r="AI27">
            <v>-52.775398440979956</v>
          </cell>
          <cell r="AJ27">
            <v>-56.422756824925784</v>
          </cell>
          <cell r="AK27">
            <v>-61.040903709198773</v>
          </cell>
          <cell r="AL27">
            <v>-66.237354444444463</v>
          </cell>
          <cell r="AM27">
            <v>-72.911250146627566</v>
          </cell>
          <cell r="AN27">
            <v>-72.438132528409099</v>
          </cell>
          <cell r="AO27">
            <v>-74.762826058631916</v>
          </cell>
          <cell r="AP27">
            <v>-38.158749166666638</v>
          </cell>
          <cell r="AQ27">
            <v>-100.29527777777776</v>
          </cell>
          <cell r="AR27">
            <v>-79.311924528301887</v>
          </cell>
          <cell r="AS27">
            <v>-60.806917021276575</v>
          </cell>
          <cell r="AT27">
            <v>-63.893828798185922</v>
          </cell>
        </row>
        <row r="29">
          <cell r="E29" t="str">
            <v>Deposit liabilities</v>
          </cell>
          <cell r="F29">
            <v>55.785342</v>
          </cell>
          <cell r="G29">
            <v>58.795978000000005</v>
          </cell>
          <cell r="H29">
            <v>64.174237000000005</v>
          </cell>
          <cell r="I29">
            <v>69.485984999999999</v>
          </cell>
          <cell r="J29">
            <v>69.674756000000002</v>
          </cell>
          <cell r="K29">
            <v>66.186059999999998</v>
          </cell>
          <cell r="L29">
            <v>75.999517000000012</v>
          </cell>
          <cell r="M29">
            <v>74.714223000000004</v>
          </cell>
          <cell r="N29">
            <v>71.99655700000001</v>
          </cell>
          <cell r="O29">
            <v>79.105772999999999</v>
          </cell>
          <cell r="P29">
            <v>80.449839999999995</v>
          </cell>
          <cell r="Q29">
            <v>85.464699999999993</v>
          </cell>
          <cell r="R29">
            <v>79.514800000000008</v>
          </cell>
          <cell r="S29">
            <v>82.747500000000002</v>
          </cell>
          <cell r="T29">
            <v>77.889700000000005</v>
          </cell>
          <cell r="U29">
            <v>87.515299999999996</v>
          </cell>
          <cell r="V29">
            <v>98.136200000000002</v>
          </cell>
          <cell r="W29">
            <v>99.337599999999995</v>
          </cell>
          <cell r="X29">
            <v>102.9926</v>
          </cell>
          <cell r="Y29">
            <v>109.3827</v>
          </cell>
          <cell r="Z29">
            <v>126.9881</v>
          </cell>
          <cell r="AA29">
            <v>132.96780000000001</v>
          </cell>
          <cell r="AB29">
            <v>135.1345</v>
          </cell>
          <cell r="AC29">
            <v>138.7585</v>
          </cell>
          <cell r="AD29">
            <v>133.17700000000002</v>
          </cell>
          <cell r="AE29">
            <v>145.47049999999999</v>
          </cell>
          <cell r="AF29">
            <v>149.8415</v>
          </cell>
          <cell r="AG29">
            <v>148.1969</v>
          </cell>
          <cell r="AH29">
            <v>153.6164</v>
          </cell>
          <cell r="AI29">
            <v>160.6679</v>
          </cell>
          <cell r="AJ29">
            <v>166.38240000000002</v>
          </cell>
          <cell r="AK29">
            <v>161.23840000000001</v>
          </cell>
          <cell r="AL29">
            <v>169.38810000000001</v>
          </cell>
          <cell r="AM29">
            <v>151.6062</v>
          </cell>
          <cell r="AN29">
            <v>141.92519999999999</v>
          </cell>
          <cell r="AO29">
            <v>133.16239999999999</v>
          </cell>
          <cell r="AP29">
            <v>156.34960000000001</v>
          </cell>
          <cell r="AQ29">
            <v>156.34960000000001</v>
          </cell>
          <cell r="AR29">
            <v>180.80780000000001</v>
          </cell>
          <cell r="AS29">
            <v>204.3186</v>
          </cell>
          <cell r="AT29">
            <v>196.595</v>
          </cell>
        </row>
        <row r="30">
          <cell r="E30" t="str">
            <v xml:space="preserve">  Domestic currency deposits </v>
          </cell>
          <cell r="F30">
            <v>32.860748000000001</v>
          </cell>
          <cell r="G30">
            <v>29.009588000000001</v>
          </cell>
          <cell r="H30">
            <v>29.790616999999997</v>
          </cell>
          <cell r="I30">
            <v>30.461732999999999</v>
          </cell>
          <cell r="J30">
            <v>35.887315999999998</v>
          </cell>
          <cell r="K30">
            <v>37.654705999999997</v>
          </cell>
          <cell r="L30">
            <v>45.726116000000005</v>
          </cell>
          <cell r="M30">
            <v>45.911781000000005</v>
          </cell>
          <cell r="N30">
            <v>41.600514000000004</v>
          </cell>
          <cell r="O30">
            <v>44.368928999999994</v>
          </cell>
          <cell r="P30">
            <v>42.952218999999999</v>
          </cell>
          <cell r="Q30">
            <v>43.3172</v>
          </cell>
          <cell r="R30">
            <v>41.194400000000002</v>
          </cell>
          <cell r="S30">
            <v>43.946100000000001</v>
          </cell>
          <cell r="T30">
            <v>40.161700000000003</v>
          </cell>
          <cell r="U30">
            <v>46.775599999999997</v>
          </cell>
          <cell r="V30">
            <v>47.0593</v>
          </cell>
          <cell r="W30">
            <v>49.798699999999997</v>
          </cell>
          <cell r="X30">
            <v>46.906599999999997</v>
          </cell>
          <cell r="Y30">
            <v>52.194400000000002</v>
          </cell>
          <cell r="Z30">
            <v>60.929000000000002</v>
          </cell>
          <cell r="AA30">
            <v>62.054600000000001</v>
          </cell>
          <cell r="AB30">
            <v>56.906999999999996</v>
          </cell>
          <cell r="AC30">
            <v>59.034199999999998</v>
          </cell>
          <cell r="AD30">
            <v>55.345500000000001</v>
          </cell>
          <cell r="AE30">
            <v>59.609299999999998</v>
          </cell>
          <cell r="AF30">
            <v>61.218899999999998</v>
          </cell>
          <cell r="AG30">
            <v>57.797499999999999</v>
          </cell>
          <cell r="AH30">
            <v>58.512599999999999</v>
          </cell>
          <cell r="AI30">
            <v>58.538600000000002</v>
          </cell>
          <cell r="AJ30">
            <v>60.761899999999997</v>
          </cell>
          <cell r="AK30">
            <v>57.342399999999998</v>
          </cell>
          <cell r="AL30">
            <v>63.756</v>
          </cell>
          <cell r="AM30">
            <v>53.261200000000002</v>
          </cell>
          <cell r="AN30">
            <v>45.112699999999997</v>
          </cell>
          <cell r="AO30">
            <v>41.5002</v>
          </cell>
          <cell r="AP30">
            <v>48.942799999999998</v>
          </cell>
          <cell r="AQ30">
            <v>48.942799999999998</v>
          </cell>
          <cell r="AR30">
            <v>48.443800000000003</v>
          </cell>
          <cell r="AS30">
            <v>47.533799999999999</v>
          </cell>
          <cell r="AT30">
            <v>47.183999999999997</v>
          </cell>
        </row>
        <row r="31">
          <cell r="E31" t="str">
            <v xml:space="preserve">  Foreign currency deposits</v>
          </cell>
          <cell r="F31">
            <v>22.924594000000003</v>
          </cell>
          <cell r="G31">
            <v>29.786390000000001</v>
          </cell>
          <cell r="H31">
            <v>34.383620000000001</v>
          </cell>
          <cell r="I31">
            <v>39.024251999999997</v>
          </cell>
          <cell r="J31">
            <v>33.787440000000004</v>
          </cell>
          <cell r="K31">
            <v>28.531354</v>
          </cell>
          <cell r="L31">
            <v>30.273401000000003</v>
          </cell>
          <cell r="M31">
            <v>28.802441999999999</v>
          </cell>
          <cell r="N31">
            <v>30.396043000000002</v>
          </cell>
          <cell r="O31">
            <v>34.736843999999998</v>
          </cell>
          <cell r="P31">
            <v>37.497621000000002</v>
          </cell>
          <cell r="Q31">
            <v>42.147500000000001</v>
          </cell>
          <cell r="R31">
            <v>38.320399999999999</v>
          </cell>
          <cell r="S31">
            <v>38.801400000000001</v>
          </cell>
          <cell r="T31">
            <v>37.728000000000002</v>
          </cell>
          <cell r="U31">
            <v>40.739699999999999</v>
          </cell>
          <cell r="V31">
            <v>51.076900000000002</v>
          </cell>
          <cell r="W31">
            <v>49.538899999999998</v>
          </cell>
          <cell r="X31">
            <v>56.085999999999999</v>
          </cell>
          <cell r="Y31">
            <v>57.188299999999998</v>
          </cell>
          <cell r="Z31">
            <v>66.059100000000001</v>
          </cell>
          <cell r="AA31">
            <v>70.913200000000003</v>
          </cell>
          <cell r="AB31">
            <v>78.227500000000006</v>
          </cell>
          <cell r="AC31">
            <v>79.724299999999999</v>
          </cell>
          <cell r="AD31">
            <v>77.831500000000005</v>
          </cell>
          <cell r="AE31">
            <v>85.861199999999997</v>
          </cell>
          <cell r="AF31">
            <v>88.622600000000006</v>
          </cell>
          <cell r="AG31">
            <v>90.3994</v>
          </cell>
          <cell r="AH31">
            <v>95.103800000000007</v>
          </cell>
          <cell r="AI31">
            <v>102.1293</v>
          </cell>
          <cell r="AJ31">
            <v>105.62050000000001</v>
          </cell>
          <cell r="AK31">
            <v>103.896</v>
          </cell>
          <cell r="AL31">
            <v>105.63209999999999</v>
          </cell>
          <cell r="AM31">
            <v>98.344999999999999</v>
          </cell>
          <cell r="AN31">
            <v>96.8125</v>
          </cell>
          <cell r="AO31">
            <v>91.662199999999999</v>
          </cell>
          <cell r="AP31">
            <v>107.4068</v>
          </cell>
          <cell r="AQ31">
            <v>107.4068</v>
          </cell>
          <cell r="AR31">
            <v>132.364</v>
          </cell>
          <cell r="AS31">
            <v>156.78479999999999</v>
          </cell>
          <cell r="AT31">
            <v>149.411</v>
          </cell>
        </row>
        <row r="34">
          <cell r="E34" t="str">
            <v>Memorandum items</v>
          </cell>
        </row>
        <row r="35">
          <cell r="E35" t="str">
            <v xml:space="preserve">   share of forex deposits</v>
          </cell>
          <cell r="F35">
            <v>0.41094296777816658</v>
          </cell>
          <cell r="G35">
            <v>0.50660591103697605</v>
          </cell>
          <cell r="H35">
            <v>0.53578541183123063</v>
          </cell>
          <cell r="I35">
            <v>0.56161328072128502</v>
          </cell>
          <cell r="J35">
            <v>0.48493086936680485</v>
          </cell>
          <cell r="K35">
            <v>0.43107799436920707</v>
          </cell>
          <cell r="L35">
            <v>0.39833675521911538</v>
          </cell>
          <cell r="M35">
            <v>0.38550145934061308</v>
          </cell>
          <cell r="N35">
            <v>0.42218745265832641</v>
          </cell>
          <cell r="O35">
            <v>0.43911895026928055</v>
          </cell>
          <cell r="P35">
            <v>0.46609938565446501</v>
          </cell>
          <cell r="Q35">
            <v>0.49315682381146841</v>
          </cell>
          <cell r="R35">
            <v>0.48192789266903768</v>
          </cell>
          <cell r="S35">
            <v>0.46891326021934199</v>
          </cell>
          <cell r="T35">
            <v>0.48437726682732118</v>
          </cell>
          <cell r="U35">
            <v>0.46551517277550325</v>
          </cell>
          <cell r="V35">
            <v>0.52046951074119441</v>
          </cell>
          <cell r="W35">
            <v>0.49869233804722485</v>
          </cell>
          <cell r="X35">
            <v>0.54456339581678681</v>
          </cell>
          <cell r="Y35">
            <v>0.52282765007629173</v>
          </cell>
          <cell r="Z35">
            <v>0.52019913676950835</v>
          </cell>
          <cell r="AA35">
            <v>0.53331107230472341</v>
          </cell>
          <cell r="AB35">
            <v>0.57888622076523766</v>
          </cell>
          <cell r="AC35">
            <v>0.57455435162530588</v>
          </cell>
          <cell r="AD35">
            <v>0.584421484190213</v>
          </cell>
          <cell r="AE35">
            <v>0.59023100903619641</v>
          </cell>
          <cell r="AF35">
            <v>0.59144229068715948</v>
          </cell>
          <cell r="AG35">
            <v>0.60999521582435257</v>
          </cell>
          <cell r="AH35">
            <v>0.61909926283912398</v>
          </cell>
          <cell r="AI35">
            <v>0.63565466406170745</v>
          </cell>
          <cell r="AJ35">
            <v>0.63480572464395268</v>
          </cell>
          <cell r="AK35">
            <v>0.64436263321888576</v>
          </cell>
          <cell r="AL35">
            <v>0.6236099230111205</v>
          </cell>
          <cell r="AM35">
            <v>0.64868719089324844</v>
          </cell>
          <cell r="AN35">
            <v>0.68213749214374897</v>
          </cell>
          <cell r="AO35">
            <v>0.68834896337104168</v>
          </cell>
          <cell r="AP35">
            <v>0.6869656206347825</v>
          </cell>
          <cell r="AQ35">
            <v>0.6869656206347825</v>
          </cell>
          <cell r="AR35">
            <v>0.7320701872374975</v>
          </cell>
          <cell r="AS35">
            <v>0.76735451397963761</v>
          </cell>
          <cell r="AT35">
            <v>0.75999389608077517</v>
          </cell>
        </row>
        <row r="36">
          <cell r="E36" t="str">
            <v xml:space="preserve">    current exchange rate</v>
          </cell>
          <cell r="F36">
            <v>1.23</v>
          </cell>
          <cell r="G36">
            <v>1.2490000000000001</v>
          </cell>
          <cell r="H36">
            <v>1.26</v>
          </cell>
          <cell r="I36">
            <v>1.262</v>
          </cell>
          <cell r="J36">
            <v>1.258</v>
          </cell>
          <cell r="K36">
            <v>1.26</v>
          </cell>
          <cell r="L36">
            <v>1.254</v>
          </cell>
          <cell r="M36">
            <v>1.2589999999999999</v>
          </cell>
          <cell r="N36">
            <v>1.2669999999999999</v>
          </cell>
          <cell r="O36">
            <v>1.27</v>
          </cell>
          <cell r="P36">
            <v>1.27</v>
          </cell>
          <cell r="Q36">
            <v>1.28</v>
          </cell>
          <cell r="R36">
            <v>1.274</v>
          </cell>
          <cell r="S36">
            <v>1.2869999999999999</v>
          </cell>
          <cell r="T36">
            <v>1.29</v>
          </cell>
          <cell r="U36">
            <v>1.294</v>
          </cell>
          <cell r="V36">
            <v>1.2989999999999999</v>
          </cell>
          <cell r="W36">
            <v>1.3</v>
          </cell>
          <cell r="X36">
            <v>1.3</v>
          </cell>
          <cell r="Y36">
            <v>1.29</v>
          </cell>
          <cell r="Z36">
            <v>1.292</v>
          </cell>
          <cell r="AA36">
            <v>1.298</v>
          </cell>
          <cell r="AB36">
            <v>1.3</v>
          </cell>
          <cell r="AC36">
            <v>1.3120000000000001</v>
          </cell>
          <cell r="AD36">
            <v>1.304</v>
          </cell>
          <cell r="AE36">
            <v>1.3260000000000001</v>
          </cell>
          <cell r="AF36">
            <v>1.333</v>
          </cell>
          <cell r="AG36">
            <v>1.335</v>
          </cell>
          <cell r="AH36">
            <v>1.335</v>
          </cell>
          <cell r="AI36">
            <v>1.347</v>
          </cell>
          <cell r="AJ36">
            <v>1.3480000000000001</v>
          </cell>
          <cell r="AK36">
            <v>1.3480000000000001</v>
          </cell>
          <cell r="AL36">
            <v>1.35</v>
          </cell>
          <cell r="AM36">
            <v>1.3640000000000001</v>
          </cell>
          <cell r="AN36">
            <v>1.4079999999999999</v>
          </cell>
          <cell r="AO36">
            <v>1.5349999999999999</v>
          </cell>
          <cell r="AP36">
            <v>1.8</v>
          </cell>
          <cell r="AQ36">
            <v>1.8</v>
          </cell>
          <cell r="AR36">
            <v>2.12</v>
          </cell>
          <cell r="AS36">
            <v>2.35</v>
          </cell>
          <cell r="AT36">
            <v>2.2050000000000001</v>
          </cell>
        </row>
        <row r="37">
          <cell r="E37" t="str">
            <v xml:space="preserve">    program rate</v>
          </cell>
          <cell r="F37">
            <v>1.2</v>
          </cell>
          <cell r="G37">
            <v>1.2</v>
          </cell>
          <cell r="H37">
            <v>1.2</v>
          </cell>
          <cell r="I37">
            <v>1.2</v>
          </cell>
          <cell r="J37">
            <v>1.2</v>
          </cell>
          <cell r="K37">
            <v>1.2</v>
          </cell>
          <cell r="L37">
            <v>1.2</v>
          </cell>
          <cell r="M37">
            <v>1.2</v>
          </cell>
          <cell r="N37">
            <v>1.2</v>
          </cell>
          <cell r="O37">
            <v>1.2</v>
          </cell>
          <cell r="P37">
            <v>1.2</v>
          </cell>
          <cell r="Q37">
            <v>1.2</v>
          </cell>
          <cell r="R37">
            <v>1.2</v>
          </cell>
          <cell r="S37">
            <v>1.3</v>
          </cell>
          <cell r="T37">
            <v>1.3</v>
          </cell>
          <cell r="U37">
            <v>1.3</v>
          </cell>
          <cell r="V37">
            <v>1.3</v>
          </cell>
          <cell r="W37">
            <v>1.3</v>
          </cell>
          <cell r="X37">
            <v>1.3</v>
          </cell>
          <cell r="Y37">
            <v>1.3</v>
          </cell>
          <cell r="Z37">
            <v>1.3</v>
          </cell>
          <cell r="AA37">
            <v>1.3</v>
          </cell>
          <cell r="AB37">
            <v>1.3</v>
          </cell>
          <cell r="AC37">
            <v>1.3</v>
          </cell>
          <cell r="AD37">
            <v>1.3</v>
          </cell>
          <cell r="AE37">
            <v>1.304</v>
          </cell>
          <cell r="AF37">
            <v>1.304</v>
          </cell>
          <cell r="AG37">
            <v>1.304</v>
          </cell>
          <cell r="AH37">
            <v>1.304</v>
          </cell>
          <cell r="AI37">
            <v>1.335</v>
          </cell>
          <cell r="AJ37">
            <v>1.335</v>
          </cell>
          <cell r="AK37">
            <v>1.335</v>
          </cell>
          <cell r="AL37">
            <v>1.335</v>
          </cell>
          <cell r="AM37">
            <v>1.335</v>
          </cell>
          <cell r="AN37">
            <v>1.335</v>
          </cell>
          <cell r="AO37">
            <v>1.335</v>
          </cell>
          <cell r="AP37">
            <v>1.335</v>
          </cell>
          <cell r="AQ37">
            <v>2</v>
          </cell>
          <cell r="AR37">
            <v>2</v>
          </cell>
          <cell r="AS37">
            <v>2</v>
          </cell>
          <cell r="AT37">
            <v>2</v>
          </cell>
        </row>
        <row r="40">
          <cell r="E40" t="str">
            <v>Source: National Bank of Georgia.</v>
          </cell>
        </row>
        <row r="49">
          <cell r="E49" t="str">
            <v>Table 2.  Georgia: Summary Accounts of Commercial Banks</v>
          </cell>
        </row>
        <row r="50">
          <cell r="E50" t="str">
            <v>(in millions of lari, at current rates)</v>
          </cell>
        </row>
        <row r="52">
          <cell r="E52" t="str">
            <v>At actual rates</v>
          </cell>
          <cell r="F52">
            <v>35034</v>
          </cell>
          <cell r="G52">
            <v>35065</v>
          </cell>
          <cell r="H52">
            <v>35096</v>
          </cell>
          <cell r="I52">
            <v>35125</v>
          </cell>
          <cell r="J52">
            <v>35156</v>
          </cell>
          <cell r="K52">
            <v>35186</v>
          </cell>
          <cell r="L52">
            <v>35217</v>
          </cell>
          <cell r="M52">
            <v>35247</v>
          </cell>
          <cell r="N52">
            <v>35278</v>
          </cell>
          <cell r="O52">
            <v>35309</v>
          </cell>
          <cell r="P52">
            <v>35339</v>
          </cell>
          <cell r="Q52">
            <v>35370</v>
          </cell>
          <cell r="R52">
            <v>35400</v>
          </cell>
          <cell r="S52">
            <v>35431</v>
          </cell>
          <cell r="T52">
            <v>35462</v>
          </cell>
          <cell r="U52">
            <v>35490</v>
          </cell>
          <cell r="V52">
            <v>35521</v>
          </cell>
          <cell r="W52">
            <v>35551</v>
          </cell>
          <cell r="X52">
            <v>35582</v>
          </cell>
          <cell r="Y52">
            <v>35612</v>
          </cell>
          <cell r="Z52">
            <v>35643</v>
          </cell>
          <cell r="AA52">
            <v>35674</v>
          </cell>
          <cell r="AB52">
            <v>35704</v>
          </cell>
          <cell r="AC52">
            <v>35735</v>
          </cell>
          <cell r="AD52">
            <v>35765</v>
          </cell>
          <cell r="AE52">
            <v>35796</v>
          </cell>
          <cell r="AF52">
            <v>35827</v>
          </cell>
          <cell r="AG52">
            <v>35855</v>
          </cell>
          <cell r="AH52">
            <v>35886</v>
          </cell>
          <cell r="AI52">
            <v>35916</v>
          </cell>
          <cell r="AJ52">
            <v>35947</v>
          </cell>
          <cell r="AK52">
            <v>35977</v>
          </cell>
          <cell r="AL52">
            <v>36008</v>
          </cell>
          <cell r="AM52">
            <v>36039</v>
          </cell>
          <cell r="AN52">
            <v>36069</v>
          </cell>
          <cell r="AO52">
            <v>36100</v>
          </cell>
          <cell r="AP52">
            <v>36130</v>
          </cell>
          <cell r="AR52">
            <v>36161</v>
          </cell>
          <cell r="AS52">
            <v>36192</v>
          </cell>
          <cell r="AT52">
            <v>36220</v>
          </cell>
        </row>
        <row r="53">
          <cell r="E53">
            <v>39691.917272453706</v>
          </cell>
          <cell r="AP53" t="str">
            <v>ESAF</v>
          </cell>
          <cell r="AQ53" t="str">
            <v>Shadow</v>
          </cell>
        </row>
        <row r="55">
          <cell r="E55" t="str">
            <v>Net foreign assets</v>
          </cell>
          <cell r="F55">
            <v>-39.345230000000001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22.055499999999999</v>
          </cell>
          <cell r="S55">
            <v>22.706800000000001</v>
          </cell>
          <cell r="T55">
            <v>20.785</v>
          </cell>
          <cell r="U55">
            <v>25.804500000000004</v>
          </cell>
          <cell r="V55">
            <v>27.874500000000005</v>
          </cell>
          <cell r="W55">
            <v>26.255500000000005</v>
          </cell>
          <cell r="X55">
            <v>25.898600000000005</v>
          </cell>
          <cell r="Y55">
            <v>39.794700000000006</v>
          </cell>
          <cell r="Z55">
            <v>48.202900000000007</v>
          </cell>
          <cell r="AA55">
            <v>37.140999999999998</v>
          </cell>
          <cell r="AB55">
            <v>35.5749</v>
          </cell>
          <cell r="AC55">
            <v>34.466699999999996</v>
          </cell>
          <cell r="AD55">
            <v>33.005200000000002</v>
          </cell>
          <cell r="AE55">
            <v>26.573299999999996</v>
          </cell>
          <cell r="AF55">
            <v>16.679799999999997</v>
          </cell>
          <cell r="AG55">
            <v>23.2256</v>
          </cell>
          <cell r="AH55">
            <v>13.544400000000005</v>
          </cell>
          <cell r="AI55">
            <v>22.077999999999996</v>
          </cell>
          <cell r="AJ55">
            <v>24.625799999999998</v>
          </cell>
          <cell r="AK55">
            <v>21.3917</v>
          </cell>
          <cell r="AL55">
            <v>19.226200000000002</v>
          </cell>
          <cell r="AM55">
            <v>11.431900000000001</v>
          </cell>
          <cell r="AN55">
            <v>15.934899999999997</v>
          </cell>
          <cell r="AO55">
            <v>12.245199999999999</v>
          </cell>
          <cell r="AP55">
            <v>13.748099999999996</v>
          </cell>
          <cell r="AQ55">
            <v>13.748099999999996</v>
          </cell>
          <cell r="AR55">
            <v>8.5148999999999972</v>
          </cell>
          <cell r="AS55">
            <v>8.4942999999999955</v>
          </cell>
          <cell r="AT55">
            <v>1.2566999999999939</v>
          </cell>
        </row>
        <row r="56">
          <cell r="E56" t="str">
            <v xml:space="preserve">  NFA convertible</v>
          </cell>
          <cell r="F56">
            <v>-39.205970999999998</v>
          </cell>
          <cell r="G56">
            <v>-37.937542000000008</v>
          </cell>
          <cell r="H56">
            <v>-31.543958999999997</v>
          </cell>
          <cell r="I56">
            <v>-28.818286999999994</v>
          </cell>
          <cell r="J56">
            <v>-37.738887000000005</v>
          </cell>
          <cell r="K56">
            <v>10.168333000000001</v>
          </cell>
          <cell r="L56">
            <v>12.440572999999995</v>
          </cell>
          <cell r="M56">
            <v>9.8115060000000032</v>
          </cell>
          <cell r="N56">
            <v>10.057561000000002</v>
          </cell>
          <cell r="O56">
            <v>10.075597999999998</v>
          </cell>
          <cell r="P56">
            <v>13.280979</v>
          </cell>
          <cell r="Q56">
            <v>20.853999999999999</v>
          </cell>
          <cell r="R56">
            <v>21.992699999999999</v>
          </cell>
          <cell r="S56">
            <v>22.577200000000001</v>
          </cell>
          <cell r="T56">
            <v>20.638200000000001</v>
          </cell>
          <cell r="U56">
            <v>25.605400000000003</v>
          </cell>
          <cell r="V56">
            <v>27.610800000000005</v>
          </cell>
          <cell r="W56">
            <v>25.694600000000005</v>
          </cell>
          <cell r="X56">
            <v>25.324100000000005</v>
          </cell>
          <cell r="Y56">
            <v>39.280700000000003</v>
          </cell>
          <cell r="Z56">
            <v>47.683800000000005</v>
          </cell>
          <cell r="AA56">
            <v>36.677999999999997</v>
          </cell>
          <cell r="AB56">
            <v>34.996499999999997</v>
          </cell>
          <cell r="AC56">
            <v>34.114999999999995</v>
          </cell>
          <cell r="AD56">
            <v>32.746200000000002</v>
          </cell>
          <cell r="AE56">
            <v>26.321799999999996</v>
          </cell>
          <cell r="AF56">
            <v>16.418999999999997</v>
          </cell>
          <cell r="AG56">
            <v>23.003299999999999</v>
          </cell>
          <cell r="AH56">
            <v>12.924800000000005</v>
          </cell>
          <cell r="AI56">
            <v>21.476999999999997</v>
          </cell>
          <cell r="AJ56">
            <v>23.937399999999997</v>
          </cell>
          <cell r="AK56">
            <v>20.841000000000001</v>
          </cell>
          <cell r="AL56">
            <v>18.805300000000003</v>
          </cell>
          <cell r="AM56">
            <v>11.0319</v>
          </cell>
          <cell r="AN56">
            <v>15.769799999999996</v>
          </cell>
          <cell r="AO56">
            <v>12.121099999999998</v>
          </cell>
          <cell r="AP56">
            <v>13.663399999999996</v>
          </cell>
          <cell r="AQ56">
            <v>13.663399999999996</v>
          </cell>
          <cell r="AR56">
            <v>8.3654999999999973</v>
          </cell>
          <cell r="AS56">
            <v>8.3508999999999958</v>
          </cell>
          <cell r="AT56">
            <v>1.1123999999999938</v>
          </cell>
        </row>
        <row r="57">
          <cell r="E57" t="str">
            <v xml:space="preserve">    Gold</v>
          </cell>
          <cell r="F57">
            <v>0.41601499999999997</v>
          </cell>
          <cell r="G57">
            <v>0.24848900000000002</v>
          </cell>
          <cell r="H57">
            <v>0.20155199999999998</v>
          </cell>
          <cell r="I57">
            <v>0.219308</v>
          </cell>
          <cell r="J57">
            <v>0.22878100000000001</v>
          </cell>
          <cell r="K57">
            <v>0.140899</v>
          </cell>
          <cell r="L57">
            <v>0.163603</v>
          </cell>
          <cell r="M57">
            <v>0.16050600000000001</v>
          </cell>
          <cell r="N57">
            <v>0.17649999999999999</v>
          </cell>
          <cell r="O57">
            <v>0.20033899999999999</v>
          </cell>
          <cell r="P57">
            <v>0.20236400000000002</v>
          </cell>
          <cell r="Q57">
            <v>0.22420000000000001</v>
          </cell>
          <cell r="R57">
            <v>0.1951</v>
          </cell>
          <cell r="S57">
            <v>0.22320000000000001</v>
          </cell>
          <cell r="T57">
            <v>0.24579999999999999</v>
          </cell>
          <cell r="U57">
            <v>0.83609999999999995</v>
          </cell>
          <cell r="V57">
            <v>0.81299999999999994</v>
          </cell>
          <cell r="W57">
            <v>0.84509999999999996</v>
          </cell>
          <cell r="X57">
            <v>0.79730000000000001</v>
          </cell>
          <cell r="Y57">
            <v>0.78920000000000001</v>
          </cell>
          <cell r="Z57">
            <v>0.81330000000000002</v>
          </cell>
          <cell r="AA57">
            <v>0.84430000000000005</v>
          </cell>
          <cell r="AB57">
            <v>0.85650000000000004</v>
          </cell>
          <cell r="AC57">
            <v>0.87390000000000001</v>
          </cell>
          <cell r="AD57">
            <v>1.1011</v>
          </cell>
          <cell r="AE57">
            <v>1.077</v>
          </cell>
          <cell r="AF57">
            <v>1.0381</v>
          </cell>
          <cell r="AG57">
            <v>1.1318999999999999</v>
          </cell>
          <cell r="AH57">
            <v>1.079</v>
          </cell>
          <cell r="AI57">
            <v>1.0914999999999999</v>
          </cell>
          <cell r="AJ57">
            <v>1.3593</v>
          </cell>
          <cell r="AK57">
            <v>1.2598</v>
          </cell>
          <cell r="AL57">
            <v>1.2604</v>
          </cell>
          <cell r="AM57">
            <v>1.2888999999999999</v>
          </cell>
          <cell r="AN57">
            <v>1.0326</v>
          </cell>
          <cell r="AO57">
            <v>0.90900000000000003</v>
          </cell>
          <cell r="AP57">
            <v>0.5333</v>
          </cell>
          <cell r="AQ57">
            <v>0.5333</v>
          </cell>
          <cell r="AR57">
            <v>0.61470000000000002</v>
          </cell>
          <cell r="AS57">
            <v>0.1719</v>
          </cell>
          <cell r="AT57">
            <v>0.16619999999999999</v>
          </cell>
        </row>
        <row r="58">
          <cell r="E58" t="str">
            <v xml:space="preserve">    Foreign exchange</v>
          </cell>
          <cell r="F58">
            <v>21.131413999999999</v>
          </cell>
          <cell r="G58">
            <v>23.955368999999997</v>
          </cell>
          <cell r="H58">
            <v>28.931489000000003</v>
          </cell>
          <cell r="I58">
            <v>31.554105</v>
          </cell>
          <cell r="J58">
            <v>22.798132000000003</v>
          </cell>
          <cell r="K58">
            <v>15.879933999999999</v>
          </cell>
          <cell r="L58">
            <v>20.579069999999998</v>
          </cell>
          <cell r="M58">
            <v>18.078900000000001</v>
          </cell>
          <cell r="N58">
            <v>18.526561000000001</v>
          </cell>
          <cell r="O58">
            <v>18.636658999999998</v>
          </cell>
          <cell r="P58">
            <v>21.367915</v>
          </cell>
          <cell r="Q58">
            <v>29.4816</v>
          </cell>
          <cell r="R58">
            <v>27.912099999999999</v>
          </cell>
          <cell r="S58">
            <v>28.496300000000002</v>
          </cell>
          <cell r="T58">
            <v>26.420300000000001</v>
          </cell>
          <cell r="U58">
            <v>34.892600000000002</v>
          </cell>
          <cell r="V58">
            <v>39.506500000000003</v>
          </cell>
          <cell r="W58">
            <v>39.472700000000003</v>
          </cell>
          <cell r="X58">
            <v>42.029000000000003</v>
          </cell>
          <cell r="Y58">
            <v>56.071800000000003</v>
          </cell>
          <cell r="Z58">
            <v>63.664999999999999</v>
          </cell>
          <cell r="AA58">
            <v>55.498199999999997</v>
          </cell>
          <cell r="AB58">
            <v>53.896700000000003</v>
          </cell>
          <cell r="AC58">
            <v>53.249499999999998</v>
          </cell>
          <cell r="AD58">
            <v>47.223199999999999</v>
          </cell>
          <cell r="AE58">
            <v>48.265099999999997</v>
          </cell>
          <cell r="AF58">
            <v>41.139299999999999</v>
          </cell>
          <cell r="AG58">
            <v>46.433599999999998</v>
          </cell>
          <cell r="AH58">
            <v>43.146700000000003</v>
          </cell>
          <cell r="AI58">
            <v>54.130099999999999</v>
          </cell>
          <cell r="AJ58">
            <v>57.952199999999998</v>
          </cell>
          <cell r="AK58">
            <v>56.125300000000003</v>
          </cell>
          <cell r="AL58">
            <v>54.116500000000002</v>
          </cell>
          <cell r="AM58">
            <v>49.024000000000001</v>
          </cell>
          <cell r="AN58">
            <v>53.996899999999997</v>
          </cell>
          <cell r="AO58">
            <v>63.293900000000001</v>
          </cell>
          <cell r="AP58">
            <v>82.798599999999993</v>
          </cell>
          <cell r="AQ58">
            <v>82.798599999999993</v>
          </cell>
          <cell r="AR58">
            <v>91.119799999999998</v>
          </cell>
          <cell r="AS58">
            <v>93.722899999999996</v>
          </cell>
          <cell r="AT58">
            <v>87.447999999999993</v>
          </cell>
        </row>
        <row r="59">
          <cell r="E59" t="str">
            <v xml:space="preserve">    Foreign liabilities</v>
          </cell>
          <cell r="F59">
            <v>-60.753399999999999</v>
          </cell>
          <cell r="G59">
            <v>-62.141400000000004</v>
          </cell>
          <cell r="H59">
            <v>-60.677</v>
          </cell>
          <cell r="I59">
            <v>-60.591699999999996</v>
          </cell>
          <cell r="J59">
            <v>-60.765800000000006</v>
          </cell>
          <cell r="K59">
            <v>-5.8525</v>
          </cell>
          <cell r="L59">
            <v>-8.3021000000000011</v>
          </cell>
          <cell r="M59">
            <v>-8.4278999999999993</v>
          </cell>
          <cell r="N59">
            <v>-8.6455000000000002</v>
          </cell>
          <cell r="O59">
            <v>-8.7614000000000001</v>
          </cell>
          <cell r="P59">
            <v>-8.289299999999999</v>
          </cell>
          <cell r="Q59">
            <v>-8.8518000000000008</v>
          </cell>
          <cell r="R59">
            <v>-6.1144999999999996</v>
          </cell>
          <cell r="S59">
            <v>-6.1422999999999996</v>
          </cell>
          <cell r="T59">
            <v>-6.0278999999999998</v>
          </cell>
          <cell r="U59">
            <v>-10.1233</v>
          </cell>
          <cell r="V59">
            <v>-12.7087</v>
          </cell>
          <cell r="W59">
            <v>-14.623200000000001</v>
          </cell>
          <cell r="X59">
            <v>-17.502199999999998</v>
          </cell>
          <cell r="Y59">
            <v>-17.580300000000001</v>
          </cell>
          <cell r="Z59">
            <v>-16.794499999999999</v>
          </cell>
          <cell r="AA59">
            <v>-19.6645</v>
          </cell>
          <cell r="AB59">
            <v>-19.756699999999999</v>
          </cell>
          <cell r="AC59">
            <v>-20.008400000000002</v>
          </cell>
          <cell r="AD59">
            <v>-15.578099999999999</v>
          </cell>
          <cell r="AE59">
            <v>-23.020299999999999</v>
          </cell>
          <cell r="AF59">
            <v>-25.758400000000002</v>
          </cell>
          <cell r="AG59">
            <v>-24.562200000000001</v>
          </cell>
          <cell r="AH59">
            <v>-31.300899999999999</v>
          </cell>
          <cell r="AI59">
            <v>-33.744599999999998</v>
          </cell>
          <cell r="AJ59">
            <v>-35.374099999999999</v>
          </cell>
          <cell r="AK59">
            <v>-36.5441</v>
          </cell>
          <cell r="AL59">
            <v>-36.571599999999997</v>
          </cell>
          <cell r="AM59">
            <v>-39.280999999999999</v>
          </cell>
          <cell r="AN59">
            <v>-39.259700000000002</v>
          </cell>
          <cell r="AO59">
            <v>-52.081800000000001</v>
          </cell>
          <cell r="AP59">
            <v>-69.668499999999995</v>
          </cell>
          <cell r="AQ59">
            <v>-69.668499999999995</v>
          </cell>
          <cell r="AR59">
            <v>-83.369</v>
          </cell>
          <cell r="AS59">
            <v>-85.543899999999994</v>
          </cell>
          <cell r="AT59">
            <v>-86.501800000000003</v>
          </cell>
        </row>
        <row r="60">
          <cell r="E60" t="str">
            <v xml:space="preserve">  NFA nonconvertible</v>
          </cell>
          <cell r="F60">
            <v>-0.13925899999999999</v>
          </cell>
          <cell r="G60">
            <v>-0.14280000000000001</v>
          </cell>
          <cell r="H60">
            <v>0.24152299999999999</v>
          </cell>
          <cell r="I60">
            <v>9.1337000000000002E-2</v>
          </cell>
          <cell r="J60">
            <v>0.186477</v>
          </cell>
          <cell r="K60">
            <v>0.12412000000000001</v>
          </cell>
          <cell r="L60">
            <v>0.120313</v>
          </cell>
          <cell r="M60">
            <v>1.7795999999999999E-2</v>
          </cell>
          <cell r="N60">
            <v>2.5925999999999998E-2</v>
          </cell>
          <cell r="O60">
            <v>3.8511999999999998E-2</v>
          </cell>
          <cell r="P60">
            <v>0.20354</v>
          </cell>
          <cell r="Q60">
            <v>7.85E-2</v>
          </cell>
          <cell r="R60">
            <v>6.2799999999999995E-2</v>
          </cell>
          <cell r="S60">
            <v>0.12959999999999999</v>
          </cell>
          <cell r="T60">
            <v>0.14680000000000001</v>
          </cell>
          <cell r="U60">
            <v>0.1991</v>
          </cell>
          <cell r="V60">
            <v>0.26369999999999999</v>
          </cell>
          <cell r="W60">
            <v>0.56089999999999995</v>
          </cell>
          <cell r="X60">
            <v>0.57450000000000001</v>
          </cell>
          <cell r="Y60">
            <v>0.51400000000000001</v>
          </cell>
          <cell r="Z60">
            <v>0.51910000000000001</v>
          </cell>
          <cell r="AA60">
            <v>0.46300000000000002</v>
          </cell>
          <cell r="AB60">
            <v>0.57840000000000003</v>
          </cell>
          <cell r="AC60">
            <v>0.35170000000000001</v>
          </cell>
          <cell r="AD60">
            <v>0.25900000000000001</v>
          </cell>
          <cell r="AE60">
            <v>0.2515</v>
          </cell>
          <cell r="AF60">
            <v>0.26079999999999998</v>
          </cell>
          <cell r="AG60">
            <v>0.2223</v>
          </cell>
          <cell r="AH60">
            <v>0.61960000000000004</v>
          </cell>
          <cell r="AI60">
            <v>0.60099999999999998</v>
          </cell>
          <cell r="AJ60">
            <v>0.68840000000000001</v>
          </cell>
          <cell r="AK60">
            <v>0.55069999999999997</v>
          </cell>
          <cell r="AL60">
            <v>0.4209</v>
          </cell>
          <cell r="AM60">
            <v>0.4</v>
          </cell>
          <cell r="AN60">
            <v>0.1651</v>
          </cell>
          <cell r="AO60">
            <v>0.1241</v>
          </cell>
          <cell r="AP60">
            <v>8.4699999999999998E-2</v>
          </cell>
          <cell r="AQ60">
            <v>8.4699999999999998E-2</v>
          </cell>
          <cell r="AR60">
            <v>0.14940000000000001</v>
          </cell>
          <cell r="AS60">
            <v>0.1434</v>
          </cell>
          <cell r="AT60">
            <v>0.14430000000000001</v>
          </cell>
        </row>
        <row r="62">
          <cell r="E62" t="str">
            <v>Net domestic assets</v>
          </cell>
          <cell r="F62">
            <v>95.130572000000001</v>
          </cell>
          <cell r="G62">
            <v>96.876320000000021</v>
          </cell>
          <cell r="H62">
            <v>95.476673000000005</v>
          </cell>
          <cell r="I62">
            <v>98.212934999999987</v>
          </cell>
          <cell r="J62">
            <v>107.22716600000001</v>
          </cell>
          <cell r="K62">
            <v>55.893606999999996</v>
          </cell>
          <cell r="L62">
            <v>63.438631000000015</v>
          </cell>
          <cell r="M62">
            <v>64.884921000000006</v>
          </cell>
          <cell r="N62">
            <v>61.913070000000005</v>
          </cell>
          <cell r="O62">
            <v>68.991663000000003</v>
          </cell>
          <cell r="P62">
            <v>66.965320999999989</v>
          </cell>
          <cell r="Q62">
            <v>64.532199999999989</v>
          </cell>
          <cell r="R62">
            <v>57.459300000000013</v>
          </cell>
          <cell r="S62">
            <v>60.040700000000001</v>
          </cell>
          <cell r="T62">
            <v>57.104700000000008</v>
          </cell>
          <cell r="U62">
            <v>61.710799999999992</v>
          </cell>
          <cell r="V62">
            <v>70.26169999999999</v>
          </cell>
          <cell r="W62">
            <v>73.082099999999997</v>
          </cell>
          <cell r="X62">
            <v>77.093999999999994</v>
          </cell>
          <cell r="Y62">
            <v>69.587999999999994</v>
          </cell>
          <cell r="Z62">
            <v>78.785200000000003</v>
          </cell>
          <cell r="AA62">
            <v>95.82680000000002</v>
          </cell>
          <cell r="AB62">
            <v>99.559600000000003</v>
          </cell>
          <cell r="AC62">
            <v>104.29179999999999</v>
          </cell>
          <cell r="AD62">
            <v>100.17180000000002</v>
          </cell>
          <cell r="AE62">
            <v>118.8972</v>
          </cell>
          <cell r="AF62">
            <v>133.1617</v>
          </cell>
          <cell r="AG62">
            <v>124.9713</v>
          </cell>
          <cell r="AH62">
            <v>140.072</v>
          </cell>
          <cell r="AI62">
            <v>138.5899</v>
          </cell>
          <cell r="AJ62">
            <v>141.75660000000002</v>
          </cell>
          <cell r="AK62">
            <v>139.8467</v>
          </cell>
          <cell r="AL62">
            <v>150.1619</v>
          </cell>
          <cell r="AM62">
            <v>140.17429999999999</v>
          </cell>
          <cell r="AN62">
            <v>125.99029999999999</v>
          </cell>
          <cell r="AO62">
            <v>120.91719999999999</v>
          </cell>
          <cell r="AP62">
            <v>142.60150000000002</v>
          </cell>
          <cell r="AQ62">
            <v>142.60150000000002</v>
          </cell>
          <cell r="AR62">
            <v>172.29290000000003</v>
          </cell>
          <cell r="AS62">
            <v>195.82429999999999</v>
          </cell>
          <cell r="AT62">
            <v>195.3383</v>
          </cell>
        </row>
        <row r="63">
          <cell r="E63" t="str">
            <v xml:space="preserve">  Domestic credit</v>
          </cell>
          <cell r="F63">
            <v>133.48722100000001</v>
          </cell>
          <cell r="G63">
            <v>134.83251300000001</v>
          </cell>
          <cell r="H63">
            <v>135.60337499999997</v>
          </cell>
          <cell r="I63">
            <v>145.53068999999999</v>
          </cell>
          <cell r="J63">
            <v>152.373582</v>
          </cell>
          <cell r="K63">
            <v>102.52755900000001</v>
          </cell>
          <cell r="L63">
            <v>95.681437000000003</v>
          </cell>
          <cell r="M63">
            <v>107.16653300000002</v>
          </cell>
          <cell r="N63">
            <v>110.233844</v>
          </cell>
          <cell r="O63">
            <v>82.332267000000002</v>
          </cell>
          <cell r="P63">
            <v>99.319649000000013</v>
          </cell>
          <cell r="Q63">
            <v>105.18459999999999</v>
          </cell>
          <cell r="R63">
            <v>114.99550000000001</v>
          </cell>
          <cell r="S63">
            <v>114.07339999999999</v>
          </cell>
          <cell r="T63">
            <v>114.6285</v>
          </cell>
          <cell r="U63">
            <v>119.80449999999999</v>
          </cell>
          <cell r="V63">
            <v>127.14049999999999</v>
          </cell>
          <cell r="W63">
            <v>128.8021</v>
          </cell>
          <cell r="X63">
            <v>137.44719999999998</v>
          </cell>
          <cell r="Y63">
            <v>136.8058</v>
          </cell>
          <cell r="Z63">
            <v>133.41409999999999</v>
          </cell>
          <cell r="AA63">
            <v>145.25890000000001</v>
          </cell>
          <cell r="AB63">
            <v>154.33199999999999</v>
          </cell>
          <cell r="AC63">
            <v>157.61850000000001</v>
          </cell>
          <cell r="AD63">
            <v>170.0275</v>
          </cell>
          <cell r="AE63">
            <v>183.73140000000001</v>
          </cell>
          <cell r="AF63">
            <v>192.50190000000001</v>
          </cell>
          <cell r="AG63">
            <v>188.9452</v>
          </cell>
          <cell r="AH63">
            <v>189.67600000000002</v>
          </cell>
          <cell r="AI63">
            <v>192.53379999999999</v>
          </cell>
          <cell r="AJ63">
            <v>199.4699</v>
          </cell>
          <cell r="AK63">
            <v>202.19220000000001</v>
          </cell>
          <cell r="AL63">
            <v>217.8612</v>
          </cell>
          <cell r="AM63">
            <v>215.88860000000003</v>
          </cell>
          <cell r="AN63">
            <v>205.2825</v>
          </cell>
          <cell r="AO63">
            <v>215.65600000000001</v>
          </cell>
          <cell r="AP63">
            <v>224.20909999999998</v>
          </cell>
          <cell r="AQ63">
            <v>224.20909999999998</v>
          </cell>
          <cell r="AR63">
            <v>262.81959999999998</v>
          </cell>
          <cell r="AS63">
            <v>289.9599</v>
          </cell>
          <cell r="AT63">
            <v>278.33150000000001</v>
          </cell>
        </row>
        <row r="64">
          <cell r="E64" t="str">
            <v xml:space="preserve">    Net claims on gen govt</v>
          </cell>
          <cell r="F64">
            <v>-15.532326999999999</v>
          </cell>
          <cell r="G64">
            <v>-18.298576000000001</v>
          </cell>
          <cell r="H64">
            <v>-23.281628000000001</v>
          </cell>
          <cell r="I64">
            <v>-22.746273000000002</v>
          </cell>
          <cell r="J64">
            <v>-18.903051999999999</v>
          </cell>
          <cell r="K64">
            <v>-24.170677000000001</v>
          </cell>
          <cell r="L64">
            <v>-30.832854000000001</v>
          </cell>
          <cell r="M64">
            <v>-23.266953000000001</v>
          </cell>
          <cell r="N64">
            <v>-21.339483999999999</v>
          </cell>
          <cell r="O64">
            <v>-26.816830999999997</v>
          </cell>
          <cell r="P64">
            <v>-25.694474</v>
          </cell>
          <cell r="Q64">
            <v>-25.612400000000001</v>
          </cell>
          <cell r="R64">
            <v>-13.2102</v>
          </cell>
          <cell r="S64">
            <v>-16.258800000000001</v>
          </cell>
          <cell r="T64">
            <v>-17.677</v>
          </cell>
          <cell r="U64">
            <v>-18.516200000000001</v>
          </cell>
          <cell r="V64">
            <v>-12.539899999999999</v>
          </cell>
          <cell r="W64">
            <v>-14.108000000000001</v>
          </cell>
          <cell r="X64">
            <v>-10.876099999999999</v>
          </cell>
          <cell r="Y64">
            <v>-10.303699999999999</v>
          </cell>
          <cell r="Z64">
            <v>-15.200200000000001</v>
          </cell>
          <cell r="AA64">
            <v>-9.6669999999999998</v>
          </cell>
          <cell r="AB64">
            <v>-9.6157000000000004</v>
          </cell>
          <cell r="AC64">
            <v>-12.718999999999999</v>
          </cell>
          <cell r="AD64">
            <v>-2.9127000000000001</v>
          </cell>
          <cell r="AE64">
            <v>-5.7496</v>
          </cell>
          <cell r="AF64">
            <v>-8.0547000000000004</v>
          </cell>
          <cell r="AG64">
            <v>-7.19</v>
          </cell>
          <cell r="AH64">
            <v>-5.5518999999999998</v>
          </cell>
          <cell r="AI64">
            <v>-7.2946999999999997</v>
          </cell>
          <cell r="AJ64">
            <v>-2.0874000000000001</v>
          </cell>
          <cell r="AK64">
            <v>-3.7010999999999998</v>
          </cell>
          <cell r="AL64">
            <v>5.1161000000000003</v>
          </cell>
          <cell r="AM64">
            <v>-0.59470000000000001</v>
          </cell>
          <cell r="AN64">
            <v>-8.6859000000000002</v>
          </cell>
          <cell r="AO64">
            <v>-9.8019999999999996</v>
          </cell>
          <cell r="AP64">
            <v>-13.9498</v>
          </cell>
          <cell r="AQ64">
            <v>-13.9498</v>
          </cell>
          <cell r="AR64">
            <v>-10.415900000000001</v>
          </cell>
          <cell r="AS64">
            <v>-10.6248</v>
          </cell>
          <cell r="AT64">
            <v>-13.5625</v>
          </cell>
        </row>
        <row r="65">
          <cell r="E65" t="str">
            <v xml:space="preserve">      Net claims on rep govt</v>
          </cell>
          <cell r="F65">
            <v>-7.3338649999999994</v>
          </cell>
          <cell r="G65">
            <v>-12.042116</v>
          </cell>
          <cell r="H65">
            <v>-16.695779999999999</v>
          </cell>
          <cell r="I65">
            <v>-15.944430000000001</v>
          </cell>
          <cell r="J65">
            <v>-13.241227</v>
          </cell>
          <cell r="K65">
            <v>-17.846871</v>
          </cell>
          <cell r="L65">
            <v>-20.180228</v>
          </cell>
          <cell r="M65">
            <v>-15.295018000000001</v>
          </cell>
          <cell r="N65">
            <v>-12.249345</v>
          </cell>
          <cell r="O65">
            <v>-15.504359000000001</v>
          </cell>
          <cell r="P65">
            <v>-15.574245999999999</v>
          </cell>
          <cell r="Q65">
            <v>-15.5031</v>
          </cell>
          <cell r="R65">
            <v>-6.6801000000000004</v>
          </cell>
          <cell r="S65">
            <v>-8.1462000000000003</v>
          </cell>
          <cell r="T65">
            <v>-10.3714</v>
          </cell>
          <cell r="U65">
            <v>-10.1693</v>
          </cell>
          <cell r="V65">
            <v>-8.2423000000000002</v>
          </cell>
          <cell r="W65">
            <v>-9.4166000000000007</v>
          </cell>
          <cell r="X65">
            <v>-5.5780000000000003</v>
          </cell>
          <cell r="Y65">
            <v>-5.2403000000000004</v>
          </cell>
          <cell r="Z65">
            <v>-9.4222999999999999</v>
          </cell>
          <cell r="AA65">
            <v>-4.5773000000000001</v>
          </cell>
          <cell r="AB65">
            <v>-4.1820000000000004</v>
          </cell>
          <cell r="AC65">
            <v>-4.0891999999999999</v>
          </cell>
          <cell r="AD65">
            <v>0.39029999999999998</v>
          </cell>
          <cell r="AE65">
            <v>-0.81220000000000003</v>
          </cell>
          <cell r="AF65">
            <v>-1.8244</v>
          </cell>
          <cell r="AG65">
            <v>-1.5165</v>
          </cell>
          <cell r="AH65">
            <v>-1.5973999999999999</v>
          </cell>
          <cell r="AI65">
            <v>-1.9539</v>
          </cell>
          <cell r="AJ65">
            <v>1.6661999999999999</v>
          </cell>
          <cell r="AK65">
            <v>0.36609999999999998</v>
          </cell>
          <cell r="AL65">
            <v>9.8160000000000007</v>
          </cell>
          <cell r="AM65">
            <v>3.4392999999999998</v>
          </cell>
          <cell r="AN65">
            <v>-5.0679999999999996</v>
          </cell>
          <cell r="AO65">
            <v>-6.9683999999999999</v>
          </cell>
          <cell r="AP65">
            <v>-5.8769</v>
          </cell>
          <cell r="AQ65">
            <v>-5.8769</v>
          </cell>
          <cell r="AR65">
            <v>-4.3354999999999997</v>
          </cell>
          <cell r="AS65">
            <v>-4.7153999999999998</v>
          </cell>
          <cell r="AT65">
            <v>-8.3870000000000005</v>
          </cell>
        </row>
        <row r="66">
          <cell r="E66" t="str">
            <v>of which: Treasury bills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D66">
            <v>3.7784</v>
          </cell>
          <cell r="AE66">
            <v>2.9260000000000002</v>
          </cell>
          <cell r="AF66">
            <v>3.0569000000000002</v>
          </cell>
          <cell r="AG66">
            <v>3.1871</v>
          </cell>
          <cell r="AH66">
            <v>5.4880000000000004</v>
          </cell>
          <cell r="AI66">
            <v>4.7531999999999996</v>
          </cell>
          <cell r="AJ66">
            <v>9.3481000000000005</v>
          </cell>
          <cell r="AK66">
            <v>8.3375000000000004</v>
          </cell>
          <cell r="AL66">
            <v>17.337499999999999</v>
          </cell>
          <cell r="AM66">
            <v>10.368399999999999</v>
          </cell>
          <cell r="AN66">
            <v>4.3152999999999997</v>
          </cell>
          <cell r="AO66">
            <v>2.4981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E67" t="str">
            <v xml:space="preserve">    Claims on private sector</v>
          </cell>
          <cell r="F67">
            <v>149.01954800000001</v>
          </cell>
          <cell r="G67">
            <v>153.131089</v>
          </cell>
          <cell r="H67">
            <v>158.88500299999998</v>
          </cell>
          <cell r="I67">
            <v>168.27696299999999</v>
          </cell>
          <cell r="J67">
            <v>171.276634</v>
          </cell>
          <cell r="K67">
            <v>126.69823600000001</v>
          </cell>
          <cell r="L67">
            <v>126.514291</v>
          </cell>
          <cell r="M67">
            <v>130.43348600000002</v>
          </cell>
          <cell r="N67">
            <v>131.573328</v>
          </cell>
          <cell r="O67">
            <v>109.149098</v>
          </cell>
          <cell r="P67">
            <v>125.01412300000001</v>
          </cell>
          <cell r="Q67">
            <v>130.797</v>
          </cell>
          <cell r="R67">
            <v>128.20570000000001</v>
          </cell>
          <cell r="S67">
            <v>130.3322</v>
          </cell>
          <cell r="T67">
            <v>132.30549999999999</v>
          </cell>
          <cell r="U67">
            <v>138.32069999999999</v>
          </cell>
          <cell r="V67">
            <v>139.68039999999999</v>
          </cell>
          <cell r="W67">
            <v>142.9101</v>
          </cell>
          <cell r="X67">
            <v>148.32329999999999</v>
          </cell>
          <cell r="Y67">
            <v>147.1095</v>
          </cell>
          <cell r="Z67">
            <v>148.61429999999999</v>
          </cell>
          <cell r="AA67">
            <v>154.92590000000001</v>
          </cell>
          <cell r="AB67">
            <v>163.9477</v>
          </cell>
          <cell r="AC67">
            <v>170.33750000000001</v>
          </cell>
          <cell r="AD67">
            <v>172.9402</v>
          </cell>
          <cell r="AE67">
            <v>189.48099999999999</v>
          </cell>
          <cell r="AF67">
            <v>200.5566</v>
          </cell>
          <cell r="AG67">
            <v>196.1352</v>
          </cell>
          <cell r="AH67">
            <v>195.22790000000001</v>
          </cell>
          <cell r="AI67">
            <v>199.82849999999999</v>
          </cell>
          <cell r="AJ67">
            <v>201.5573</v>
          </cell>
          <cell r="AK67">
            <v>205.89330000000001</v>
          </cell>
          <cell r="AL67">
            <v>212.74510000000001</v>
          </cell>
          <cell r="AM67">
            <v>216.48330000000001</v>
          </cell>
          <cell r="AN67">
            <v>213.9684</v>
          </cell>
          <cell r="AO67">
            <v>225.458</v>
          </cell>
          <cell r="AP67">
            <v>238.15889999999999</v>
          </cell>
          <cell r="AQ67">
            <v>238.15889999999999</v>
          </cell>
          <cell r="AR67">
            <v>273.2355</v>
          </cell>
          <cell r="AS67">
            <v>300.5847</v>
          </cell>
          <cell r="AT67">
            <v>291.89400000000001</v>
          </cell>
        </row>
        <row r="68">
          <cell r="E68" t="str">
            <v xml:space="preserve">           of which forex loans</v>
          </cell>
          <cell r="F68">
            <v>63.699199999999998</v>
          </cell>
          <cell r="G68">
            <v>62.305700000000002</v>
          </cell>
          <cell r="H68">
            <v>59.729199999999999</v>
          </cell>
          <cell r="I68">
            <v>56.464599999999997</v>
          </cell>
          <cell r="J68">
            <v>53.927399999999999</v>
          </cell>
          <cell r="K68">
            <v>32.778100000000002</v>
          </cell>
          <cell r="L68">
            <v>32.415599999999998</v>
          </cell>
          <cell r="M68">
            <v>31.4253</v>
          </cell>
          <cell r="N68">
            <v>34.399900000000002</v>
          </cell>
          <cell r="O68">
            <v>37.559600000000003</v>
          </cell>
          <cell r="P68">
            <v>42.965800000000002</v>
          </cell>
          <cell r="Q68">
            <v>46.7117</v>
          </cell>
          <cell r="R68">
            <v>45.036799999999999</v>
          </cell>
          <cell r="S68">
            <v>46.128500000000003</v>
          </cell>
          <cell r="T68">
            <v>47.4679</v>
          </cell>
          <cell r="U68">
            <v>46.888800000000003</v>
          </cell>
          <cell r="V68">
            <v>48.836199999999998</v>
          </cell>
          <cell r="W68">
            <v>50.929600000000001</v>
          </cell>
          <cell r="X68">
            <v>53.764299999999999</v>
          </cell>
          <cell r="Y68">
            <v>60.8977</v>
          </cell>
          <cell r="Z68">
            <v>61.942100000000003</v>
          </cell>
          <cell r="AA68">
            <v>68.937799999999996</v>
          </cell>
          <cell r="AB68">
            <v>72.819400000000002</v>
          </cell>
          <cell r="AC68">
            <v>78.440600000000003</v>
          </cell>
          <cell r="AD68">
            <v>76.992199999999997</v>
          </cell>
          <cell r="AE68">
            <v>92.861199999999997</v>
          </cell>
          <cell r="AF68">
            <v>102.2191</v>
          </cell>
          <cell r="AG68">
            <v>103.6236</v>
          </cell>
          <cell r="AH68">
            <v>104.1613</v>
          </cell>
          <cell r="AI68">
            <v>109.08629999999999</v>
          </cell>
          <cell r="AJ68">
            <v>109.1936</v>
          </cell>
          <cell r="AK68">
            <v>113.8849</v>
          </cell>
          <cell r="AL68">
            <v>112.3489</v>
          </cell>
          <cell r="AM68">
            <v>120.4081</v>
          </cell>
          <cell r="AN68">
            <v>116.2641</v>
          </cell>
          <cell r="AO68">
            <v>141.07040000000001</v>
          </cell>
          <cell r="AP68">
            <v>154.441</v>
          </cell>
          <cell r="AQ68">
            <v>154.441</v>
          </cell>
          <cell r="AR68">
            <v>189.61279999999999</v>
          </cell>
          <cell r="AS68">
            <v>215.28399999999999</v>
          </cell>
          <cell r="AT68">
            <v>204.178</v>
          </cell>
        </row>
        <row r="69">
          <cell r="E69" t="str">
            <v xml:space="preserve">  Other assets (net)</v>
          </cell>
          <cell r="F69">
            <v>-38.356649000000004</v>
          </cell>
          <cell r="G69">
            <v>-37.956192999999985</v>
          </cell>
          <cell r="H69">
            <v>-40.126701999999966</v>
          </cell>
          <cell r="I69">
            <v>-47.317755000000005</v>
          </cell>
          <cell r="J69">
            <v>-45.146415999999988</v>
          </cell>
          <cell r="K69">
            <v>-46.633952000000015</v>
          </cell>
          <cell r="L69">
            <v>-32.242805999999987</v>
          </cell>
          <cell r="M69">
            <v>-42.28161200000001</v>
          </cell>
          <cell r="N69">
            <v>-48.320774</v>
          </cell>
          <cell r="O69">
            <v>-13.340603999999999</v>
          </cell>
          <cell r="P69">
            <v>-32.354328000000024</v>
          </cell>
          <cell r="Q69">
            <v>-40.6524</v>
          </cell>
          <cell r="R69">
            <v>-57.536199999999994</v>
          </cell>
          <cell r="S69">
            <v>-54.032699999999991</v>
          </cell>
          <cell r="T69">
            <v>-57.523799999999994</v>
          </cell>
          <cell r="U69">
            <v>-58.093699999999998</v>
          </cell>
          <cell r="V69">
            <v>-56.878999999999998</v>
          </cell>
          <cell r="W69">
            <v>-56.72</v>
          </cell>
          <cell r="X69">
            <v>-60.353099999999998</v>
          </cell>
          <cell r="Y69">
            <v>-67.218000000000004</v>
          </cell>
          <cell r="Z69">
            <v>-54.530999999999999</v>
          </cell>
          <cell r="AA69">
            <v>-49.432099999999991</v>
          </cell>
          <cell r="AB69">
            <v>-54.77239999999999</v>
          </cell>
          <cell r="AC69">
            <v>-53.326700000000017</v>
          </cell>
          <cell r="AD69">
            <v>-69.855699999999985</v>
          </cell>
          <cell r="AE69">
            <v>-64.83420000000001</v>
          </cell>
          <cell r="AF69">
            <v>-59.34020000000001</v>
          </cell>
          <cell r="AG69">
            <v>-63.9739</v>
          </cell>
          <cell r="AH69">
            <v>-49.604000000000013</v>
          </cell>
          <cell r="AI69">
            <v>-53.943899999999985</v>
          </cell>
          <cell r="AJ69">
            <v>-57.713299999999975</v>
          </cell>
          <cell r="AK69">
            <v>-62.345500000000015</v>
          </cell>
          <cell r="AL69">
            <v>-67.699299999999994</v>
          </cell>
          <cell r="AM69">
            <v>-75.714300000000037</v>
          </cell>
          <cell r="AN69">
            <v>-79.292200000000008</v>
          </cell>
          <cell r="AO69">
            <v>-94.738800000000012</v>
          </cell>
          <cell r="AP69">
            <v>-81.607599999999962</v>
          </cell>
          <cell r="AQ69">
            <v>-81.607599999999962</v>
          </cell>
          <cell r="AR69">
            <v>-90.526699999999948</v>
          </cell>
          <cell r="AS69">
            <v>-94.135600000000011</v>
          </cell>
          <cell r="AT69">
            <v>-82.993200000000002</v>
          </cell>
        </row>
        <row r="71">
          <cell r="E71" t="str">
            <v>Deposit liabilities</v>
          </cell>
          <cell r="F71">
            <v>55.785342</v>
          </cell>
          <cell r="G71">
            <v>58.795978000000005</v>
          </cell>
          <cell r="H71">
            <v>64.174237000000005</v>
          </cell>
          <cell r="I71">
            <v>69.485984999999999</v>
          </cell>
          <cell r="J71">
            <v>69.674756000000002</v>
          </cell>
          <cell r="K71">
            <v>66.186059999999998</v>
          </cell>
          <cell r="L71">
            <v>75.999517000000012</v>
          </cell>
          <cell r="M71">
            <v>74.714223000000004</v>
          </cell>
          <cell r="N71">
            <v>71.99655700000001</v>
          </cell>
          <cell r="O71">
            <v>79.105772999999999</v>
          </cell>
          <cell r="P71">
            <v>80.449839999999995</v>
          </cell>
          <cell r="Q71">
            <v>85.464699999999993</v>
          </cell>
          <cell r="R71">
            <v>79.514800000000008</v>
          </cell>
          <cell r="S71">
            <v>82.747500000000002</v>
          </cell>
          <cell r="T71">
            <v>77.889700000000005</v>
          </cell>
          <cell r="U71">
            <v>87.515299999999996</v>
          </cell>
          <cell r="V71">
            <v>98.136200000000002</v>
          </cell>
          <cell r="W71">
            <v>99.337599999999995</v>
          </cell>
          <cell r="X71">
            <v>102.9926</v>
          </cell>
          <cell r="Y71">
            <v>109.3827</v>
          </cell>
          <cell r="Z71">
            <v>126.9881</v>
          </cell>
          <cell r="AA71">
            <v>132.96780000000001</v>
          </cell>
          <cell r="AB71">
            <v>135.1345</v>
          </cell>
          <cell r="AC71">
            <v>138.7585</v>
          </cell>
          <cell r="AD71">
            <v>133.17700000000002</v>
          </cell>
          <cell r="AE71">
            <v>145.47049999999999</v>
          </cell>
          <cell r="AF71">
            <v>149.8415</v>
          </cell>
          <cell r="AG71">
            <v>148.1969</v>
          </cell>
          <cell r="AH71">
            <v>153.6164</v>
          </cell>
          <cell r="AI71">
            <v>160.6679</v>
          </cell>
          <cell r="AJ71">
            <v>166.38240000000002</v>
          </cell>
          <cell r="AK71">
            <v>161.23840000000001</v>
          </cell>
          <cell r="AL71">
            <v>169.38810000000001</v>
          </cell>
          <cell r="AM71">
            <v>151.6062</v>
          </cell>
          <cell r="AN71">
            <v>141.92519999999999</v>
          </cell>
          <cell r="AO71">
            <v>133.16239999999999</v>
          </cell>
          <cell r="AP71">
            <v>156.34960000000001</v>
          </cell>
          <cell r="AQ71">
            <v>156.34960000000001</v>
          </cell>
          <cell r="AR71">
            <v>180.80780000000001</v>
          </cell>
          <cell r="AS71">
            <v>204.3186</v>
          </cell>
          <cell r="AT71">
            <v>196.595</v>
          </cell>
        </row>
        <row r="72">
          <cell r="E72" t="str">
            <v xml:space="preserve">  Domestic currency deposits </v>
          </cell>
          <cell r="F72">
            <v>32.860748000000001</v>
          </cell>
          <cell r="G72">
            <v>29.009588000000001</v>
          </cell>
          <cell r="H72">
            <v>29.790616999999997</v>
          </cell>
          <cell r="I72">
            <v>30.461732999999999</v>
          </cell>
          <cell r="J72">
            <v>35.887315999999998</v>
          </cell>
          <cell r="K72">
            <v>37.654705999999997</v>
          </cell>
          <cell r="L72">
            <v>45.726116000000005</v>
          </cell>
          <cell r="M72">
            <v>45.911781000000005</v>
          </cell>
          <cell r="N72">
            <v>41.600514000000004</v>
          </cell>
          <cell r="O72">
            <v>44.368928999999994</v>
          </cell>
          <cell r="P72">
            <v>42.952218999999999</v>
          </cell>
          <cell r="Q72">
            <v>43.3172</v>
          </cell>
          <cell r="R72">
            <v>41.194400000000002</v>
          </cell>
          <cell r="S72">
            <v>43.946100000000001</v>
          </cell>
          <cell r="T72">
            <v>40.161700000000003</v>
          </cell>
          <cell r="U72">
            <v>46.775599999999997</v>
          </cell>
          <cell r="V72">
            <v>47.0593</v>
          </cell>
          <cell r="W72">
            <v>49.798699999999997</v>
          </cell>
          <cell r="X72">
            <v>46.906599999999997</v>
          </cell>
          <cell r="Y72">
            <v>52.194400000000002</v>
          </cell>
          <cell r="Z72">
            <v>60.929000000000002</v>
          </cell>
          <cell r="AA72">
            <v>62.054600000000001</v>
          </cell>
          <cell r="AB72">
            <v>56.906999999999996</v>
          </cell>
          <cell r="AC72">
            <v>59.034199999999998</v>
          </cell>
          <cell r="AD72">
            <v>55.345500000000001</v>
          </cell>
          <cell r="AE72">
            <v>59.609299999999998</v>
          </cell>
          <cell r="AF72">
            <v>61.218899999999998</v>
          </cell>
          <cell r="AG72">
            <v>57.797499999999999</v>
          </cell>
          <cell r="AH72">
            <v>58.512599999999999</v>
          </cell>
          <cell r="AI72">
            <v>58.538600000000002</v>
          </cell>
          <cell r="AJ72">
            <v>60.761899999999997</v>
          </cell>
          <cell r="AK72">
            <v>57.342399999999998</v>
          </cell>
          <cell r="AL72">
            <v>63.756</v>
          </cell>
          <cell r="AM72">
            <v>53.261200000000002</v>
          </cell>
          <cell r="AN72">
            <v>45.112699999999997</v>
          </cell>
          <cell r="AO72">
            <v>41.5002</v>
          </cell>
          <cell r="AP72">
            <v>48.942799999999998</v>
          </cell>
          <cell r="AQ72">
            <v>48.942799999999998</v>
          </cell>
          <cell r="AR72">
            <v>48.443800000000003</v>
          </cell>
          <cell r="AS72">
            <v>47.533799999999999</v>
          </cell>
          <cell r="AT72">
            <v>47.183999999999997</v>
          </cell>
        </row>
        <row r="73">
          <cell r="E73" t="str">
            <v xml:space="preserve">  Foreign currency deposits</v>
          </cell>
          <cell r="F73">
            <v>22.924594000000003</v>
          </cell>
          <cell r="G73">
            <v>29.786390000000001</v>
          </cell>
          <cell r="H73">
            <v>34.383620000000001</v>
          </cell>
          <cell r="I73">
            <v>39.024251999999997</v>
          </cell>
          <cell r="J73">
            <v>33.787440000000004</v>
          </cell>
          <cell r="K73">
            <v>28.531354</v>
          </cell>
          <cell r="L73">
            <v>30.273401000000003</v>
          </cell>
          <cell r="M73">
            <v>28.802441999999999</v>
          </cell>
          <cell r="N73">
            <v>30.396043000000002</v>
          </cell>
          <cell r="O73">
            <v>34.736843999999998</v>
          </cell>
          <cell r="P73">
            <v>37.497621000000002</v>
          </cell>
          <cell r="Q73">
            <v>42.147500000000001</v>
          </cell>
          <cell r="R73">
            <v>38.320399999999999</v>
          </cell>
          <cell r="S73">
            <v>38.801400000000001</v>
          </cell>
          <cell r="T73">
            <v>37.728000000000002</v>
          </cell>
          <cell r="U73">
            <v>40.739699999999999</v>
          </cell>
          <cell r="V73">
            <v>51.076900000000002</v>
          </cell>
          <cell r="W73">
            <v>49.538899999999998</v>
          </cell>
          <cell r="X73">
            <v>56.085999999999999</v>
          </cell>
          <cell r="Y73">
            <v>57.188299999999998</v>
          </cell>
          <cell r="Z73">
            <v>66.059100000000001</v>
          </cell>
          <cell r="AA73">
            <v>70.913200000000003</v>
          </cell>
          <cell r="AB73">
            <v>78.227500000000006</v>
          </cell>
          <cell r="AC73">
            <v>79.724299999999999</v>
          </cell>
          <cell r="AD73">
            <v>77.831500000000005</v>
          </cell>
          <cell r="AE73">
            <v>85.861199999999997</v>
          </cell>
          <cell r="AF73">
            <v>88.622600000000006</v>
          </cell>
          <cell r="AG73">
            <v>90.3994</v>
          </cell>
          <cell r="AH73">
            <v>95.103800000000007</v>
          </cell>
          <cell r="AI73">
            <v>102.1293</v>
          </cell>
          <cell r="AJ73">
            <v>105.62050000000001</v>
          </cell>
          <cell r="AK73">
            <v>103.896</v>
          </cell>
          <cell r="AL73">
            <v>105.63209999999999</v>
          </cell>
          <cell r="AM73">
            <v>98.344999999999999</v>
          </cell>
          <cell r="AN73">
            <v>96.8125</v>
          </cell>
          <cell r="AO73">
            <v>91.662199999999999</v>
          </cell>
          <cell r="AP73">
            <v>107.4068</v>
          </cell>
          <cell r="AQ73">
            <v>107.4068</v>
          </cell>
          <cell r="AR73">
            <v>132.364</v>
          </cell>
          <cell r="AS73">
            <v>156.78479999999999</v>
          </cell>
          <cell r="AT73">
            <v>149.411</v>
          </cell>
        </row>
        <row r="74">
          <cell r="F74">
            <v>58.905703222183348</v>
          </cell>
          <cell r="G74">
            <v>49.339408896302395</v>
          </cell>
          <cell r="H74">
            <v>46.421458816876928</v>
          </cell>
          <cell r="I74">
            <v>43.838671927871495</v>
          </cell>
          <cell r="J74">
            <v>51.506913063319516</v>
          </cell>
          <cell r="K74">
            <v>56.8922005630793</v>
          </cell>
          <cell r="L74">
            <v>60.166324478088448</v>
          </cell>
          <cell r="M74">
            <v>61.449854065938695</v>
          </cell>
          <cell r="N74">
            <v>57.781254734167355</v>
          </cell>
          <cell r="O74">
            <v>56.088104973071928</v>
          </cell>
          <cell r="P74">
            <v>53.390061434553502</v>
          </cell>
          <cell r="Q74">
            <v>50.684317618853171</v>
          </cell>
          <cell r="R74">
            <v>51.80721073309622</v>
          </cell>
          <cell r="S74">
            <v>53.108673978065802</v>
          </cell>
          <cell r="T74">
            <v>51.562273317267881</v>
          </cell>
          <cell r="U74">
            <v>53.448482722449675</v>
          </cell>
          <cell r="V74">
            <v>47.953048925880559</v>
          </cell>
          <cell r="W74">
            <v>50.130766195277523</v>
          </cell>
          <cell r="X74">
            <v>45.543660418321316</v>
          </cell>
          <cell r="Y74">
            <v>47.71723499237082</v>
          </cell>
          <cell r="Z74">
            <v>47.980086323049171</v>
          </cell>
          <cell r="AA74">
            <v>46.668892769527659</v>
          </cell>
          <cell r="AB74">
            <v>42.111377923476233</v>
          </cell>
          <cell r="AC74">
            <v>42.544564837469416</v>
          </cell>
          <cell r="AD74">
            <v>41.557851580978692</v>
          </cell>
          <cell r="AE74">
            <v>40.976899096380372</v>
          </cell>
          <cell r="AF74">
            <v>40.855770931284056</v>
          </cell>
          <cell r="AG74">
            <v>39.000478417564736</v>
          </cell>
          <cell r="AH74">
            <v>38.090073716087602</v>
          </cell>
          <cell r="AI74">
            <v>36.434533593829258</v>
          </cell>
          <cell r="AJ74">
            <v>36.51942753560472</v>
          </cell>
          <cell r="AK74">
            <v>35.563736678111411</v>
          </cell>
          <cell r="AL74">
            <v>37.639007698887937</v>
          </cell>
          <cell r="AM74">
            <v>35.131280910675159</v>
          </cell>
          <cell r="AN74">
            <v>31.786250785625104</v>
          </cell>
          <cell r="AO74">
            <v>31.165103662895831</v>
          </cell>
          <cell r="AP74">
            <v>31.303437936521739</v>
          </cell>
          <cell r="AQ74">
            <v>31.303437936521739</v>
          </cell>
          <cell r="AR74">
            <v>26.792981276250249</v>
          </cell>
          <cell r="AS74">
            <v>23.264548602036232</v>
          </cell>
          <cell r="AT74">
            <v>24.000610391922478</v>
          </cell>
        </row>
        <row r="75">
          <cell r="F75">
            <v>41.094296777816659</v>
          </cell>
          <cell r="G75">
            <v>50.660591103697605</v>
          </cell>
          <cell r="H75">
            <v>53.578541183123065</v>
          </cell>
          <cell r="I75">
            <v>56.161328072128505</v>
          </cell>
          <cell r="J75">
            <v>48.493086936680484</v>
          </cell>
          <cell r="K75">
            <v>43.107799436920708</v>
          </cell>
          <cell r="L75">
            <v>39.833675521911537</v>
          </cell>
          <cell r="M75">
            <v>38.550145934061305</v>
          </cell>
          <cell r="N75">
            <v>42.218745265832638</v>
          </cell>
          <cell r="O75">
            <v>43.911895026928057</v>
          </cell>
          <cell r="P75">
            <v>46.609938565446498</v>
          </cell>
          <cell r="Q75">
            <v>49.315682381146843</v>
          </cell>
          <cell r="R75">
            <v>48.192789266903766</v>
          </cell>
          <cell r="S75">
            <v>46.891326021934198</v>
          </cell>
          <cell r="T75">
            <v>48.437726682732119</v>
          </cell>
          <cell r="U75">
            <v>46.551517277550325</v>
          </cell>
          <cell r="V75">
            <v>52.046951074119441</v>
          </cell>
          <cell r="W75">
            <v>49.869233804722484</v>
          </cell>
          <cell r="X75">
            <v>54.456339581678684</v>
          </cell>
          <cell r="Y75">
            <v>52.282765007629173</v>
          </cell>
          <cell r="Z75">
            <v>52.019913676950836</v>
          </cell>
          <cell r="AA75">
            <v>53.331107230472341</v>
          </cell>
          <cell r="AB75">
            <v>57.888622076523767</v>
          </cell>
          <cell r="AC75">
            <v>57.455435162530591</v>
          </cell>
          <cell r="AD75">
            <v>58.442148419021301</v>
          </cell>
          <cell r="AE75">
            <v>59.023100903619643</v>
          </cell>
          <cell r="AF75">
            <v>59.144229068715944</v>
          </cell>
          <cell r="AG75">
            <v>60.999521582435257</v>
          </cell>
          <cell r="AH75">
            <v>61.909926283912398</v>
          </cell>
          <cell r="AI75">
            <v>63.565466406170742</v>
          </cell>
          <cell r="AJ75">
            <v>63.480572464395266</v>
          </cell>
          <cell r="AK75">
            <v>64.436263321888575</v>
          </cell>
          <cell r="AL75">
            <v>62.360992301112049</v>
          </cell>
          <cell r="AM75">
            <v>64.868719089324841</v>
          </cell>
          <cell r="AN75">
            <v>68.2137492143749</v>
          </cell>
          <cell r="AO75">
            <v>68.834896337104169</v>
          </cell>
          <cell r="AP75">
            <v>68.696562063478254</v>
          </cell>
          <cell r="AQ75">
            <v>68.696562063478254</v>
          </cell>
          <cell r="AR75">
            <v>73.207018723749755</v>
          </cell>
          <cell r="AS75">
            <v>76.735451397963757</v>
          </cell>
          <cell r="AT75">
            <v>75.999389608077522</v>
          </cell>
        </row>
        <row r="76">
          <cell r="E76" t="str">
            <v>Memorandum items</v>
          </cell>
        </row>
        <row r="77">
          <cell r="E77" t="str">
            <v xml:space="preserve">   share of forex deposits</v>
          </cell>
          <cell r="F77">
            <v>0.41094296777816658</v>
          </cell>
          <cell r="G77">
            <v>0.50660591103697605</v>
          </cell>
          <cell r="H77">
            <v>0.53578541183123063</v>
          </cell>
          <cell r="I77">
            <v>0.56161328072128502</v>
          </cell>
          <cell r="J77">
            <v>0.48493086936680485</v>
          </cell>
          <cell r="K77">
            <v>0.43107799436920707</v>
          </cell>
          <cell r="L77">
            <v>0.39833675521911538</v>
          </cell>
          <cell r="M77">
            <v>0.38550145934061308</v>
          </cell>
          <cell r="N77">
            <v>0.42218745265832641</v>
          </cell>
          <cell r="O77">
            <v>0.43911895026928055</v>
          </cell>
          <cell r="P77">
            <v>0.46609938565446501</v>
          </cell>
          <cell r="Q77">
            <v>0.49315682381146841</v>
          </cell>
          <cell r="R77">
            <v>0.48192789266903768</v>
          </cell>
          <cell r="S77">
            <v>0.46891326021934199</v>
          </cell>
          <cell r="T77">
            <v>0.48437726682732118</v>
          </cell>
          <cell r="U77">
            <v>0.46551517277550325</v>
          </cell>
          <cell r="V77">
            <v>0.52046951074119441</v>
          </cell>
          <cell r="W77">
            <v>0.49869233804722485</v>
          </cell>
          <cell r="X77">
            <v>0.54456339581678681</v>
          </cell>
          <cell r="Y77">
            <v>0.52282765007629173</v>
          </cell>
          <cell r="Z77">
            <v>0.52019913676950835</v>
          </cell>
          <cell r="AA77">
            <v>0.53331107230472341</v>
          </cell>
          <cell r="AB77">
            <v>0.57888622076523766</v>
          </cell>
          <cell r="AC77">
            <v>0.57455435162530588</v>
          </cell>
          <cell r="AD77">
            <v>0.584421484190213</v>
          </cell>
          <cell r="AE77">
            <v>0.59023100903619641</v>
          </cell>
          <cell r="AF77">
            <v>0.59144229068715948</v>
          </cell>
          <cell r="AG77">
            <v>0.60999521582435257</v>
          </cell>
          <cell r="AH77">
            <v>0.61909926283912398</v>
          </cell>
          <cell r="AI77">
            <v>0.63565466406170745</v>
          </cell>
          <cell r="AJ77">
            <v>0.63480572464395268</v>
          </cell>
          <cell r="AK77">
            <v>0.64436263321888576</v>
          </cell>
          <cell r="AL77">
            <v>0.6236099230111205</v>
          </cell>
          <cell r="AM77">
            <v>0.64868719089324844</v>
          </cell>
          <cell r="AN77">
            <v>0.68213749214374897</v>
          </cell>
          <cell r="AO77">
            <v>0.68834896337104168</v>
          </cell>
          <cell r="AP77">
            <v>0.6869656206347825</v>
          </cell>
          <cell r="AQ77">
            <v>0.6869656206347825</v>
          </cell>
          <cell r="AR77">
            <v>0.7320701872374975</v>
          </cell>
          <cell r="AS77">
            <v>0.76735451397963761</v>
          </cell>
          <cell r="AT77">
            <v>0.75999389608077517</v>
          </cell>
        </row>
        <row r="78">
          <cell r="E78" t="str">
            <v>share of forex loans</v>
          </cell>
          <cell r="F78">
            <v>0.42745532955179805</v>
          </cell>
          <cell r="G78">
            <v>0.406878187877316</v>
          </cell>
          <cell r="H78">
            <v>0.37592723587637789</v>
          </cell>
          <cell r="I78">
            <v>0.33554563258905495</v>
          </cell>
          <cell r="J78">
            <v>0.31485555700493273</v>
          </cell>
          <cell r="K78">
            <v>0.25870999498367125</v>
          </cell>
          <cell r="L78">
            <v>0.25622085650387116</v>
          </cell>
          <cell r="M78">
            <v>0.2409296950017881</v>
          </cell>
          <cell r="N78">
            <v>0.26145040581477125</v>
          </cell>
          <cell r="O78">
            <v>0.34411278414779023</v>
          </cell>
          <cell r="P78">
            <v>0.34368756880372625</v>
          </cell>
          <cell r="Q78">
            <v>0.35713127976941367</v>
          </cell>
          <cell r="R78">
            <v>0.35128547326678922</v>
          </cell>
          <cell r="S78">
            <v>0.35393018762823003</v>
          </cell>
          <cell r="T78">
            <v>0.35877495644549928</v>
          </cell>
          <cell r="U78">
            <v>0.33898613873411576</v>
          </cell>
          <cell r="V78">
            <v>0.34962815112213308</v>
          </cell>
          <cell r="W78">
            <v>0.35637509175348697</v>
          </cell>
          <cell r="X78">
            <v>0.36248047339831302</v>
          </cell>
          <cell r="Y78">
            <v>0.41396170879514921</v>
          </cell>
          <cell r="Z78">
            <v>0.41679771058370568</v>
          </cell>
          <cell r="AA78">
            <v>0.44497272567078838</v>
          </cell>
          <cell r="AB78">
            <v>0.44416237617240134</v>
          </cell>
          <cell r="AC78">
            <v>0.46050106406399061</v>
          </cell>
          <cell r="AD78">
            <v>0.4451955068861953</v>
          </cell>
          <cell r="AE78">
            <v>0.49008185517281416</v>
          </cell>
          <cell r="AF78">
            <v>0.50967706871775842</v>
          </cell>
          <cell r="AG78">
            <v>0.52832739865154243</v>
          </cell>
          <cell r="AH78">
            <v>0.53353695860069172</v>
          </cell>
          <cell r="AI78">
            <v>0.54589960891464429</v>
          </cell>
          <cell r="AJ78">
            <v>0.54174966622394727</v>
          </cell>
          <cell r="AK78">
            <v>0.55312581808150141</v>
          </cell>
          <cell r="AL78">
            <v>0.52809159881943224</v>
          </cell>
          <cell r="AM78">
            <v>0.55620040899228718</v>
          </cell>
          <cell r="AN78">
            <v>0.54337042292226323</v>
          </cell>
          <cell r="AO78">
            <v>0.62570589644190944</v>
          </cell>
          <cell r="AP78">
            <v>0.64847880973585292</v>
          </cell>
          <cell r="AQ78">
            <v>0.64847880973585292</v>
          </cell>
          <cell r="AR78">
            <v>0.69395375051924069</v>
          </cell>
          <cell r="AS78">
            <v>0.71621742557089563</v>
          </cell>
          <cell r="AT78">
            <v>0.69949365180510736</v>
          </cell>
        </row>
        <row r="79">
          <cell r="E79" t="str">
            <v xml:space="preserve">    current exchange rate</v>
          </cell>
          <cell r="F79">
            <v>1.23</v>
          </cell>
          <cell r="G79">
            <v>1.2490000000000001</v>
          </cell>
          <cell r="H79">
            <v>1.26</v>
          </cell>
          <cell r="I79">
            <v>1.262</v>
          </cell>
          <cell r="J79">
            <v>1.258</v>
          </cell>
          <cell r="K79">
            <v>1.26</v>
          </cell>
          <cell r="L79">
            <v>1.254</v>
          </cell>
          <cell r="M79">
            <v>1.2589999999999999</v>
          </cell>
          <cell r="N79">
            <v>1.2669999999999999</v>
          </cell>
          <cell r="O79">
            <v>1.27</v>
          </cell>
          <cell r="P79">
            <v>1.27</v>
          </cell>
          <cell r="Q79">
            <v>1.28</v>
          </cell>
          <cell r="R79">
            <v>1.274</v>
          </cell>
          <cell r="S79">
            <v>1.2869999999999999</v>
          </cell>
          <cell r="T79">
            <v>1.29</v>
          </cell>
          <cell r="U79">
            <v>1.294</v>
          </cell>
          <cell r="V79">
            <v>1.2989999999999999</v>
          </cell>
          <cell r="W79">
            <v>1.3</v>
          </cell>
          <cell r="X79">
            <v>1.3</v>
          </cell>
          <cell r="Y79">
            <v>1.29</v>
          </cell>
          <cell r="Z79">
            <v>1.292</v>
          </cell>
          <cell r="AA79">
            <v>1.298</v>
          </cell>
          <cell r="AB79">
            <v>1.3</v>
          </cell>
          <cell r="AC79">
            <v>1.3120000000000001</v>
          </cell>
          <cell r="AD79">
            <v>1.304</v>
          </cell>
          <cell r="AE79">
            <v>1.5349999999999999</v>
          </cell>
          <cell r="AF79">
            <v>1.8</v>
          </cell>
          <cell r="AG79">
            <v>1.8</v>
          </cell>
          <cell r="AH79">
            <v>1.8</v>
          </cell>
          <cell r="AI79">
            <v>2.12</v>
          </cell>
          <cell r="AJ79">
            <v>2.35</v>
          </cell>
          <cell r="AK79">
            <v>2.2050000000000001</v>
          </cell>
          <cell r="AL79">
            <v>1.95</v>
          </cell>
          <cell r="AM79">
            <v>1.95</v>
          </cell>
          <cell r="AN79">
            <v>1.97</v>
          </cell>
          <cell r="AO79">
            <v>1.94</v>
          </cell>
          <cell r="AP79">
            <v>1.82</v>
          </cell>
          <cell r="AQ79">
            <v>1.86</v>
          </cell>
          <cell r="AR79">
            <v>1.88</v>
          </cell>
          <cell r="AS79">
            <v>2</v>
          </cell>
          <cell r="AT79">
            <v>1.93</v>
          </cell>
        </row>
        <row r="80">
          <cell r="E80" t="str">
            <v xml:space="preserve">    program rate</v>
          </cell>
          <cell r="F80">
            <v>1.2</v>
          </cell>
          <cell r="G80">
            <v>1.2</v>
          </cell>
          <cell r="H80">
            <v>1.2</v>
          </cell>
          <cell r="I80">
            <v>1.2</v>
          </cell>
          <cell r="J80">
            <v>1.2</v>
          </cell>
          <cell r="K80">
            <v>1.2</v>
          </cell>
          <cell r="L80">
            <v>1.2</v>
          </cell>
          <cell r="M80">
            <v>1.2</v>
          </cell>
          <cell r="N80">
            <v>1.2</v>
          </cell>
          <cell r="O80">
            <v>1.2</v>
          </cell>
          <cell r="P80">
            <v>1.2</v>
          </cell>
          <cell r="Q80">
            <v>1.2</v>
          </cell>
          <cell r="R80">
            <v>1.2</v>
          </cell>
          <cell r="S80">
            <v>1.3</v>
          </cell>
          <cell r="T80">
            <v>1.3</v>
          </cell>
          <cell r="U80">
            <v>1.3</v>
          </cell>
          <cell r="V80">
            <v>1.3</v>
          </cell>
          <cell r="W80">
            <v>1.3</v>
          </cell>
          <cell r="X80">
            <v>1.3</v>
          </cell>
          <cell r="Y80">
            <v>1.3</v>
          </cell>
          <cell r="Z80">
            <v>1.3</v>
          </cell>
          <cell r="AA80">
            <v>1.3</v>
          </cell>
          <cell r="AB80">
            <v>1.3</v>
          </cell>
          <cell r="AC80">
            <v>1.3</v>
          </cell>
          <cell r="AD80">
            <v>1.3</v>
          </cell>
          <cell r="AE80">
            <v>1.304</v>
          </cell>
          <cell r="AF80">
            <v>1.304</v>
          </cell>
          <cell r="AG80">
            <v>1.304</v>
          </cell>
          <cell r="AH80">
            <v>1.304</v>
          </cell>
          <cell r="AI80">
            <v>1.335</v>
          </cell>
          <cell r="AJ80">
            <v>1.335</v>
          </cell>
          <cell r="AK80">
            <v>1.335</v>
          </cell>
          <cell r="AL80">
            <v>1.335</v>
          </cell>
          <cell r="AM80">
            <v>1.335</v>
          </cell>
          <cell r="AN80">
            <v>1.335</v>
          </cell>
          <cell r="AO80">
            <v>1.335</v>
          </cell>
          <cell r="AP80">
            <v>1.335</v>
          </cell>
          <cell r="AQ80">
            <v>2</v>
          </cell>
          <cell r="AR80">
            <v>2</v>
          </cell>
          <cell r="AS80">
            <v>2</v>
          </cell>
          <cell r="AT80">
            <v>2</v>
          </cell>
        </row>
        <row r="81">
          <cell r="E81" t="str">
            <v xml:space="preserve">12-month growth PS credit </v>
          </cell>
        </row>
        <row r="82">
          <cell r="E82" t="str">
            <v>o/w in GEL</v>
          </cell>
        </row>
        <row r="83">
          <cell r="E83" t="str">
            <v>FOREX</v>
          </cell>
        </row>
        <row r="84">
          <cell r="E84" t="str">
            <v>quarterly GDP</v>
          </cell>
        </row>
        <row r="85">
          <cell r="E85" t="str">
            <v>Source: National Bank of Georgia.</v>
          </cell>
        </row>
      </sheetData>
      <sheetData sheetId="56" refreshError="1">
        <row r="48">
          <cell r="E48" t="str">
            <v>Georgia: Monetary Survey (millions of lari at actual exchange rates)</v>
          </cell>
        </row>
        <row r="50">
          <cell r="E50" t="str">
            <v>actual exchange rates</v>
          </cell>
        </row>
        <row r="51">
          <cell r="F51" t="str">
            <v>Dec95</v>
          </cell>
          <cell r="G51" t="str">
            <v>Jan96</v>
          </cell>
          <cell r="H51" t="str">
            <v>Feb96</v>
          </cell>
          <cell r="I51" t="str">
            <v>Mar96</v>
          </cell>
          <cell r="J51" t="str">
            <v>Apr96</v>
          </cell>
          <cell r="K51" t="str">
            <v>May96</v>
          </cell>
          <cell r="L51" t="str">
            <v>Jun96</v>
          </cell>
          <cell r="M51" t="str">
            <v>Jul97</v>
          </cell>
          <cell r="N51" t="str">
            <v>Aug96</v>
          </cell>
          <cell r="O51" t="str">
            <v>Sept96</v>
          </cell>
          <cell r="P51" t="str">
            <v>Oct96</v>
          </cell>
          <cell r="Q51" t="str">
            <v>Nov96</v>
          </cell>
          <cell r="R51" t="str">
            <v>Dec96</v>
          </cell>
          <cell r="S51" t="str">
            <v>Jan97</v>
          </cell>
          <cell r="T51" t="str">
            <v>Feb97</v>
          </cell>
          <cell r="U51" t="str">
            <v>Mar97</v>
          </cell>
          <cell r="V51" t="str">
            <v>Apr97</v>
          </cell>
          <cell r="W51" t="str">
            <v>May97</v>
          </cell>
          <cell r="X51" t="str">
            <v>Jun97</v>
          </cell>
          <cell r="Y51" t="str">
            <v>Jul97</v>
          </cell>
          <cell r="Z51" t="str">
            <v>Aug97</v>
          </cell>
          <cell r="AA51" t="str">
            <v>Sept97</v>
          </cell>
          <cell r="AB51" t="str">
            <v>Oct97</v>
          </cell>
          <cell r="AC51" t="str">
            <v>Nov97</v>
          </cell>
          <cell r="AD51" t="str">
            <v>Dec97</v>
          </cell>
          <cell r="AE51" t="str">
            <v>Jan98</v>
          </cell>
          <cell r="AF51" t="str">
            <v>Feb98</v>
          </cell>
          <cell r="AG51" t="str">
            <v>Mar98</v>
          </cell>
          <cell r="AH51" t="str">
            <v>Apr98</v>
          </cell>
          <cell r="AI51" t="str">
            <v>May98</v>
          </cell>
          <cell r="AJ51" t="str">
            <v>Jun98</v>
          </cell>
          <cell r="AK51" t="str">
            <v>Jul98</v>
          </cell>
          <cell r="AL51" t="str">
            <v>Aug98</v>
          </cell>
          <cell r="AM51" t="str">
            <v>Sep98</v>
          </cell>
          <cell r="AN51">
            <v>36069</v>
          </cell>
          <cell r="AO51">
            <v>36100</v>
          </cell>
          <cell r="AP51" t="str">
            <v>Dec-98</v>
          </cell>
          <cell r="AR51" t="str">
            <v>Dec-98</v>
          </cell>
          <cell r="AS51" t="str">
            <v>Jan-99</v>
          </cell>
          <cell r="AT51" t="str">
            <v>Feb-99</v>
          </cell>
          <cell r="AU51" t="str">
            <v>Mar-99</v>
          </cell>
        </row>
        <row r="52">
          <cell r="AP52" t="str">
            <v>ESAF</v>
          </cell>
          <cell r="AQ52" t="str">
            <v>Shadow</v>
          </cell>
        </row>
        <row r="55">
          <cell r="E55" t="str">
            <v>Net foreign assets</v>
          </cell>
          <cell r="F55">
            <v>57.102721209999984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21.268510805333356</v>
          </cell>
          <cell r="S55">
            <v>-6.1178763439999564</v>
          </cell>
          <cell r="T55">
            <v>-29.471908781538477</v>
          </cell>
          <cell r="U55">
            <v>-36.51861298892306</v>
          </cell>
          <cell r="V55">
            <v>-57.927361342653789</v>
          </cell>
          <cell r="W55">
            <v>-92.55458065000002</v>
          </cell>
          <cell r="X55">
            <v>-98.996272899999951</v>
          </cell>
          <cell r="Y55">
            <v>-77.408973733076877</v>
          </cell>
          <cell r="Z55">
            <v>-104.30268923046157</v>
          </cell>
          <cell r="AA55">
            <v>-114.58059663561539</v>
          </cell>
          <cell r="AB55">
            <v>-117.82522219999991</v>
          </cell>
          <cell r="AC55">
            <v>-70.748460588307637</v>
          </cell>
          <cell r="AD55">
            <v>-72.217579707692366</v>
          </cell>
          <cell r="AE55">
            <v>-97.038168825865029</v>
          </cell>
          <cell r="AF55">
            <v>-124.068586615822</v>
          </cell>
          <cell r="AG55">
            <v>-126.41552198782206</v>
          </cell>
          <cell r="AH55">
            <v>-145.23214115282207</v>
          </cell>
          <cell r="AI55">
            <v>-150.29582848826968</v>
          </cell>
          <cell r="AJ55">
            <v>-170.13820084557298</v>
          </cell>
          <cell r="AK55">
            <v>-196.22904726557306</v>
          </cell>
          <cell r="AL55">
            <v>-197.60310458258431</v>
          </cell>
          <cell r="AM55">
            <v>-265.92672070539322</v>
          </cell>
          <cell r="AN55">
            <v>-298.1957998094382</v>
          </cell>
          <cell r="AO55">
            <v>-349.61003071022236</v>
          </cell>
          <cell r="AP55">
            <v>-376.59400666220228</v>
          </cell>
          <cell r="AQ55">
            <v>-376.43835261600015</v>
          </cell>
          <cell r="AR55">
            <v>-376.15132261600013</v>
          </cell>
          <cell r="AS55">
            <v>-453.11425000919996</v>
          </cell>
          <cell r="AT55">
            <v>-490.93153582750006</v>
          </cell>
          <cell r="AU55">
            <v>-490.61021700000009</v>
          </cell>
        </row>
        <row r="56">
          <cell r="E56" t="str">
            <v xml:space="preserve">  Gold</v>
          </cell>
        </row>
        <row r="57">
          <cell r="E57" t="str">
            <v xml:space="preserve">  Foreign exchange reserves</v>
          </cell>
        </row>
        <row r="58">
          <cell r="E58" t="str">
            <v xml:space="preserve">  Other foreign assets (net)</v>
          </cell>
        </row>
        <row r="60">
          <cell r="E60" t="str">
            <v>Net domestic assets</v>
          </cell>
          <cell r="F60">
            <v>123.48262079000004</v>
          </cell>
          <cell r="G60">
            <v>167.38034200000001</v>
          </cell>
          <cell r="H60">
            <v>160.10243600000001</v>
          </cell>
          <cell r="I60">
            <v>157.72694999999999</v>
          </cell>
          <cell r="J60">
            <v>169.75241</v>
          </cell>
          <cell r="K60">
            <v>123.677547</v>
          </cell>
          <cell r="L60">
            <v>127.099114</v>
          </cell>
          <cell r="M60">
            <v>142.12969799999999</v>
          </cell>
          <cell r="N60">
            <v>152.30951300000001</v>
          </cell>
          <cell r="O60">
            <v>161.87288999999998</v>
          </cell>
          <cell r="P60">
            <v>154.83138099999999</v>
          </cell>
          <cell r="Q60">
            <v>143.66199999999998</v>
          </cell>
          <cell r="R60">
            <v>235.00368919466663</v>
          </cell>
          <cell r="S60">
            <v>249.29367634399998</v>
          </cell>
          <cell r="T60">
            <v>265.31360878153851</v>
          </cell>
          <cell r="U60">
            <v>282.32651298892307</v>
          </cell>
          <cell r="V60">
            <v>327.37646134265378</v>
          </cell>
          <cell r="W60">
            <v>358.28598065000006</v>
          </cell>
          <cell r="X60">
            <v>370.64457289999996</v>
          </cell>
          <cell r="Y60">
            <v>370.85497373307692</v>
          </cell>
          <cell r="Z60">
            <v>426.12848923046158</v>
          </cell>
          <cell r="AA60">
            <v>449.95019663561544</v>
          </cell>
          <cell r="AB60">
            <v>458.74252219999994</v>
          </cell>
          <cell r="AC60">
            <v>418.75846058830763</v>
          </cell>
          <cell r="AD60">
            <v>445.26047970769241</v>
          </cell>
          <cell r="AE60">
            <v>457.20616882586501</v>
          </cell>
          <cell r="AF60">
            <v>484.79898661582206</v>
          </cell>
          <cell r="AG60">
            <v>486.51412198782202</v>
          </cell>
          <cell r="AH60">
            <v>518.78254115282198</v>
          </cell>
          <cell r="AI60">
            <v>532.59662848826963</v>
          </cell>
          <cell r="AJ60">
            <v>557.46900084557296</v>
          </cell>
          <cell r="AK60">
            <v>591.2501472655731</v>
          </cell>
          <cell r="AL60">
            <v>597.47300458258428</v>
          </cell>
          <cell r="AM60">
            <v>616.44202070539325</v>
          </cell>
          <cell r="AN60">
            <v>623.79199980943815</v>
          </cell>
          <cell r="AO60">
            <v>651.60743071022239</v>
          </cell>
          <cell r="AP60">
            <v>745.13750666220221</v>
          </cell>
          <cell r="AQ60">
            <v>744.9818526160002</v>
          </cell>
          <cell r="AR60">
            <v>744.69482261600012</v>
          </cell>
          <cell r="AS60">
            <v>860.80535000919997</v>
          </cell>
          <cell r="AT60">
            <v>915.90383582750007</v>
          </cell>
          <cell r="AU60">
            <v>894.10971700000005</v>
          </cell>
        </row>
        <row r="61">
          <cell r="E61" t="str">
            <v xml:space="preserve">  Domestic credit</v>
          </cell>
          <cell r="F61">
            <v>188.68722100000002</v>
          </cell>
          <cell r="G61">
            <v>198.86451300000002</v>
          </cell>
          <cell r="H61">
            <v>221.18337500000001</v>
          </cell>
          <cell r="I61">
            <v>243.75068999999999</v>
          </cell>
          <cell r="J61">
            <v>286.65078199999999</v>
          </cell>
          <cell r="K61">
            <v>249.90475900000001</v>
          </cell>
          <cell r="L61">
            <v>233.23503700000003</v>
          </cell>
          <cell r="M61">
            <v>263.21543299999996</v>
          </cell>
          <cell r="N61">
            <v>286.49104399999999</v>
          </cell>
          <cell r="O61">
            <v>295.57476700000001</v>
          </cell>
          <cell r="P61">
            <v>330.77274899999998</v>
          </cell>
          <cell r="Q61">
            <v>338.39639999999997</v>
          </cell>
          <cell r="R61">
            <v>323.85760000000005</v>
          </cell>
          <cell r="S61">
            <v>343.57979999999998</v>
          </cell>
          <cell r="T61">
            <v>354.87490000000003</v>
          </cell>
          <cell r="U61">
            <v>385.94970000000001</v>
          </cell>
          <cell r="V61">
            <v>429.35569999999996</v>
          </cell>
          <cell r="W61">
            <v>442.88670000000002</v>
          </cell>
          <cell r="X61">
            <v>469.90569999999991</v>
          </cell>
          <cell r="Y61">
            <v>481.96909999999997</v>
          </cell>
          <cell r="Z61">
            <v>525.38350000000003</v>
          </cell>
          <cell r="AA61">
            <v>556.66480000000001</v>
          </cell>
          <cell r="AB61">
            <v>567.04909999999995</v>
          </cell>
          <cell r="AC61">
            <v>526.70830000000001</v>
          </cell>
          <cell r="AD61">
            <v>568.44900000000007</v>
          </cell>
          <cell r="AE61">
            <v>594.55899999999997</v>
          </cell>
          <cell r="AF61">
            <v>613.33759999999984</v>
          </cell>
          <cell r="AG61">
            <v>620.61429999999996</v>
          </cell>
          <cell r="AH61">
            <v>641.97410000000002</v>
          </cell>
          <cell r="AI61">
            <v>655.93020000000001</v>
          </cell>
          <cell r="AJ61">
            <v>697.42650000000003</v>
          </cell>
          <cell r="AK61">
            <v>735.80040000000008</v>
          </cell>
          <cell r="AL61">
            <v>750.87790000000007</v>
          </cell>
          <cell r="AM61">
            <v>767.39049999999997</v>
          </cell>
          <cell r="AN61">
            <v>760.54489999999998</v>
          </cell>
          <cell r="AO61">
            <v>777.18459999999993</v>
          </cell>
          <cell r="AP61">
            <v>789.8107</v>
          </cell>
          <cell r="AQ61">
            <v>789.8107</v>
          </cell>
          <cell r="AR61">
            <v>790.46070000000009</v>
          </cell>
          <cell r="AS61">
            <v>865.55936400919995</v>
          </cell>
          <cell r="AT61">
            <v>890.67889817750006</v>
          </cell>
          <cell r="AU61">
            <v>975.85233205999998</v>
          </cell>
        </row>
        <row r="62">
          <cell r="E62" t="str">
            <v xml:space="preserve">    Net claims on General Govt</v>
          </cell>
          <cell r="F62">
            <v>39.667673000000008</v>
          </cell>
          <cell r="G62">
            <v>45.733424000000014</v>
          </cell>
          <cell r="H62">
            <v>62.298372000000015</v>
          </cell>
          <cell r="I62">
            <v>75.473726999999997</v>
          </cell>
          <cell r="J62">
            <v>115.37414799999999</v>
          </cell>
          <cell r="K62">
            <v>123.20652300000002</v>
          </cell>
          <cell r="L62">
            <v>106.72074600000002</v>
          </cell>
          <cell r="M62">
            <v>132.78194699999997</v>
          </cell>
          <cell r="N62">
            <v>154.91771600000001</v>
          </cell>
          <cell r="O62">
            <v>186.425669</v>
          </cell>
          <cell r="P62">
            <v>205.75862599999999</v>
          </cell>
          <cell r="Q62">
            <v>207.59939999999997</v>
          </cell>
          <cell r="R62">
            <v>195.65190000000001</v>
          </cell>
          <cell r="S62">
            <v>213.24759999999998</v>
          </cell>
          <cell r="T62">
            <v>222.39940000000001</v>
          </cell>
          <cell r="U62">
            <v>247.34900000000002</v>
          </cell>
          <cell r="V62">
            <v>289.30529999999999</v>
          </cell>
          <cell r="W62">
            <v>299.59660000000002</v>
          </cell>
          <cell r="X62">
            <v>321.19239999999996</v>
          </cell>
          <cell r="Y62">
            <v>334.44959999999998</v>
          </cell>
          <cell r="Z62">
            <v>342.96620000000001</v>
          </cell>
          <cell r="AA62">
            <v>367.08590000000004</v>
          </cell>
          <cell r="AB62">
            <v>367.59539999999998</v>
          </cell>
          <cell r="AC62">
            <v>318.95780000000008</v>
          </cell>
          <cell r="AD62">
            <v>358.83580000000006</v>
          </cell>
          <cell r="AE62">
            <v>367.67</v>
          </cell>
          <cell r="AF62">
            <v>374.92899999999992</v>
          </cell>
          <cell r="AG62">
            <v>385.42609999999996</v>
          </cell>
          <cell r="AH62">
            <v>402.65120000000002</v>
          </cell>
          <cell r="AI62">
            <v>411.45970000000005</v>
          </cell>
          <cell r="AJ62">
            <v>451.38419999999996</v>
          </cell>
          <cell r="AK62">
            <v>483.46510000000001</v>
          </cell>
          <cell r="AL62">
            <v>492.47180000000003</v>
          </cell>
          <cell r="AM62">
            <v>501.12819999999999</v>
          </cell>
          <cell r="AN62">
            <v>494.44349999999997</v>
          </cell>
          <cell r="AO62">
            <v>496.57059999999996</v>
          </cell>
          <cell r="AP62">
            <v>485.63580000000002</v>
          </cell>
          <cell r="AQ62">
            <v>485.63580000000002</v>
          </cell>
          <cell r="AR62">
            <v>496.54212200000001</v>
          </cell>
          <cell r="AS62">
            <v>514.85658940919996</v>
          </cell>
          <cell r="AT62">
            <v>520.23835132750003</v>
          </cell>
          <cell r="AU62">
            <v>606.47473600000001</v>
          </cell>
        </row>
        <row r="63">
          <cell r="E63" t="str">
            <v xml:space="preserve">      Net claims on Republican Govt</v>
          </cell>
          <cell r="F63">
            <v>49.066135000000003</v>
          </cell>
          <cell r="G63">
            <v>52.689883999999999</v>
          </cell>
          <cell r="H63">
            <v>69.884220000000013</v>
          </cell>
          <cell r="I63">
            <v>83.175570000000008</v>
          </cell>
          <cell r="J63">
            <v>138.045973</v>
          </cell>
          <cell r="K63">
            <v>141.40032900000003</v>
          </cell>
          <cell r="L63">
            <v>130.11977200000001</v>
          </cell>
          <cell r="M63">
            <v>156.90498199999999</v>
          </cell>
          <cell r="N63">
            <v>173.381855</v>
          </cell>
          <cell r="O63">
            <v>201.54884100000001</v>
          </cell>
          <cell r="P63">
            <v>218.82675400000002</v>
          </cell>
          <cell r="Q63">
            <v>218.97880000000001</v>
          </cell>
          <cell r="R63">
            <v>211.9391</v>
          </cell>
          <cell r="S63">
            <v>234.58150000000001</v>
          </cell>
          <cell r="T63">
            <v>241.6568</v>
          </cell>
          <cell r="U63">
            <v>270.08269999999999</v>
          </cell>
          <cell r="V63">
            <v>297.34779999999995</v>
          </cell>
          <cell r="W63">
            <v>307.0256</v>
          </cell>
          <cell r="X63">
            <v>327.827</v>
          </cell>
          <cell r="Y63">
            <v>342.79899999999998</v>
          </cell>
          <cell r="Z63">
            <v>350.59030000000001</v>
          </cell>
          <cell r="AA63">
            <v>374.90520000000004</v>
          </cell>
          <cell r="AB63">
            <v>376.72019999999998</v>
          </cell>
          <cell r="AC63">
            <v>330.65610000000004</v>
          </cell>
          <cell r="AD63">
            <v>364.69000000000005</v>
          </cell>
          <cell r="AE63">
            <v>375.3141</v>
          </cell>
          <cell r="AF63">
            <v>385.02089999999993</v>
          </cell>
          <cell r="AG63">
            <v>395.14189999999996</v>
          </cell>
          <cell r="AH63">
            <v>410.7423</v>
          </cell>
          <cell r="AI63">
            <v>421.78160000000008</v>
          </cell>
          <cell r="AJ63">
            <v>459.31369999999998</v>
          </cell>
          <cell r="AK63">
            <v>491.88300000000004</v>
          </cell>
          <cell r="AL63">
            <v>501.37619999999998</v>
          </cell>
          <cell r="AM63">
            <v>509.41299999999995</v>
          </cell>
          <cell r="AN63">
            <v>503.1617</v>
          </cell>
          <cell r="AO63">
            <v>505.904</v>
          </cell>
          <cell r="AP63">
            <v>509.82429999999999</v>
          </cell>
          <cell r="AQ63">
            <v>509.82429999999999</v>
          </cell>
          <cell r="AR63">
            <v>520.73062200000004</v>
          </cell>
          <cell r="AS63">
            <v>523.48695400919996</v>
          </cell>
          <cell r="AT63">
            <v>530.78584647749994</v>
          </cell>
          <cell r="AU63">
            <v>615.12490394000008</v>
          </cell>
        </row>
        <row r="64">
          <cell r="E64" t="str">
            <v xml:space="preserve">    Credit to the nongovernment sector</v>
          </cell>
          <cell r="F64">
            <v>149.01954800000001</v>
          </cell>
          <cell r="G64">
            <v>153.131089</v>
          </cell>
          <cell r="H64">
            <v>158.88500299999998</v>
          </cell>
          <cell r="I64">
            <v>168.27696299999999</v>
          </cell>
          <cell r="J64">
            <v>171.276634</v>
          </cell>
          <cell r="K64">
            <v>126.69823600000001</v>
          </cell>
          <cell r="L64">
            <v>126.514291</v>
          </cell>
          <cell r="M64">
            <v>130.43348600000002</v>
          </cell>
          <cell r="N64">
            <v>131.573328</v>
          </cell>
          <cell r="O64">
            <v>109.149098</v>
          </cell>
          <cell r="P64">
            <v>125.01412300000001</v>
          </cell>
          <cell r="Q64">
            <v>130.797</v>
          </cell>
          <cell r="R64">
            <v>128.20570000000001</v>
          </cell>
          <cell r="S64">
            <v>130.3322</v>
          </cell>
          <cell r="T64">
            <v>132.47549999999998</v>
          </cell>
          <cell r="U64">
            <v>138.60069999999999</v>
          </cell>
          <cell r="V64">
            <v>140.0504</v>
          </cell>
          <cell r="W64">
            <v>143.2901</v>
          </cell>
          <cell r="X64">
            <v>148.71329999999998</v>
          </cell>
          <cell r="Y64">
            <v>147.51949999999999</v>
          </cell>
          <cell r="Z64">
            <v>182.41729999999998</v>
          </cell>
          <cell r="AA64">
            <v>189.5789</v>
          </cell>
          <cell r="AB64">
            <v>199.4537</v>
          </cell>
          <cell r="AC64">
            <v>207.75049999999999</v>
          </cell>
          <cell r="AD64">
            <v>209.61320000000001</v>
          </cell>
          <cell r="AE64">
            <v>226.88899999999998</v>
          </cell>
          <cell r="AF64">
            <v>238.40859999999998</v>
          </cell>
          <cell r="AG64">
            <v>235.18819999999999</v>
          </cell>
          <cell r="AH64">
            <v>239.3229</v>
          </cell>
          <cell r="AI64">
            <v>244.47049999999999</v>
          </cell>
          <cell r="AJ64">
            <v>246.04230000000001</v>
          </cell>
          <cell r="AK64">
            <v>252.33530000000002</v>
          </cell>
          <cell r="AL64">
            <v>258.40610000000004</v>
          </cell>
          <cell r="AM64">
            <v>266.26229999999998</v>
          </cell>
          <cell r="AN64">
            <v>266.10140000000001</v>
          </cell>
          <cell r="AO64">
            <v>280.61399999999998</v>
          </cell>
          <cell r="AP64">
            <v>304.17489999999998</v>
          </cell>
          <cell r="AQ64">
            <v>304.17489999999998</v>
          </cell>
          <cell r="AR64">
            <v>293.91857800000002</v>
          </cell>
          <cell r="AS64">
            <v>350.7027746</v>
          </cell>
          <cell r="AT64">
            <v>370.44054685000003</v>
          </cell>
          <cell r="AU64">
            <v>369.37759606000003</v>
          </cell>
        </row>
        <row r="65">
          <cell r="E65" t="str">
            <v xml:space="preserve">       Credit to the nongovernment sector excluding KFW loan</v>
          </cell>
          <cell r="F65">
            <v>149.01954800000001</v>
          </cell>
          <cell r="G65">
            <v>133.48722100000001</v>
          </cell>
          <cell r="H65">
            <v>134.83251300000001</v>
          </cell>
          <cell r="I65">
            <v>135.60337499999997</v>
          </cell>
          <cell r="J65">
            <v>145.53068999999999</v>
          </cell>
          <cell r="K65">
            <v>152.373582</v>
          </cell>
          <cell r="L65">
            <v>102.52755900000001</v>
          </cell>
          <cell r="M65">
            <v>95.681437000000003</v>
          </cell>
          <cell r="N65">
            <v>107.16653300000002</v>
          </cell>
          <cell r="O65">
            <v>110.233844</v>
          </cell>
          <cell r="P65">
            <v>82.332267000000002</v>
          </cell>
          <cell r="Q65">
            <v>99.319649000000013</v>
          </cell>
          <cell r="R65">
            <v>128.20570000000001</v>
          </cell>
          <cell r="S65">
            <v>130.3322</v>
          </cell>
          <cell r="T65">
            <v>132.30549999999999</v>
          </cell>
          <cell r="U65">
            <v>138.32069999999999</v>
          </cell>
          <cell r="V65">
            <v>139.68039999999999</v>
          </cell>
          <cell r="W65">
            <v>142.9101</v>
          </cell>
          <cell r="X65">
            <v>148.32329999999999</v>
          </cell>
          <cell r="Y65">
            <v>147.1095</v>
          </cell>
          <cell r="Z65">
            <v>148.61429999999999</v>
          </cell>
          <cell r="AA65">
            <v>154.92590000000001</v>
          </cell>
          <cell r="AB65">
            <v>163.9477</v>
          </cell>
          <cell r="AC65">
            <v>170.33750000000001</v>
          </cell>
          <cell r="AD65">
            <v>172.9402</v>
          </cell>
          <cell r="AE65">
            <v>189.48099999999999</v>
          </cell>
          <cell r="AF65">
            <v>200.5566</v>
          </cell>
          <cell r="AG65">
            <v>196.1352</v>
          </cell>
          <cell r="AH65">
            <v>195.22790000000001</v>
          </cell>
          <cell r="AI65">
            <v>199.82849999999999</v>
          </cell>
          <cell r="AJ65">
            <v>201.5573</v>
          </cell>
          <cell r="AK65">
            <v>205.89330000000001</v>
          </cell>
          <cell r="AL65">
            <v>212.74510000000001</v>
          </cell>
          <cell r="AM65">
            <v>216.48330000000001</v>
          </cell>
          <cell r="AN65">
            <v>213.9684</v>
          </cell>
          <cell r="AO65">
            <v>225.458</v>
          </cell>
          <cell r="AP65">
            <v>238.15889999999999</v>
          </cell>
          <cell r="AQ65">
            <v>238.15889999999999</v>
          </cell>
          <cell r="AR65">
            <v>238.15889999999999</v>
          </cell>
          <cell r="AS65">
            <v>273.2355</v>
          </cell>
          <cell r="AT65">
            <v>300.5847</v>
          </cell>
          <cell r="AU65">
            <v>291.89400000000001</v>
          </cell>
        </row>
        <row r="66">
          <cell r="E66" t="str">
            <v xml:space="preserve">  Other items, net</v>
          </cell>
          <cell r="F66">
            <v>-65.204600209999981</v>
          </cell>
          <cell r="G66">
            <v>-31.484171000000003</v>
          </cell>
          <cell r="H66">
            <v>-61.080939000000001</v>
          </cell>
          <cell r="I66">
            <v>-86.023740000000004</v>
          </cell>
          <cell r="J66">
            <v>-116.89837199999999</v>
          </cell>
          <cell r="K66">
            <v>-126.22721200000001</v>
          </cell>
          <cell r="L66">
            <v>-106.13592300000003</v>
          </cell>
          <cell r="M66">
            <v>-121.08573499999997</v>
          </cell>
          <cell r="N66">
            <v>-134.18153099999998</v>
          </cell>
          <cell r="O66">
            <v>-133.70187700000002</v>
          </cell>
          <cell r="P66">
            <v>-175.94136799999998</v>
          </cell>
          <cell r="Q66">
            <v>-194.73439999999999</v>
          </cell>
          <cell r="R66">
            <v>-88.853910805333413</v>
          </cell>
          <cell r="S66">
            <v>-94.286123656000001</v>
          </cell>
          <cell r="T66">
            <v>-89.56129121846152</v>
          </cell>
          <cell r="U66">
            <v>-103.62318701107694</v>
          </cell>
          <cell r="V66">
            <v>-101.97923865734617</v>
          </cell>
          <cell r="W66">
            <v>-84.600719349999963</v>
          </cell>
          <cell r="X66">
            <v>-99.261127099999953</v>
          </cell>
          <cell r="Y66">
            <v>-111.11412626692305</v>
          </cell>
          <cell r="Z66">
            <v>-99.255010769538444</v>
          </cell>
          <cell r="AA66">
            <v>-106.71460336438457</v>
          </cell>
          <cell r="AB66">
            <v>-108.30657780000001</v>
          </cell>
          <cell r="AC66">
            <v>-107.94983941169238</v>
          </cell>
          <cell r="AD66">
            <v>-123.18852029230766</v>
          </cell>
          <cell r="AE66">
            <v>-137.35283117413496</v>
          </cell>
          <cell r="AF66">
            <v>-128.53861338417778</v>
          </cell>
          <cell r="AG66">
            <v>-134.10017801217793</v>
          </cell>
          <cell r="AH66">
            <v>-123.19155884717804</v>
          </cell>
          <cell r="AI66">
            <v>-123.33357151173038</v>
          </cell>
          <cell r="AJ66">
            <v>-139.95749915442707</v>
          </cell>
          <cell r="AK66">
            <v>-144.55025273442698</v>
          </cell>
          <cell r="AL66">
            <v>-153.40489541741579</v>
          </cell>
          <cell r="AM66">
            <v>-150.94847929460673</v>
          </cell>
          <cell r="AN66">
            <v>-136.75290019056183</v>
          </cell>
          <cell r="AO66">
            <v>-125.57716928977754</v>
          </cell>
          <cell r="AP66">
            <v>-44.673193337797784</v>
          </cell>
          <cell r="AQ66">
            <v>-44.828847383999801</v>
          </cell>
          <cell r="AR66">
            <v>-45.765877383999964</v>
          </cell>
          <cell r="AS66">
            <v>-4.7540139999999838</v>
          </cell>
          <cell r="AT66">
            <v>25.224937650000015</v>
          </cell>
          <cell r="AU66">
            <v>-81.742615059999935</v>
          </cell>
        </row>
        <row r="68">
          <cell r="E68" t="str">
            <v>Broad money (M3)</v>
          </cell>
          <cell r="F68">
            <v>180.58534200000003</v>
          </cell>
          <cell r="G68">
            <v>179.13567800000001</v>
          </cell>
          <cell r="H68">
            <v>182.33523700000001</v>
          </cell>
          <cell r="I68">
            <v>189.58598499999999</v>
          </cell>
          <cell r="J68">
            <v>201.87475599999999</v>
          </cell>
          <cell r="K68">
            <v>200.15606</v>
          </cell>
          <cell r="L68">
            <v>206.44351700000001</v>
          </cell>
          <cell r="M68">
            <v>217.786023</v>
          </cell>
          <cell r="N68">
            <v>224.640557</v>
          </cell>
          <cell r="O68">
            <v>236.78877299999996</v>
          </cell>
          <cell r="P68">
            <v>235.83344000000002</v>
          </cell>
          <cell r="Q68">
            <v>238.3133</v>
          </cell>
          <cell r="R68">
            <v>256.2722</v>
          </cell>
          <cell r="S68">
            <v>243.17580000000001</v>
          </cell>
          <cell r="T68">
            <v>235.8417</v>
          </cell>
          <cell r="U68">
            <v>245.80789999999999</v>
          </cell>
          <cell r="V68">
            <v>269.44909999999999</v>
          </cell>
          <cell r="W68">
            <v>265.73140000000001</v>
          </cell>
          <cell r="X68">
            <v>271.64830000000001</v>
          </cell>
          <cell r="Y68">
            <v>293.44600000000003</v>
          </cell>
          <cell r="Z68">
            <v>321.82580000000002</v>
          </cell>
          <cell r="AA68">
            <v>335.36960000000005</v>
          </cell>
          <cell r="AB68">
            <v>340.91730000000001</v>
          </cell>
          <cell r="AC68">
            <v>348.01</v>
          </cell>
          <cell r="AD68">
            <v>373.04290000000003</v>
          </cell>
          <cell r="AE68">
            <v>360.16800000000001</v>
          </cell>
          <cell r="AF68">
            <v>360.73040000000003</v>
          </cell>
          <cell r="AG68">
            <v>360.09859999999998</v>
          </cell>
          <cell r="AH68">
            <v>373.55039999999997</v>
          </cell>
          <cell r="AI68">
            <v>382.30079999999998</v>
          </cell>
          <cell r="AJ68">
            <v>387.33080000000001</v>
          </cell>
          <cell r="AK68">
            <v>395.02109999999999</v>
          </cell>
          <cell r="AL68">
            <v>399.86989999999997</v>
          </cell>
          <cell r="AM68">
            <v>350.51530000000002</v>
          </cell>
          <cell r="AN68">
            <v>325.59619999999995</v>
          </cell>
          <cell r="AO68">
            <v>301.99740000000003</v>
          </cell>
          <cell r="AP68">
            <v>368.54349999999999</v>
          </cell>
          <cell r="AQ68">
            <v>368.54349999999999</v>
          </cell>
          <cell r="AR68">
            <v>368.54349999999999</v>
          </cell>
          <cell r="AS68">
            <v>407.69110000000001</v>
          </cell>
          <cell r="AT68">
            <v>424.97230000000002</v>
          </cell>
          <cell r="AU68">
            <v>403.49950000000001</v>
          </cell>
          <cell r="CE68">
            <v>635.10204399999998</v>
          </cell>
        </row>
        <row r="69">
          <cell r="E69" t="str">
            <v xml:space="preserve">  Broad money, excl forex deposits (M2)</v>
          </cell>
          <cell r="F69">
            <v>157.66074800000001</v>
          </cell>
          <cell r="G69">
            <v>149.349288</v>
          </cell>
          <cell r="H69">
            <v>147.951617</v>
          </cell>
          <cell r="I69">
            <v>150.561733</v>
          </cell>
          <cell r="J69">
            <v>168.08731599999999</v>
          </cell>
          <cell r="K69">
            <v>171.624706</v>
          </cell>
          <cell r="L69">
            <v>176.17011600000001</v>
          </cell>
          <cell r="M69">
            <v>188.98358100000002</v>
          </cell>
          <cell r="N69">
            <v>194.24451400000001</v>
          </cell>
          <cell r="O69">
            <v>202.05192899999997</v>
          </cell>
          <cell r="P69">
            <v>198.33581900000001</v>
          </cell>
          <cell r="Q69">
            <v>196.16579999999999</v>
          </cell>
          <cell r="R69">
            <v>217.95180000000002</v>
          </cell>
          <cell r="S69">
            <v>204.37440000000001</v>
          </cell>
          <cell r="T69">
            <v>198.11369999999999</v>
          </cell>
          <cell r="U69">
            <v>205.06819999999999</v>
          </cell>
          <cell r="V69">
            <v>218.37219999999999</v>
          </cell>
          <cell r="W69">
            <v>216.1925</v>
          </cell>
          <cell r="X69">
            <v>215.56229999999999</v>
          </cell>
          <cell r="Y69">
            <v>236.2577</v>
          </cell>
          <cell r="Z69">
            <v>255.76670000000001</v>
          </cell>
          <cell r="AA69">
            <v>264.45640000000003</v>
          </cell>
          <cell r="AB69">
            <v>262.68979999999999</v>
          </cell>
          <cell r="AC69">
            <v>268.28570000000002</v>
          </cell>
          <cell r="AD69">
            <v>295.21140000000003</v>
          </cell>
          <cell r="AE69">
            <v>274.30680000000001</v>
          </cell>
          <cell r="AF69">
            <v>272.1078</v>
          </cell>
          <cell r="AG69">
            <v>269.69919999999996</v>
          </cell>
          <cell r="AH69">
            <v>278.44659999999999</v>
          </cell>
          <cell r="AI69">
            <v>280.17149999999998</v>
          </cell>
          <cell r="AJ69">
            <v>281.71030000000002</v>
          </cell>
          <cell r="AK69">
            <v>291.12509999999997</v>
          </cell>
          <cell r="AL69">
            <v>294.23779999999999</v>
          </cell>
          <cell r="AM69">
            <v>252.1703</v>
          </cell>
          <cell r="AN69">
            <v>228.78369999999998</v>
          </cell>
          <cell r="AO69">
            <v>210.33520000000001</v>
          </cell>
          <cell r="AP69">
            <v>261.13669999999996</v>
          </cell>
          <cell r="AQ69">
            <v>261.13669999999996</v>
          </cell>
          <cell r="AR69">
            <v>261.13669999999996</v>
          </cell>
          <cell r="AS69">
            <v>275.32709999999997</v>
          </cell>
          <cell r="AT69">
            <v>268.1875</v>
          </cell>
          <cell r="AU69">
            <v>254.08850000000001</v>
          </cell>
        </row>
        <row r="70">
          <cell r="E70" t="str">
            <v xml:space="preserve">    Currency held by the public</v>
          </cell>
          <cell r="F70">
            <v>124.80000000000001</v>
          </cell>
          <cell r="G70">
            <v>120.33970000000001</v>
          </cell>
          <cell r="H70">
            <v>118.16100000000002</v>
          </cell>
          <cell r="I70">
            <v>120.1</v>
          </cell>
          <cell r="J70">
            <v>132.19999999999999</v>
          </cell>
          <cell r="K70">
            <v>133.97</v>
          </cell>
          <cell r="L70">
            <v>130.44399999999999</v>
          </cell>
          <cell r="M70">
            <v>143.0718</v>
          </cell>
          <cell r="N70">
            <v>152.64400000000001</v>
          </cell>
          <cell r="O70">
            <v>157.68299999999999</v>
          </cell>
          <cell r="P70">
            <v>155.3836</v>
          </cell>
          <cell r="Q70">
            <v>152.84859999999998</v>
          </cell>
          <cell r="R70">
            <v>176.75740000000002</v>
          </cell>
          <cell r="S70">
            <v>160.42830000000001</v>
          </cell>
          <cell r="T70">
            <v>157.952</v>
          </cell>
          <cell r="U70">
            <v>158.29259999999999</v>
          </cell>
          <cell r="V70">
            <v>171.31289999999998</v>
          </cell>
          <cell r="W70">
            <v>166.3938</v>
          </cell>
          <cell r="X70">
            <v>168.6557</v>
          </cell>
          <cell r="Y70">
            <v>184.0633</v>
          </cell>
          <cell r="Z70">
            <v>194.83770000000001</v>
          </cell>
          <cell r="AA70">
            <v>202.40180000000001</v>
          </cell>
          <cell r="AB70">
            <v>205.78280000000001</v>
          </cell>
          <cell r="AC70">
            <v>209.25149999999999</v>
          </cell>
          <cell r="AD70">
            <v>239.86590000000001</v>
          </cell>
          <cell r="AE70">
            <v>214.69749999999999</v>
          </cell>
          <cell r="AF70">
            <v>210.88889999999998</v>
          </cell>
          <cell r="AG70">
            <v>211.90169999999998</v>
          </cell>
          <cell r="AH70">
            <v>219.934</v>
          </cell>
          <cell r="AI70">
            <v>221.63289999999998</v>
          </cell>
          <cell r="AJ70">
            <v>220.94840000000002</v>
          </cell>
          <cell r="AK70">
            <v>233.78270000000001</v>
          </cell>
          <cell r="AL70">
            <v>230.48179999999999</v>
          </cell>
          <cell r="AM70">
            <v>198.9091</v>
          </cell>
          <cell r="AN70">
            <v>183.67099999999999</v>
          </cell>
          <cell r="AO70">
            <v>168.83500000000001</v>
          </cell>
          <cell r="AP70">
            <v>212.19389999999999</v>
          </cell>
          <cell r="AQ70">
            <v>212.19389999999999</v>
          </cell>
          <cell r="AR70">
            <v>212.19389999999999</v>
          </cell>
          <cell r="AS70">
            <v>226.88329999999999</v>
          </cell>
          <cell r="AT70">
            <v>220.65369999999999</v>
          </cell>
          <cell r="AU70">
            <v>206.90450000000001</v>
          </cell>
        </row>
        <row r="71">
          <cell r="E71" t="str">
            <v xml:space="preserve">      Currency in circulation (NBG)</v>
          </cell>
          <cell r="F71">
            <v>131.4</v>
          </cell>
          <cell r="G71">
            <v>129.30000000000001</v>
          </cell>
          <cell r="H71">
            <v>128.80000000000001</v>
          </cell>
          <cell r="I71">
            <v>129</v>
          </cell>
          <cell r="J71">
            <v>132.19999999999999</v>
          </cell>
          <cell r="K71">
            <v>133.97</v>
          </cell>
          <cell r="L71">
            <v>139.66</v>
          </cell>
          <cell r="M71">
            <v>151.959</v>
          </cell>
          <cell r="N71">
            <v>162.393</v>
          </cell>
          <cell r="O71">
            <v>171.98699999999999</v>
          </cell>
          <cell r="P71">
            <v>168.3159</v>
          </cell>
          <cell r="Q71">
            <v>164.59449999999998</v>
          </cell>
          <cell r="R71">
            <v>185.57400000000001</v>
          </cell>
          <cell r="S71">
            <v>169.69300000000001</v>
          </cell>
          <cell r="T71">
            <v>167.61859999999999</v>
          </cell>
          <cell r="U71">
            <v>170.5694</v>
          </cell>
          <cell r="V71">
            <v>183.02359999999999</v>
          </cell>
          <cell r="W71">
            <v>175.28129999999999</v>
          </cell>
          <cell r="X71">
            <v>178.18289999999999</v>
          </cell>
          <cell r="Y71">
            <v>195.7901</v>
          </cell>
          <cell r="Z71">
            <v>207.39680000000001</v>
          </cell>
          <cell r="AA71">
            <v>220.32980000000001</v>
          </cell>
          <cell r="AB71">
            <v>222.0727</v>
          </cell>
          <cell r="AC71">
            <v>222.70949999999999</v>
          </cell>
          <cell r="AD71">
            <v>254.5549</v>
          </cell>
          <cell r="AE71">
            <v>231.31059999999999</v>
          </cell>
          <cell r="AF71">
            <v>227.33109999999999</v>
          </cell>
          <cell r="AG71">
            <v>228.98509999999999</v>
          </cell>
          <cell r="AH71">
            <v>237.55969999999999</v>
          </cell>
          <cell r="AI71">
            <v>238.96969999999999</v>
          </cell>
          <cell r="AJ71">
            <v>236.76840000000001</v>
          </cell>
          <cell r="AK71">
            <v>246.9117</v>
          </cell>
          <cell r="AL71">
            <v>250.23589999999999</v>
          </cell>
          <cell r="AM71">
            <v>211.8398</v>
          </cell>
          <cell r="AN71">
            <v>195.4648</v>
          </cell>
          <cell r="AO71">
            <v>179.57740000000001</v>
          </cell>
          <cell r="AP71">
            <v>221.97489999999999</v>
          </cell>
          <cell r="AQ71">
            <v>221.97489999999999</v>
          </cell>
          <cell r="AR71">
            <v>221.97489999999999</v>
          </cell>
          <cell r="AS71">
            <v>238.3845</v>
          </cell>
          <cell r="AT71">
            <v>231.12799999999999</v>
          </cell>
          <cell r="AU71">
            <v>221.71700000000001</v>
          </cell>
        </row>
        <row r="72">
          <cell r="E72" t="str">
            <v xml:space="preserve">      Less: banks' vault cash</v>
          </cell>
          <cell r="F72">
            <v>-6.6</v>
          </cell>
          <cell r="G72">
            <v>-8.9603000000000002</v>
          </cell>
          <cell r="H72">
            <v>-10.638999999999999</v>
          </cell>
          <cell r="I72">
            <v>-8.9</v>
          </cell>
          <cell r="L72">
            <v>-9.2159999999999993</v>
          </cell>
          <cell r="M72">
            <v>-8.8872</v>
          </cell>
          <cell r="N72">
            <v>-9.7490000000000006</v>
          </cell>
          <cell r="O72">
            <v>-14.304</v>
          </cell>
          <cell r="P72">
            <v>-12.9323</v>
          </cell>
          <cell r="Q72">
            <v>-11.745900000000001</v>
          </cell>
          <cell r="R72">
            <v>-8.8165999999999993</v>
          </cell>
          <cell r="S72">
            <v>-9.2646999999999995</v>
          </cell>
          <cell r="T72">
            <v>-9.6666000000000007</v>
          </cell>
          <cell r="U72">
            <v>-12.2768</v>
          </cell>
          <cell r="V72">
            <v>-11.710699999999999</v>
          </cell>
          <cell r="W72">
            <v>-8.8874999999999993</v>
          </cell>
          <cell r="X72">
            <v>-9.5272000000000006</v>
          </cell>
          <cell r="Y72">
            <v>-11.726800000000001</v>
          </cell>
          <cell r="Z72">
            <v>-12.559100000000001</v>
          </cell>
          <cell r="AA72">
            <v>-17.928000000000001</v>
          </cell>
          <cell r="AB72">
            <v>-16.289899999999999</v>
          </cell>
          <cell r="AC72">
            <v>-13.458</v>
          </cell>
          <cell r="AD72">
            <v>-14.689</v>
          </cell>
          <cell r="AE72">
            <v>-16.613099999999999</v>
          </cell>
          <cell r="AF72">
            <v>-16.4422</v>
          </cell>
          <cell r="AG72">
            <v>-17.083400000000001</v>
          </cell>
          <cell r="AH72">
            <v>-17.625699999999998</v>
          </cell>
          <cell r="AI72">
            <v>-17.3368</v>
          </cell>
          <cell r="AJ72">
            <v>-15.82</v>
          </cell>
          <cell r="AK72">
            <v>-13.129</v>
          </cell>
          <cell r="AL72">
            <v>-19.754100000000001</v>
          </cell>
          <cell r="AM72">
            <v>-12.9307</v>
          </cell>
          <cell r="AN72">
            <v>-11.793799999999999</v>
          </cell>
          <cell r="AO72">
            <v>-10.7424</v>
          </cell>
          <cell r="AP72">
            <v>-9.7810000000000006</v>
          </cell>
          <cell r="AQ72">
            <v>-9.7810000000000006</v>
          </cell>
          <cell r="AR72">
            <v>-9.7810000000000006</v>
          </cell>
          <cell r="AS72">
            <v>-11.501200000000001</v>
          </cell>
          <cell r="AT72">
            <v>-10.474299999999999</v>
          </cell>
          <cell r="AU72">
            <v>-14.8125</v>
          </cell>
        </row>
        <row r="73">
          <cell r="E73" t="str">
            <v xml:space="preserve">    Deposit liabilities (domestic currency)</v>
          </cell>
          <cell r="F73">
            <v>32.860748000000001</v>
          </cell>
          <cell r="G73">
            <v>29.009588000000001</v>
          </cell>
          <cell r="H73">
            <v>29.790616999999997</v>
          </cell>
          <cell r="I73">
            <v>30.461732999999999</v>
          </cell>
          <cell r="J73">
            <v>35.887315999999998</v>
          </cell>
          <cell r="K73">
            <v>37.654705999999997</v>
          </cell>
          <cell r="L73">
            <v>45.726116000000005</v>
          </cell>
          <cell r="M73">
            <v>45.911781000000005</v>
          </cell>
          <cell r="N73">
            <v>41.600514000000004</v>
          </cell>
          <cell r="O73">
            <v>44.368928999999994</v>
          </cell>
          <cell r="P73">
            <v>42.952218999999999</v>
          </cell>
          <cell r="Q73">
            <v>43.3172</v>
          </cell>
          <cell r="R73">
            <v>41.194400000000002</v>
          </cell>
          <cell r="S73">
            <v>43.946100000000001</v>
          </cell>
          <cell r="T73">
            <v>40.161700000000003</v>
          </cell>
          <cell r="U73">
            <v>46.775599999999997</v>
          </cell>
          <cell r="V73">
            <v>47.0593</v>
          </cell>
          <cell r="W73">
            <v>49.798699999999997</v>
          </cell>
          <cell r="X73">
            <v>46.906599999999997</v>
          </cell>
          <cell r="Y73">
            <v>52.194400000000002</v>
          </cell>
          <cell r="Z73">
            <v>60.929000000000002</v>
          </cell>
          <cell r="AA73">
            <v>62.054600000000001</v>
          </cell>
          <cell r="AB73">
            <v>56.906999999999996</v>
          </cell>
          <cell r="AC73">
            <v>59.034199999999998</v>
          </cell>
          <cell r="AD73">
            <v>55.345500000000001</v>
          </cell>
          <cell r="AE73">
            <v>59.609299999999998</v>
          </cell>
          <cell r="AF73">
            <v>61.218899999999998</v>
          </cell>
          <cell r="AG73">
            <v>57.797499999999999</v>
          </cell>
          <cell r="AH73">
            <v>58.512599999999999</v>
          </cell>
          <cell r="AI73">
            <v>58.538600000000002</v>
          </cell>
          <cell r="AJ73">
            <v>60.761899999999997</v>
          </cell>
          <cell r="AK73">
            <v>57.342399999999998</v>
          </cell>
          <cell r="AL73">
            <v>63.756</v>
          </cell>
          <cell r="AM73">
            <v>53.261200000000002</v>
          </cell>
          <cell r="AN73">
            <v>45.112699999999997</v>
          </cell>
          <cell r="AO73">
            <v>41.5002</v>
          </cell>
          <cell r="AP73">
            <v>48.942799999999998</v>
          </cell>
          <cell r="AQ73">
            <v>48.942799999999998</v>
          </cell>
          <cell r="AR73">
            <v>48.942799999999998</v>
          </cell>
          <cell r="AS73">
            <v>48.443800000000003</v>
          </cell>
          <cell r="AT73">
            <v>47.533799999999999</v>
          </cell>
          <cell r="AU73">
            <v>47.183999999999997</v>
          </cell>
        </row>
        <row r="74">
          <cell r="E74" t="str">
            <v xml:space="preserve">  Foreign currency deposits</v>
          </cell>
          <cell r="F74">
            <v>22.924594000000003</v>
          </cell>
          <cell r="G74">
            <v>29.786390000000001</v>
          </cell>
          <cell r="H74">
            <v>34.383620000000001</v>
          </cell>
          <cell r="I74">
            <v>39.024251999999997</v>
          </cell>
          <cell r="J74">
            <v>33.787440000000004</v>
          </cell>
          <cell r="K74">
            <v>28.531354</v>
          </cell>
          <cell r="L74">
            <v>30.273401000000003</v>
          </cell>
          <cell r="M74">
            <v>28.802441999999999</v>
          </cell>
          <cell r="N74">
            <v>30.396043000000002</v>
          </cell>
          <cell r="O74">
            <v>34.736843999999998</v>
          </cell>
          <cell r="P74">
            <v>37.497621000000002</v>
          </cell>
          <cell r="Q74">
            <v>42.147500000000001</v>
          </cell>
          <cell r="R74">
            <v>38.320399999999999</v>
          </cell>
          <cell r="S74">
            <v>38.801400000000001</v>
          </cell>
          <cell r="T74">
            <v>37.728000000000002</v>
          </cell>
          <cell r="U74">
            <v>40.739699999999999</v>
          </cell>
          <cell r="V74">
            <v>51.076900000000002</v>
          </cell>
          <cell r="W74">
            <v>49.538899999999998</v>
          </cell>
          <cell r="X74">
            <v>56.085999999999999</v>
          </cell>
          <cell r="Y74">
            <v>57.188299999999998</v>
          </cell>
          <cell r="Z74">
            <v>66.059100000000001</v>
          </cell>
          <cell r="AA74">
            <v>70.913200000000003</v>
          </cell>
          <cell r="AB74">
            <v>78.227500000000006</v>
          </cell>
          <cell r="AC74">
            <v>79.724299999999999</v>
          </cell>
          <cell r="AD74">
            <v>77.831500000000005</v>
          </cell>
          <cell r="AE74">
            <v>85.861199999999997</v>
          </cell>
          <cell r="AF74">
            <v>88.622600000000006</v>
          </cell>
          <cell r="AG74">
            <v>90.3994</v>
          </cell>
          <cell r="AH74">
            <v>95.103800000000007</v>
          </cell>
          <cell r="AI74">
            <v>102.1293</v>
          </cell>
          <cell r="AJ74">
            <v>105.62050000000001</v>
          </cell>
          <cell r="AK74">
            <v>103.896</v>
          </cell>
          <cell r="AL74">
            <v>105.63209999999999</v>
          </cell>
          <cell r="AM74">
            <v>98.344999999999999</v>
          </cell>
          <cell r="AN74">
            <v>96.8125</v>
          </cell>
          <cell r="AO74">
            <v>91.662199999999999</v>
          </cell>
          <cell r="AP74">
            <v>107.4068</v>
          </cell>
          <cell r="AQ74">
            <v>107.4068</v>
          </cell>
          <cell r="AR74">
            <v>107.4068</v>
          </cell>
          <cell r="AS74">
            <v>132.364</v>
          </cell>
          <cell r="AT74">
            <v>156.78479999999999</v>
          </cell>
          <cell r="AU74">
            <v>149.411</v>
          </cell>
        </row>
        <row r="76">
          <cell r="E76" t="str">
            <v>Memorandum Items:</v>
          </cell>
        </row>
        <row r="78">
          <cell r="E78" t="str">
            <v>Total deposit liabilities</v>
          </cell>
          <cell r="F78">
            <v>55.785342</v>
          </cell>
          <cell r="G78">
            <v>58.7956</v>
          </cell>
          <cell r="H78">
            <v>64.177199999999999</v>
          </cell>
          <cell r="I78">
            <v>69.484999999999999</v>
          </cell>
          <cell r="J78">
            <v>0</v>
          </cell>
          <cell r="K78">
            <v>0</v>
          </cell>
          <cell r="L78">
            <v>69.841148325358859</v>
          </cell>
          <cell r="M78">
            <v>74.714200000000005</v>
          </cell>
          <cell r="N78">
            <v>71.996000000000009</v>
          </cell>
          <cell r="O78">
            <v>79.105699999999999</v>
          </cell>
          <cell r="P78">
            <v>80.449799999999996</v>
          </cell>
          <cell r="Q78">
            <v>85.464699999999993</v>
          </cell>
          <cell r="R78">
            <v>79.514800000000008</v>
          </cell>
          <cell r="S78">
            <v>82.747500000000002</v>
          </cell>
          <cell r="T78">
            <v>77.889700000000005</v>
          </cell>
          <cell r="U78">
            <v>87.515299999999996</v>
          </cell>
          <cell r="V78">
            <v>98.136200000000002</v>
          </cell>
          <cell r="W78">
            <v>99.337599999999995</v>
          </cell>
          <cell r="X78">
            <v>102.9926</v>
          </cell>
          <cell r="Y78">
            <v>109.3827</v>
          </cell>
          <cell r="Z78">
            <v>126.9881</v>
          </cell>
          <cell r="AA78">
            <v>132.96780000000001</v>
          </cell>
          <cell r="AB78">
            <v>135.1345</v>
          </cell>
          <cell r="AC78">
            <v>138.7585</v>
          </cell>
          <cell r="AD78">
            <v>133.17700000000002</v>
          </cell>
          <cell r="AE78">
            <v>145.47049999999999</v>
          </cell>
          <cell r="AF78">
            <v>149.8415</v>
          </cell>
          <cell r="AG78">
            <v>148.1969</v>
          </cell>
          <cell r="AH78">
            <v>153.6164</v>
          </cell>
          <cell r="AI78">
            <v>160.6679</v>
          </cell>
          <cell r="AJ78">
            <v>166.38240000000002</v>
          </cell>
          <cell r="AK78">
            <v>161.23840000000001</v>
          </cell>
          <cell r="AL78">
            <v>169.38810000000001</v>
          </cell>
          <cell r="AM78">
            <v>151.6062</v>
          </cell>
          <cell r="AN78">
            <v>141.92519999999999</v>
          </cell>
          <cell r="AO78">
            <v>133.16239999999999</v>
          </cell>
          <cell r="AP78">
            <v>156.34960000000001</v>
          </cell>
          <cell r="AQ78">
            <v>156.34960000000001</v>
          </cell>
          <cell r="AR78">
            <v>156.34960000000001</v>
          </cell>
          <cell r="AS78">
            <v>180.80780000000001</v>
          </cell>
          <cell r="AT78">
            <v>204.3186</v>
          </cell>
          <cell r="AU78">
            <v>196.595</v>
          </cell>
        </row>
        <row r="79">
          <cell r="E79" t="str">
            <v>Currency (held by public)/broad money</v>
          </cell>
          <cell r="F79">
            <v>0.69108599079985122</v>
          </cell>
          <cell r="G79">
            <v>0.67178105041273273</v>
          </cell>
          <cell r="H79">
            <v>0.64803206349519737</v>
          </cell>
          <cell r="I79">
            <v>0.63348893636099901</v>
          </cell>
          <cell r="L79">
            <v>0.65137967613298964</v>
          </cell>
          <cell r="M79">
            <v>0.64918645124492758</v>
          </cell>
          <cell r="N79">
            <v>0.67950498575498586</v>
          </cell>
          <cell r="O79">
            <v>0.66592282486453103</v>
          </cell>
          <cell r="P79">
            <v>0.65887020243951877</v>
          </cell>
          <cell r="Q79">
            <v>0.64137670872754471</v>
          </cell>
          <cell r="R79">
            <v>0.68972522185395069</v>
          </cell>
          <cell r="S79">
            <v>0.65972148544386411</v>
          </cell>
          <cell r="T79">
            <v>0.66973737044805903</v>
          </cell>
          <cell r="U79">
            <v>0.64396872517116011</v>
          </cell>
          <cell r="V79">
            <v>0.63578946821496152</v>
          </cell>
          <cell r="W79">
            <v>0.62617289488558747</v>
          </cell>
          <cell r="X79">
            <v>0.62086050234807277</v>
          </cell>
          <cell r="Y79">
            <v>0.62724760262535517</v>
          </cell>
          <cell r="Z79">
            <v>0.60541354981483775</v>
          </cell>
          <cell r="AA79">
            <v>0.60351862542102797</v>
          </cell>
          <cell r="AB79">
            <v>0.60361501161718689</v>
          </cell>
          <cell r="AC79">
            <v>0.60128013562828653</v>
          </cell>
          <cell r="AD79">
            <v>0.6429981645542644</v>
          </cell>
          <cell r="AE79">
            <v>0.59610376268852305</v>
          </cell>
          <cell r="AF79">
            <v>0.58461637832575231</v>
          </cell>
          <cell r="AG79">
            <v>0.58845466213975839</v>
          </cell>
          <cell r="AH79">
            <v>0.58876660284663063</v>
          </cell>
          <cell r="AI79">
            <v>0.57973433484837067</v>
          </cell>
          <cell r="AJ79">
            <v>0.57043849856505091</v>
          </cell>
          <cell r="AK79">
            <v>0.59182332285541206</v>
          </cell>
          <cell r="AL79">
            <v>0.57639197148872678</v>
          </cell>
          <cell r="AM79">
            <v>0.56747622714329438</v>
          </cell>
          <cell r="AN79">
            <v>0.56410670640505023</v>
          </cell>
          <cell r="AO79">
            <v>0.55906110449957513</v>
          </cell>
          <cell r="AP79">
            <v>0.57576351231265777</v>
          </cell>
          <cell r="AQ79">
            <v>0.57576351231265777</v>
          </cell>
          <cell r="AR79">
            <v>0.57576351231265777</v>
          </cell>
          <cell r="AS79">
            <v>0.55650785607044151</v>
          </cell>
          <cell r="AT79">
            <v>0.51921901733360032</v>
          </cell>
          <cell r="AU79">
            <v>0.51277510876717325</v>
          </cell>
        </row>
        <row r="80">
          <cell r="E80" t="str">
            <v>Forex deposits/total deposits (in percent)</v>
          </cell>
          <cell r="F80">
            <v>41.094296777816659</v>
          </cell>
          <cell r="G80">
            <v>50.660253488356275</v>
          </cell>
          <cell r="H80">
            <v>53.58071090667714</v>
          </cell>
          <cell r="I80">
            <v>56.161761531265739</v>
          </cell>
          <cell r="J80" t="e">
            <v>#DIV/0!</v>
          </cell>
          <cell r="K80" t="e">
            <v>#DIV/0!</v>
          </cell>
          <cell r="L80">
            <v>34.565795242792937</v>
          </cell>
          <cell r="M80">
            <v>38.550101587114625</v>
          </cell>
          <cell r="N80">
            <v>42.219012167342626</v>
          </cell>
          <cell r="O80">
            <v>43.911879927742255</v>
          </cell>
          <cell r="P80">
            <v>46.60993563688163</v>
          </cell>
          <cell r="Q80">
            <v>49.315682381146843</v>
          </cell>
          <cell r="R80">
            <v>48.192789266903766</v>
          </cell>
          <cell r="S80">
            <v>46.891326021934198</v>
          </cell>
          <cell r="T80">
            <v>48.437726682732119</v>
          </cell>
          <cell r="U80">
            <v>46.551517277550325</v>
          </cell>
          <cell r="V80">
            <v>52.046951074119441</v>
          </cell>
          <cell r="W80">
            <v>49.869233804722484</v>
          </cell>
          <cell r="X80">
            <v>54.456339581678684</v>
          </cell>
          <cell r="Y80">
            <v>52.282765007629173</v>
          </cell>
          <cell r="Z80">
            <v>52.019913676950836</v>
          </cell>
          <cell r="AA80">
            <v>53.331107230472341</v>
          </cell>
          <cell r="AB80">
            <v>57.888622076523767</v>
          </cell>
          <cell r="AC80">
            <v>57.455435162530591</v>
          </cell>
          <cell r="AD80">
            <v>58.442148419021301</v>
          </cell>
          <cell r="AE80">
            <v>59.023100903619643</v>
          </cell>
          <cell r="AF80">
            <v>59.144229068715944</v>
          </cell>
          <cell r="AG80">
            <v>60.999521582435257</v>
          </cell>
          <cell r="AH80">
            <v>61.909926283912398</v>
          </cell>
          <cell r="AI80">
            <v>63.565466406170742</v>
          </cell>
          <cell r="AJ80">
            <v>63.480572464395266</v>
          </cell>
          <cell r="AK80">
            <v>64.436263321888575</v>
          </cell>
          <cell r="AL80">
            <v>62.360992301112049</v>
          </cell>
          <cell r="AM80">
            <v>64.868719089324841</v>
          </cell>
          <cell r="AN80">
            <v>68.2137492143749</v>
          </cell>
          <cell r="AO80">
            <v>68.834896337104169</v>
          </cell>
          <cell r="AP80">
            <v>68.696562063478254</v>
          </cell>
          <cell r="AQ80">
            <v>68.696562063478254</v>
          </cell>
          <cell r="AR80">
            <v>68.696562063478254</v>
          </cell>
          <cell r="AS80">
            <v>73.207018723749755</v>
          </cell>
          <cell r="AT80">
            <v>76.735451397963757</v>
          </cell>
          <cell r="AU80">
            <v>75.999389608077522</v>
          </cell>
        </row>
        <row r="81">
          <cell r="E81" t="str">
            <v>Money multiplier (M3/RM)</v>
          </cell>
          <cell r="F81">
            <v>1.1741569700910275</v>
          </cell>
          <cell r="G81">
            <v>1.1894799335989377</v>
          </cell>
          <cell r="H81">
            <v>1.1901777872062664</v>
          </cell>
          <cell r="I81">
            <v>1.2184189267352186</v>
          </cell>
          <cell r="J81">
            <v>1.2627432038531305</v>
          </cell>
          <cell r="K81">
            <v>1.2190514647664292</v>
          </cell>
          <cell r="L81">
            <v>1.1926946501819864</v>
          </cell>
          <cell r="M81">
            <v>1.1815974888628105</v>
          </cell>
          <cell r="N81">
            <v>1.1550646662871993</v>
          </cell>
          <cell r="O81">
            <v>1.1368280274042315</v>
          </cell>
          <cell r="P81">
            <v>1.1470788171685276</v>
          </cell>
          <cell r="Q81">
            <v>1.2251459117214165</v>
          </cell>
          <cell r="R81">
            <v>1.2264192569189176</v>
          </cell>
          <cell r="S81">
            <v>1.2251781017926058</v>
          </cell>
          <cell r="T81">
            <v>1.2076677954332833</v>
          </cell>
          <cell r="U81">
            <v>1.2273715021286071</v>
          </cell>
          <cell r="V81">
            <v>1.2882051267340866</v>
          </cell>
          <cell r="W81">
            <v>1.2909935540540278</v>
          </cell>
          <cell r="X81">
            <v>1.3049662527322077</v>
          </cell>
          <cell r="Y81">
            <v>1.3093358772290695</v>
          </cell>
          <cell r="Z81">
            <v>1.3142301997159398</v>
          </cell>
          <cell r="AA81">
            <v>1.3420791146117004</v>
          </cell>
          <cell r="AB81">
            <v>1.345802328289627</v>
          </cell>
          <cell r="AC81">
            <v>1.372543838303206</v>
          </cell>
          <cell r="AD81">
            <v>1.3464030089548964</v>
          </cell>
          <cell r="AE81">
            <v>1.3858249295963783</v>
          </cell>
          <cell r="AF81">
            <v>1.4157577394055731</v>
          </cell>
          <cell r="AG81">
            <v>1.3861115013828451</v>
          </cell>
          <cell r="AH81">
            <v>1.3785724566278799</v>
          </cell>
          <cell r="AI81">
            <v>1.4338638706067148</v>
          </cell>
          <cell r="AJ81">
            <v>1.4238548217345384</v>
          </cell>
          <cell r="AK81">
            <v>1.4203542066307222</v>
          </cell>
          <cell r="AL81">
            <v>1.4189303603694394</v>
          </cell>
          <cell r="AM81">
            <v>1.4265992782251844</v>
          </cell>
          <cell r="AN81">
            <v>1.3981790823784435</v>
          </cell>
          <cell r="AO81">
            <v>1.4521109403076291</v>
          </cell>
          <cell r="AP81">
            <v>1.4190091672188661</v>
          </cell>
          <cell r="AQ81">
            <v>1.4190091672188661</v>
          </cell>
          <cell r="AR81">
            <v>1.4190091672188661</v>
          </cell>
          <cell r="AS81">
            <v>1.4915257027646693</v>
          </cell>
          <cell r="AT81">
            <v>1.5899802268394934</v>
          </cell>
          <cell r="AU81">
            <v>1.5359414552444759</v>
          </cell>
        </row>
        <row r="82">
          <cell r="E82" t="str">
            <v>currency/deposit ratio</v>
          </cell>
          <cell r="F82">
            <v>2.2371468117915279</v>
          </cell>
          <cell r="G82">
            <v>2.0467466953309432</v>
          </cell>
          <cell r="H82">
            <v>1.8411678914006846</v>
          </cell>
          <cell r="I82">
            <v>1.7284305965316256</v>
          </cell>
          <cell r="L82">
            <v>1.8684500918009423</v>
          </cell>
          <cell r="M82">
            <v>1.9149211261045422</v>
          </cell>
          <cell r="N82">
            <v>2.1201733429634979</v>
          </cell>
          <cell r="O82">
            <v>1.9933203296349062</v>
          </cell>
          <cell r="P82">
            <v>1.931435503879438</v>
          </cell>
          <cell r="Q82">
            <v>1.7884413096869232</v>
          </cell>
          <cell r="R82">
            <v>2.2229496898690559</v>
          </cell>
          <cell r="S82">
            <v>1.9387691471041422</v>
          </cell>
          <cell r="T82">
            <v>2.027893290126936</v>
          </cell>
          <cell r="U82">
            <v>1.8087420142535078</v>
          </cell>
          <cell r="V82">
            <v>1.7456646986535038</v>
          </cell>
          <cell r="W82">
            <v>1.6750334213832427</v>
          </cell>
          <cell r="X82">
            <v>1.6375516299229265</v>
          </cell>
          <cell r="Y82">
            <v>1.6827459918250327</v>
          </cell>
          <cell r="Z82">
            <v>1.5342988831236943</v>
          </cell>
          <cell r="AA82">
            <v>1.5221865744939751</v>
          </cell>
          <cell r="AB82">
            <v>1.5227998771594227</v>
          </cell>
          <cell r="AC82">
            <v>1.5080265353113502</v>
          </cell>
          <cell r="AD82">
            <v>1.8011060468399196</v>
          </cell>
          <cell r="AE82">
            <v>1.4758834265366518</v>
          </cell>
          <cell r="AF82">
            <v>1.4074131665793521</v>
          </cell>
          <cell r="AG82">
            <v>1.4298659418651805</v>
          </cell>
          <cell r="AH82">
            <v>1.4317091143914322</v>
          </cell>
          <cell r="AI82">
            <v>1.3794472946991898</v>
          </cell>
          <cell r="AJ82">
            <v>1.3279553606631471</v>
          </cell>
          <cell r="AK82">
            <v>1.4499194980848233</v>
          </cell>
          <cell r="AL82">
            <v>1.3606729162202067</v>
          </cell>
          <cell r="AM82">
            <v>1.3120116459617086</v>
          </cell>
          <cell r="AN82">
            <v>1.294139448103649</v>
          </cell>
          <cell r="AO82">
            <v>1.2678879323292462</v>
          </cell>
          <cell r="AP82">
            <v>1.3571758418313828</v>
          </cell>
          <cell r="AQ82">
            <v>1.3571758418313828</v>
          </cell>
          <cell r="AR82">
            <v>1.3571758418313828</v>
          </cell>
          <cell r="AS82">
            <v>1.2548313734252614</v>
          </cell>
          <cell r="AT82">
            <v>1.0799491578348714</v>
          </cell>
          <cell r="AU82">
            <v>1.0524402960400825</v>
          </cell>
        </row>
        <row r="83">
          <cell r="E83" t="str">
            <v>reserve/deposit ratio</v>
          </cell>
          <cell r="F83">
            <v>0.51984982004771085</v>
          </cell>
          <cell r="G83">
            <v>0.5146694650620115</v>
          </cell>
          <cell r="H83">
            <v>0.5459727130507408</v>
          </cell>
          <cell r="I83">
            <v>0.51090163344606754</v>
          </cell>
          <cell r="L83">
            <v>0.61061424421791077</v>
          </cell>
          <cell r="M83">
            <v>0.55201153194439601</v>
          </cell>
          <cell r="N83">
            <v>0.58113089616089775</v>
          </cell>
          <cell r="O83">
            <v>0.63972634083258229</v>
          </cell>
          <cell r="P83">
            <v>0.62413082443958845</v>
          </cell>
          <cell r="Q83">
            <v>0.48756621154698959</v>
          </cell>
          <cell r="R83">
            <v>0.40498498392752058</v>
          </cell>
          <cell r="S83">
            <v>0.45987733768391809</v>
          </cell>
          <cell r="T83">
            <v>0.4793303864310684</v>
          </cell>
          <cell r="U83">
            <v>0.47967841051793247</v>
          </cell>
          <cell r="V83">
            <v>0.38572310727336112</v>
          </cell>
          <cell r="W83">
            <v>0.39703999291305625</v>
          </cell>
          <cell r="X83">
            <v>0.38361299743865096</v>
          </cell>
          <cell r="Y83">
            <v>0.36619044876383561</v>
          </cell>
          <cell r="Z83">
            <v>0.39405345855241575</v>
          </cell>
          <cell r="AA83">
            <v>0.35712631178375515</v>
          </cell>
          <cell r="AB83">
            <v>0.35176953331680655</v>
          </cell>
          <cell r="AC83">
            <v>0.31925683831981461</v>
          </cell>
          <cell r="AD83">
            <v>0.27933051502887135</v>
          </cell>
          <cell r="AE83">
            <v>0.31069392076056657</v>
          </cell>
          <cell r="AF83">
            <v>0.29302829990356494</v>
          </cell>
          <cell r="AG83">
            <v>0.32314306169697182</v>
          </cell>
          <cell r="AH83">
            <v>0.33222364278813976</v>
          </cell>
          <cell r="AI83">
            <v>0.28001797496575226</v>
          </cell>
          <cell r="AJ83">
            <v>0.30701143870986369</v>
          </cell>
          <cell r="AK83">
            <v>0.27494567051025076</v>
          </cell>
          <cell r="AL83">
            <v>0.30302600950125769</v>
          </cell>
          <cell r="AM83">
            <v>0.30863381576742915</v>
          </cell>
          <cell r="AN83">
            <v>0.34666570841541888</v>
          </cell>
          <cell r="AO83">
            <v>0.29389902855460709</v>
          </cell>
          <cell r="AP83">
            <v>0.30396623976012743</v>
          </cell>
          <cell r="AQ83">
            <v>0.30396623976012743</v>
          </cell>
          <cell r="AR83">
            <v>0.30396623976012743</v>
          </cell>
          <cell r="AS83">
            <v>0.25693028729955231</v>
          </cell>
          <cell r="AT83">
            <v>0.22821123480681646</v>
          </cell>
          <cell r="AU83">
            <v>0.28383478725298189</v>
          </cell>
        </row>
        <row r="84">
          <cell r="E84" t="str">
            <v>multiplier {(c+1)/(c+r)}</v>
          </cell>
          <cell r="F84">
            <v>1.1741569700910273</v>
          </cell>
          <cell r="G84">
            <v>1.1894774236387782</v>
          </cell>
          <cell r="H84">
            <v>1.1901971279373367</v>
          </cell>
          <cell r="I84">
            <v>1.2184125964010282</v>
          </cell>
          <cell r="L84">
            <v>1.1570696452385769</v>
          </cell>
          <cell r="M84">
            <v>1.1815973640763715</v>
          </cell>
          <cell r="N84">
            <v>1.1550618022851342</v>
          </cell>
          <cell r="O84">
            <v>1.1368276769296506</v>
          </cell>
          <cell r="P84">
            <v>1.1470786226110778</v>
          </cell>
          <cell r="Q84">
            <v>1.2251459117214163</v>
          </cell>
          <cell r="R84">
            <v>1.2264192569189178</v>
          </cell>
          <cell r="S84">
            <v>1.2251781017926058</v>
          </cell>
          <cell r="T84">
            <v>1.2076677954332831</v>
          </cell>
          <cell r="U84">
            <v>1.2273715021286071</v>
          </cell>
          <cell r="V84">
            <v>1.2882051267340866</v>
          </cell>
          <cell r="W84">
            <v>1.2909935540540276</v>
          </cell>
          <cell r="X84">
            <v>1.3049662527322075</v>
          </cell>
          <cell r="Y84">
            <v>1.3093358772290691</v>
          </cell>
          <cell r="Z84">
            <v>1.3142301997159398</v>
          </cell>
          <cell r="AA84">
            <v>1.3420791146117004</v>
          </cell>
          <cell r="AB84">
            <v>1.3458023282896268</v>
          </cell>
          <cell r="AC84">
            <v>1.3725438383032058</v>
          </cell>
          <cell r="AD84">
            <v>1.3464030089548964</v>
          </cell>
          <cell r="AE84">
            <v>1.3858249295963783</v>
          </cell>
          <cell r="AF84">
            <v>1.4157577394055729</v>
          </cell>
          <cell r="AG84">
            <v>1.3861115013828451</v>
          </cell>
          <cell r="AH84">
            <v>1.3785724566278799</v>
          </cell>
          <cell r="AI84">
            <v>1.4338638706067148</v>
          </cell>
          <cell r="AJ84">
            <v>1.4238548217345384</v>
          </cell>
          <cell r="AK84">
            <v>1.4203542066307222</v>
          </cell>
          <cell r="AL84">
            <v>1.4189303603694392</v>
          </cell>
          <cell r="AM84">
            <v>1.4265992782251844</v>
          </cell>
          <cell r="AN84">
            <v>1.3981790823784437</v>
          </cell>
          <cell r="AO84">
            <v>1.4521109403076289</v>
          </cell>
          <cell r="AP84">
            <v>1.4190091672188663</v>
          </cell>
          <cell r="AQ84">
            <v>1.4190091672188663</v>
          </cell>
          <cell r="AR84">
            <v>1.4190091672188663</v>
          </cell>
          <cell r="AS84">
            <v>1.4915257027646696</v>
          </cell>
          <cell r="AT84">
            <v>1.5899802268394934</v>
          </cell>
          <cell r="AU84">
            <v>1.5359414552444759</v>
          </cell>
        </row>
        <row r="85">
          <cell r="E85" t="str">
            <v>Velocity based on quarterly GDP</v>
          </cell>
          <cell r="R85">
            <v>17.627287422529569</v>
          </cell>
          <cell r="AD85">
            <v>14.048946495844737</v>
          </cell>
          <cell r="AR85">
            <v>14.93070384796923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29">
          <cell r="A29" t="str">
            <v>Interest rate calculations for 2002</v>
          </cell>
          <cell r="B29" t="str">
            <v>Orig.</v>
          </cell>
          <cell r="C29" t="str">
            <v>Resched.</v>
          </cell>
          <cell r="E29" t="str">
            <v>(mil. Of lari)</v>
          </cell>
          <cell r="F29" t="str">
            <v>(annual basis)</v>
          </cell>
          <cell r="G29" t="str">
            <v>payment</v>
          </cell>
          <cell r="H29" t="str">
            <v>Payment</v>
          </cell>
        </row>
        <row r="31">
          <cell r="A31" t="str">
            <v>NBG Gross credit to Government</v>
          </cell>
        </row>
        <row r="32">
          <cell r="A32" t="str">
            <v>1994 credit</v>
          </cell>
          <cell r="B32">
            <v>0.01</v>
          </cell>
          <cell r="C32">
            <v>6.0000000000000005E-2</v>
          </cell>
          <cell r="E32">
            <v>18.3</v>
          </cell>
          <cell r="F32">
            <v>1.0980000000000001</v>
          </cell>
        </row>
        <row r="33">
          <cell r="A33" t="str">
            <v>1995 credit</v>
          </cell>
        </row>
        <row r="34">
          <cell r="A34" t="str">
            <v xml:space="preserve">      issued Jan-June 1995</v>
          </cell>
          <cell r="B34">
            <v>0.01</v>
          </cell>
          <cell r="C34">
            <v>6.0000000000000005E-2</v>
          </cell>
          <cell r="E34">
            <v>67.400000000000006</v>
          </cell>
          <cell r="F34">
            <v>4.0440000000000005</v>
          </cell>
        </row>
        <row r="35">
          <cell r="A35" t="str">
            <v xml:space="preserve">      issued July-Sep 1995</v>
          </cell>
          <cell r="B35">
            <v>0.01</v>
          </cell>
          <cell r="C35">
            <v>6.0000000000000005E-2</v>
          </cell>
          <cell r="E35">
            <v>25</v>
          </cell>
          <cell r="F35">
            <v>0.87500000000000011</v>
          </cell>
        </row>
        <row r="36">
          <cell r="A36">
            <v>1996</v>
          </cell>
          <cell r="B36">
            <v>0.15</v>
          </cell>
          <cell r="C36">
            <v>0.09</v>
          </cell>
          <cell r="E36">
            <v>185.9</v>
          </cell>
          <cell r="F36">
            <v>16.731000000000002</v>
          </cell>
        </row>
        <row r="37">
          <cell r="A37">
            <v>1997</v>
          </cell>
          <cell r="B37">
            <v>0.15</v>
          </cell>
          <cell r="C37">
            <v>0.09</v>
          </cell>
          <cell r="E37">
            <v>116.00700000000001</v>
          </cell>
          <cell r="F37">
            <v>10.440630000000001</v>
          </cell>
          <cell r="G37" t="str">
            <v>assumes this is rescheduled at 9%</v>
          </cell>
        </row>
        <row r="38">
          <cell r="A38">
            <v>1998</v>
          </cell>
          <cell r="B38">
            <v>0.11</v>
          </cell>
          <cell r="C38">
            <v>0.09</v>
          </cell>
          <cell r="E38">
            <v>128.79770000000002</v>
          </cell>
          <cell r="F38">
            <v>11.591793000000001</v>
          </cell>
        </row>
        <row r="39">
          <cell r="A39">
            <v>1999</v>
          </cell>
          <cell r="B39">
            <v>0.12</v>
          </cell>
          <cell r="C39">
            <v>0.09</v>
          </cell>
          <cell r="E39">
            <v>97.5</v>
          </cell>
          <cell r="F39">
            <v>8.7750000000000004</v>
          </cell>
        </row>
      </sheetData>
      <sheetData sheetId="69" refreshError="1"/>
      <sheetData sheetId="70" refreshError="1"/>
      <sheetData sheetId="71" refreshError="1"/>
      <sheetData sheetId="72" refreshError="1">
        <row r="3">
          <cell r="A3" t="str">
            <v>Table 3. National  Bank of Georgia: Gross International Reserves</v>
          </cell>
        </row>
        <row r="6">
          <cell r="B6">
            <v>35034</v>
          </cell>
          <cell r="C6">
            <v>35065</v>
          </cell>
          <cell r="D6">
            <v>35096</v>
          </cell>
          <cell r="E6">
            <v>35125</v>
          </cell>
          <cell r="F6">
            <v>35156</v>
          </cell>
          <cell r="G6">
            <v>35186</v>
          </cell>
          <cell r="H6">
            <v>35217</v>
          </cell>
          <cell r="I6">
            <v>35247</v>
          </cell>
          <cell r="J6">
            <v>35278</v>
          </cell>
          <cell r="K6">
            <v>35309</v>
          </cell>
          <cell r="L6">
            <v>35339</v>
          </cell>
          <cell r="M6">
            <v>35370</v>
          </cell>
          <cell r="N6">
            <v>35400</v>
          </cell>
        </row>
        <row r="9">
          <cell r="A9" t="str">
            <v>International Dept (US$mn)</v>
          </cell>
          <cell r="B9">
            <v>156.69999999999999</v>
          </cell>
          <cell r="C9">
            <v>147.5</v>
          </cell>
          <cell r="D9">
            <v>131.6</v>
          </cell>
          <cell r="E9">
            <v>157.1</v>
          </cell>
          <cell r="F9">
            <v>150.4</v>
          </cell>
          <cell r="G9">
            <v>143.9</v>
          </cell>
          <cell r="H9">
            <v>164.8</v>
          </cell>
          <cell r="I9">
            <v>163.30000000000001</v>
          </cell>
          <cell r="J9">
            <v>151.80000000000001</v>
          </cell>
          <cell r="K9">
            <v>127</v>
          </cell>
          <cell r="L9">
            <v>145.1</v>
          </cell>
          <cell r="M9">
            <v>130.1</v>
          </cell>
          <cell r="N9">
            <v>157.1</v>
          </cell>
        </row>
        <row r="11">
          <cell r="A11" t="str">
            <v>Balance sheet, encumbered+unencumbered reserves</v>
          </cell>
        </row>
        <row r="13">
          <cell r="A13" t="str">
            <v>Balance sheet (encumbered reserves, incl. Special acct as of 12/99)</v>
          </cell>
        </row>
        <row r="15">
          <cell r="A15" t="str">
            <v>Balance sheet (lari mn) Unencumbered reserves excluding dutch account</v>
          </cell>
          <cell r="B15">
            <v>202.7432</v>
          </cell>
          <cell r="C15">
            <v>192.38499999999999</v>
          </cell>
          <cell r="D15">
            <v>175.55459999999999</v>
          </cell>
          <cell r="E15">
            <v>197.10179999999997</v>
          </cell>
          <cell r="F15">
            <v>197.95740000000001</v>
          </cell>
          <cell r="G15">
            <v>188.40279999999998</v>
          </cell>
          <cell r="H15">
            <v>216.97499999999999</v>
          </cell>
          <cell r="I15">
            <v>210.84039999999999</v>
          </cell>
          <cell r="J15">
            <v>202.90910000000002</v>
          </cell>
          <cell r="K15">
            <v>168.13109999999998</v>
          </cell>
          <cell r="L15">
            <v>194.89049999999997</v>
          </cell>
          <cell r="M15">
            <v>171.1619</v>
          </cell>
          <cell r="N15">
            <v>207.34520000000001</v>
          </cell>
        </row>
        <row r="16">
          <cell r="A16" t="str">
            <v xml:space="preserve"> </v>
          </cell>
        </row>
        <row r="17">
          <cell r="A17" t="str">
            <v>Balance sheet (US$mn)</v>
          </cell>
          <cell r="B17">
            <v>164.8318699186992</v>
          </cell>
          <cell r="C17">
            <v>154.03122497998396</v>
          </cell>
          <cell r="D17">
            <v>139.3290476190476</v>
          </cell>
          <cell r="E17">
            <v>156.18209191759109</v>
          </cell>
          <cell r="F17">
            <v>157.35882352941178</v>
          </cell>
          <cell r="G17">
            <v>149.52603174603172</v>
          </cell>
          <cell r="H17">
            <v>172.88844621513945</v>
          </cell>
          <cell r="I17">
            <v>167.46656076250994</v>
          </cell>
          <cell r="J17">
            <v>160.14925019731652</v>
          </cell>
          <cell r="K17">
            <v>132.38669291338582</v>
          </cell>
          <cell r="L17">
            <v>153.45708661417319</v>
          </cell>
          <cell r="M17">
            <v>133.72023437499999</v>
          </cell>
          <cell r="N17">
            <v>162.75133437990581</v>
          </cell>
        </row>
        <row r="19">
          <cell r="A19" t="str">
            <v>Netherlands account (US$mn)</v>
          </cell>
          <cell r="B19">
            <v>32</v>
          </cell>
          <cell r="C19">
            <v>32</v>
          </cell>
          <cell r="D19">
            <v>32</v>
          </cell>
          <cell r="E19">
            <v>40</v>
          </cell>
          <cell r="F19">
            <v>20.3</v>
          </cell>
          <cell r="G19">
            <v>20.3</v>
          </cell>
          <cell r="H19">
            <v>24</v>
          </cell>
          <cell r="I19">
            <v>24</v>
          </cell>
          <cell r="J19">
            <v>24</v>
          </cell>
          <cell r="K19">
            <v>28.1</v>
          </cell>
          <cell r="L19">
            <v>28.1</v>
          </cell>
          <cell r="M19">
            <v>28.1</v>
          </cell>
          <cell r="N19">
            <v>31.5</v>
          </cell>
        </row>
        <row r="21">
          <cell r="A21" t="str">
            <v>Exchange rate (lari/US$)  -- actual</v>
          </cell>
          <cell r="B21">
            <v>1.23</v>
          </cell>
          <cell r="C21">
            <v>1.2490000000000001</v>
          </cell>
          <cell r="D21">
            <v>1.26</v>
          </cell>
          <cell r="E21">
            <v>1.262</v>
          </cell>
          <cell r="F21">
            <v>1.258</v>
          </cell>
          <cell r="G21">
            <v>1.26</v>
          </cell>
          <cell r="H21">
            <v>1.2549999999999999</v>
          </cell>
          <cell r="I21">
            <v>1.2589999999999999</v>
          </cell>
          <cell r="J21">
            <v>1.2669999999999999</v>
          </cell>
          <cell r="K21">
            <v>1.27</v>
          </cell>
          <cell r="L21">
            <v>1.27</v>
          </cell>
          <cell r="M21">
            <v>1.28</v>
          </cell>
          <cell r="N21">
            <v>1.274</v>
          </cell>
        </row>
        <row r="22">
          <cell r="A22" t="str">
            <v>Exchange rate (US$/Euro)  -- actual</v>
          </cell>
        </row>
        <row r="23">
          <cell r="A23" t="str">
            <v>exchange rate (lari/Euro)  -- actual</v>
          </cell>
        </row>
        <row r="25">
          <cell r="A25" t="str">
            <v>Encumbered reserves (US$ mn)</v>
          </cell>
        </row>
        <row r="27">
          <cell r="A27" t="str">
            <v>Reserves in Euros</v>
          </cell>
        </row>
        <row r="28">
          <cell r="A28" t="str">
            <v>Reserves in Euros (millions of lari)</v>
          </cell>
        </row>
        <row r="31">
          <cell r="A31" t="str">
            <v>Balance sheet (US$mn), unencumbered reserves excl Dutch acct.</v>
          </cell>
          <cell r="B31">
            <v>160.74454227642275</v>
          </cell>
          <cell r="C31">
            <v>149.91415532425938</v>
          </cell>
          <cell r="D31">
            <v>134.30266349206349</v>
          </cell>
          <cell r="E31">
            <v>152.46484627575276</v>
          </cell>
          <cell r="F31">
            <v>153.67610810810811</v>
          </cell>
          <cell r="G31">
            <v>147.4390341269841</v>
          </cell>
          <cell r="H31">
            <v>169.80874820717133</v>
          </cell>
          <cell r="I31">
            <v>165.84067434471805</v>
          </cell>
          <cell r="J31">
            <v>157.14455169692189</v>
          </cell>
          <cell r="K31">
            <v>129.92907559055115</v>
          </cell>
          <cell r="L31">
            <v>149.03727401574801</v>
          </cell>
          <cell r="M31">
            <v>132.43095156249998</v>
          </cell>
          <cell r="N31">
            <v>158.19874411302982</v>
          </cell>
        </row>
        <row r="33">
          <cell r="A33" t="str">
            <v>Unencumbered +encumbered reserves (US$ mln)+dutch acct., incl. SDRs</v>
          </cell>
          <cell r="B33">
            <v>192.74454227642275</v>
          </cell>
          <cell r="C33">
            <v>181.91415532425938</v>
          </cell>
          <cell r="D33">
            <v>166.30266349206349</v>
          </cell>
          <cell r="E33">
            <v>192.46484627575276</v>
          </cell>
          <cell r="F33">
            <v>173.97610810810812</v>
          </cell>
          <cell r="G33">
            <v>167.73903412698411</v>
          </cell>
          <cell r="H33">
            <v>193.80874820717133</v>
          </cell>
          <cell r="I33">
            <v>189.84067434471805</v>
          </cell>
          <cell r="J33">
            <v>181.14455169692189</v>
          </cell>
          <cell r="K33">
            <v>158.02907559055114</v>
          </cell>
          <cell r="L33">
            <v>177.13727401574801</v>
          </cell>
          <cell r="M33">
            <v>160.53095156249998</v>
          </cell>
          <cell r="N33">
            <v>189.69874411302982</v>
          </cell>
        </row>
        <row r="37">
          <cell r="A37" t="str">
            <v>discrepancy (US$mn)</v>
          </cell>
          <cell r="B37">
            <v>4.0445422764227601</v>
          </cell>
          <cell r="C37">
            <v>2.414155324259383</v>
          </cell>
          <cell r="D37">
            <v>2.7026634920634933</v>
          </cell>
          <cell r="E37">
            <v>-4.6351537242472318</v>
          </cell>
          <cell r="F37">
            <v>3.2761081081081045</v>
          </cell>
          <cell r="G37">
            <v>3.5390341269840917</v>
          </cell>
          <cell r="H37">
            <v>5.0087482071713225</v>
          </cell>
          <cell r="I37">
            <v>2.5406743447180418</v>
          </cell>
          <cell r="J37">
            <v>5.3445516969218829</v>
          </cell>
          <cell r="K37">
            <v>2.9290755905511503</v>
          </cell>
          <cell r="L37">
            <v>3.9372740157480166</v>
          </cell>
          <cell r="M37">
            <v>2.3309515624999904</v>
          </cell>
          <cell r="N37">
            <v>1.0987441130298237</v>
          </cell>
        </row>
        <row r="40">
          <cell r="A40" t="str">
            <v>adjustments to balance sheet data</v>
          </cell>
        </row>
        <row r="42">
          <cell r="A42" t="str">
            <v>(- ) account 706 (transit account)/ 1</v>
          </cell>
          <cell r="B42">
            <v>0</v>
          </cell>
          <cell r="C42">
            <v>1.351</v>
          </cell>
          <cell r="D42">
            <v>1.3620000000000001E-3</v>
          </cell>
          <cell r="E42">
            <v>2.1180000000000001E-3</v>
          </cell>
          <cell r="F42">
            <v>1.2137550000000001</v>
          </cell>
          <cell r="G42">
            <v>1.1998550000000001</v>
          </cell>
          <cell r="H42">
            <v>1.2167139999999999</v>
          </cell>
          <cell r="I42">
            <v>3.3929999999999997E-3</v>
          </cell>
          <cell r="J42">
            <v>3.4150000000000001E-3</v>
          </cell>
          <cell r="K42">
            <v>2.4027999999999997E-2</v>
          </cell>
          <cell r="L42">
            <v>0</v>
          </cell>
          <cell r="M42">
            <v>0</v>
          </cell>
          <cell r="N42">
            <v>3.4</v>
          </cell>
        </row>
        <row r="43">
          <cell r="A43" t="str">
            <v>(-) account 703 (banks' forex deposits)</v>
          </cell>
          <cell r="B43">
            <v>2.582713</v>
          </cell>
          <cell r="C43">
            <v>3.79122</v>
          </cell>
          <cell r="D43">
            <v>6.3318820000000002</v>
          </cell>
          <cell r="E43">
            <v>4.6890460000000003</v>
          </cell>
          <cell r="F43">
            <v>3.4191009999999999</v>
          </cell>
          <cell r="G43">
            <v>1.429762</v>
          </cell>
          <cell r="H43">
            <v>2.648307</v>
          </cell>
          <cell r="I43">
            <v>2.0435979999999998</v>
          </cell>
          <cell r="J43">
            <v>3.8035380000000001</v>
          </cell>
          <cell r="K43">
            <v>3.097146</v>
          </cell>
          <cell r="L43">
            <v>5.613162</v>
          </cell>
          <cell r="M43">
            <v>1.650282</v>
          </cell>
          <cell r="N43">
            <v>2.4</v>
          </cell>
        </row>
        <row r="44">
          <cell r="A44" t="str">
            <v>(-) account 815 (req.reserves in forex)</v>
          </cell>
          <cell r="B44">
            <v>2.4447000000000001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adjusted balance sheet (lari mn)</v>
          </cell>
          <cell r="B46">
            <v>197.71578699999998</v>
          </cell>
          <cell r="C46">
            <v>187.24277999999998</v>
          </cell>
          <cell r="D46">
            <v>169.22135599999999</v>
          </cell>
          <cell r="E46">
            <v>192.41063599999998</v>
          </cell>
          <cell r="F46">
            <v>193.324544</v>
          </cell>
          <cell r="G46">
            <v>185.77318299999996</v>
          </cell>
          <cell r="H46">
            <v>213.10997900000001</v>
          </cell>
          <cell r="I46">
            <v>208.793409</v>
          </cell>
          <cell r="J46">
            <v>199.10214700000003</v>
          </cell>
          <cell r="K46">
            <v>165.00992599999998</v>
          </cell>
          <cell r="L46">
            <v>189.27733799999999</v>
          </cell>
          <cell r="M46">
            <v>169.511618</v>
          </cell>
          <cell r="N46">
            <v>201.54519999999999</v>
          </cell>
        </row>
        <row r="48">
          <cell r="A48" t="str">
            <v>adjusted balance sheet (in US$mn)</v>
          </cell>
          <cell r="B48">
            <v>160.74454227642275</v>
          </cell>
          <cell r="C48">
            <v>149.91415532425938</v>
          </cell>
          <cell r="D48">
            <v>134.30266349206349</v>
          </cell>
          <cell r="E48">
            <v>152.46484627575276</v>
          </cell>
          <cell r="F48">
            <v>153.67610810810811</v>
          </cell>
          <cell r="G48">
            <v>147.4390341269841</v>
          </cell>
          <cell r="H48">
            <v>169.80874820717133</v>
          </cell>
          <cell r="I48">
            <v>165.84067434471805</v>
          </cell>
          <cell r="J48">
            <v>157.14455169692189</v>
          </cell>
          <cell r="K48">
            <v>129.92907559055115</v>
          </cell>
          <cell r="L48">
            <v>149.03727401574801</v>
          </cell>
          <cell r="M48">
            <v>132.43095156249998</v>
          </cell>
          <cell r="N48">
            <v>158.19874411302982</v>
          </cell>
        </row>
        <row r="50">
          <cell r="A50" t="str">
            <v>(-) Netherlands account (in US$ mn)</v>
          </cell>
        </row>
        <row r="52">
          <cell r="A52" t="str">
            <v>adjusted foreign exchange reserves</v>
          </cell>
        </row>
        <row r="53">
          <cell r="A53" t="str">
            <v>in US$</v>
          </cell>
          <cell r="B53">
            <v>160.74454227642275</v>
          </cell>
          <cell r="C53">
            <v>149.91415532425938</v>
          </cell>
          <cell r="D53">
            <v>134.30266349206349</v>
          </cell>
          <cell r="E53">
            <v>152.46484627575276</v>
          </cell>
          <cell r="F53">
            <v>153.67610810810811</v>
          </cell>
          <cell r="G53">
            <v>147.4390341269841</v>
          </cell>
          <cell r="H53">
            <v>169.80874820717133</v>
          </cell>
          <cell r="I53">
            <v>165.84067434471805</v>
          </cell>
          <cell r="J53">
            <v>157.14455169692189</v>
          </cell>
          <cell r="K53">
            <v>129.92907559055115</v>
          </cell>
          <cell r="L53">
            <v>149.03727401574801</v>
          </cell>
          <cell r="M53">
            <v>132.43095156249998</v>
          </cell>
          <cell r="N53">
            <v>158.19874411302982</v>
          </cell>
        </row>
        <row r="55">
          <cell r="A55" t="str">
            <v>adjusted discrepancy</v>
          </cell>
          <cell r="B55">
            <v>4.0445422764227601</v>
          </cell>
          <cell r="C55">
            <v>2.414155324259383</v>
          </cell>
          <cell r="D55">
            <v>2.7026634920634933</v>
          </cell>
          <cell r="E55">
            <v>-4.6351537242472318</v>
          </cell>
          <cell r="F55">
            <v>3.2761081081081045</v>
          </cell>
          <cell r="G55">
            <v>3.5390341269840917</v>
          </cell>
          <cell r="H55">
            <v>5.0087482071713225</v>
          </cell>
          <cell r="I55">
            <v>2.5406743447180418</v>
          </cell>
          <cell r="J55">
            <v>5.3445516969218829</v>
          </cell>
          <cell r="K55">
            <v>2.9290755905511503</v>
          </cell>
          <cell r="L55">
            <v>3.9372740157480166</v>
          </cell>
          <cell r="M55">
            <v>2.3309515624999904</v>
          </cell>
          <cell r="N55">
            <v>1.0987441130298237</v>
          </cell>
        </row>
        <row r="58">
          <cell r="A58" t="str">
            <v>1/  This account was closed in October 1996, but in December contains lari 3.4 mn as provisioning for wheat import guarantees.</v>
          </cell>
        </row>
      </sheetData>
      <sheetData sheetId="73" refreshError="1">
        <row r="1">
          <cell r="A1" t="str">
            <v>Table x. Georgia: Accounts of the National Bank of Georgia 1/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1997</v>
          </cell>
          <cell r="F4">
            <v>1997</v>
          </cell>
          <cell r="O4">
            <v>1997</v>
          </cell>
          <cell r="S4">
            <v>1998</v>
          </cell>
          <cell r="AB4">
            <v>1998</v>
          </cell>
        </row>
        <row r="5">
          <cell r="B5" t="str">
            <v>Dec.</v>
          </cell>
          <cell r="C5" t="str">
            <v>Dec.</v>
          </cell>
          <cell r="D5" t="str">
            <v>Jan.</v>
          </cell>
          <cell r="E5" t="str">
            <v>Feb.</v>
          </cell>
          <cell r="F5" t="str">
            <v>Mar.</v>
          </cell>
          <cell r="G5" t="str">
            <v>Apr.</v>
          </cell>
          <cell r="H5" t="str">
            <v>May</v>
          </cell>
          <cell r="I5" t="str">
            <v>Jun.</v>
          </cell>
          <cell r="J5" t="str">
            <v>Jul.</v>
          </cell>
          <cell r="K5" t="str">
            <v>Aug.</v>
          </cell>
          <cell r="L5" t="str">
            <v>Sep.</v>
          </cell>
          <cell r="M5" t="str">
            <v>Oct.</v>
          </cell>
          <cell r="N5" t="str">
            <v>Nov.</v>
          </cell>
          <cell r="O5" t="str">
            <v>Dec.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Jun</v>
          </cell>
          <cell r="W5" t="str">
            <v>Jul</v>
          </cell>
          <cell r="X5" t="str">
            <v>Aug</v>
          </cell>
          <cell r="Y5" t="str">
            <v>Sep</v>
          </cell>
          <cell r="Z5" t="str">
            <v>Oct</v>
          </cell>
          <cell r="AA5" t="str">
            <v>Nov</v>
          </cell>
          <cell r="AB5" t="str">
            <v>Dec</v>
          </cell>
        </row>
        <row r="10">
          <cell r="A10" t="str">
            <v>Net foreign assets</v>
          </cell>
          <cell r="B10">
            <v>96.447951209999985</v>
          </cell>
          <cell r="C10">
            <v>-0.78698919466664274</v>
          </cell>
          <cell r="D10">
            <v>-28.824676343999958</v>
          </cell>
          <cell r="E10">
            <v>-50.256908781538478</v>
          </cell>
          <cell r="F10">
            <v>-62.323112988923064</v>
          </cell>
          <cell r="G10">
            <v>-85.801861342653794</v>
          </cell>
          <cell r="H10">
            <v>-118.81008065000002</v>
          </cell>
          <cell r="I10">
            <v>-124.89487289999995</v>
          </cell>
          <cell r="J10">
            <v>-117.20367373307688</v>
          </cell>
          <cell r="K10">
            <v>-152.50558923046157</v>
          </cell>
          <cell r="L10">
            <v>-151.72159663561536</v>
          </cell>
          <cell r="M10">
            <v>-153.40012219999991</v>
          </cell>
          <cell r="N10">
            <v>-105.21516058830764</v>
          </cell>
          <cell r="O10">
            <v>-105.22277970769237</v>
          </cell>
          <cell r="Q10">
            <v>-123.61146882586505</v>
          </cell>
          <cell r="R10">
            <v>-140.74838661582203</v>
          </cell>
          <cell r="S10">
            <v>-149.64112198782206</v>
          </cell>
          <cell r="T10">
            <v>-158.77654115282206</v>
          </cell>
          <cell r="U10">
            <v>-172.37382848826968</v>
          </cell>
          <cell r="V10">
            <v>-194.76400084557298</v>
          </cell>
          <cell r="W10">
            <v>-217.62074726557304</v>
          </cell>
          <cell r="X10">
            <v>-216.82930458258431</v>
          </cell>
          <cell r="Y10">
            <v>-277.35862070539321</v>
          </cell>
          <cell r="Z10">
            <v>-314.13069980943817</v>
          </cell>
          <cell r="AA10">
            <v>-361.85523071022237</v>
          </cell>
          <cell r="AB10">
            <v>-389.89942261600015</v>
          </cell>
        </row>
        <row r="11">
          <cell r="A11" t="str">
            <v xml:space="preserve"> Encumbered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 xml:space="preserve"> Net international reserves</v>
          </cell>
          <cell r="B12">
            <v>96.447951209999985</v>
          </cell>
          <cell r="C12">
            <v>-0.78698919466664274</v>
          </cell>
          <cell r="D12">
            <v>-28.824676343999958</v>
          </cell>
          <cell r="E12">
            <v>-50.256908781538478</v>
          </cell>
          <cell r="F12">
            <v>-62.323112988923064</v>
          </cell>
          <cell r="G12">
            <v>-85.801861342653794</v>
          </cell>
          <cell r="H12">
            <v>-118.81008065000002</v>
          </cell>
          <cell r="I12">
            <v>-124.89487289999995</v>
          </cell>
          <cell r="J12">
            <v>-117.20367373307688</v>
          </cell>
          <cell r="K12">
            <v>-152.50558923046157</v>
          </cell>
          <cell r="L12">
            <v>-151.72159663561536</v>
          </cell>
          <cell r="M12">
            <v>-153.40012219999991</v>
          </cell>
          <cell r="N12">
            <v>-105.21516058830764</v>
          </cell>
          <cell r="O12">
            <v>-105.22277970769237</v>
          </cell>
          <cell r="Q12">
            <v>-123.61146882586505</v>
          </cell>
          <cell r="R12">
            <v>-140.74838661582203</v>
          </cell>
          <cell r="S12">
            <v>-149.64112198782206</v>
          </cell>
          <cell r="T12">
            <v>-158.77654115282206</v>
          </cell>
          <cell r="U12">
            <v>-172.37382848826968</v>
          </cell>
          <cell r="V12">
            <v>-194.76400084557298</v>
          </cell>
          <cell r="W12">
            <v>-217.62074726557304</v>
          </cell>
          <cell r="X12">
            <v>-216.82930458258431</v>
          </cell>
          <cell r="Y12">
            <v>-277.35862070539321</v>
          </cell>
          <cell r="Z12">
            <v>-314.13069980943817</v>
          </cell>
          <cell r="AA12">
            <v>-361.85523071022237</v>
          </cell>
          <cell r="AB12">
            <v>-389.89942261600015</v>
          </cell>
        </row>
        <row r="13">
          <cell r="A13" t="str">
            <v xml:space="preserve">   Gold</v>
          </cell>
          <cell r="B13">
            <v>1.5375000000000001</v>
          </cell>
          <cell r="C13">
            <v>1.6290213333333334</v>
          </cell>
          <cell r="D13">
            <v>1.5190559999999997</v>
          </cell>
          <cell r="E13">
            <v>0.86926153846153842</v>
          </cell>
          <cell r="F13">
            <v>0.87195692307692318</v>
          </cell>
          <cell r="G13">
            <v>0.87532615384615375</v>
          </cell>
          <cell r="H13">
            <v>0.876</v>
          </cell>
          <cell r="I13">
            <v>0.876</v>
          </cell>
          <cell r="J13">
            <v>0.80198307692307691</v>
          </cell>
          <cell r="K13">
            <v>0.80322646153846156</v>
          </cell>
          <cell r="L13">
            <v>0.80695661538461538</v>
          </cell>
          <cell r="M13">
            <v>0.80820000000000014</v>
          </cell>
          <cell r="N13">
            <v>0.8156603076923078</v>
          </cell>
          <cell r="O13">
            <v>0.70145169230769233</v>
          </cell>
          <cell r="Q13">
            <v>0.71109800613496932</v>
          </cell>
          <cell r="R13">
            <v>0.71485191717791408</v>
          </cell>
          <cell r="S13">
            <v>0.76393941717791403</v>
          </cell>
          <cell r="T13">
            <v>0.76393941717791403</v>
          </cell>
          <cell r="U13">
            <v>0.75290741573033715</v>
          </cell>
          <cell r="V13">
            <v>0.75003325842696644</v>
          </cell>
          <cell r="W13">
            <v>0.75003325842696644</v>
          </cell>
          <cell r="X13">
            <v>0.75114606741573031</v>
          </cell>
          <cell r="Y13">
            <v>0.76046831460674158</v>
          </cell>
          <cell r="Z13">
            <v>0.78499955056179771</v>
          </cell>
          <cell r="AA13">
            <v>0.85580561797752808</v>
          </cell>
          <cell r="AB13">
            <v>0.95689999999999997</v>
          </cell>
        </row>
        <row r="14">
          <cell r="A14" t="str">
            <v xml:space="preserve">   Foreign exchange reserves</v>
          </cell>
          <cell r="B14">
            <v>237.07578699999999</v>
          </cell>
          <cell r="C14">
            <v>241.67619999999999</v>
          </cell>
          <cell r="D14">
            <v>208.81580000000002</v>
          </cell>
          <cell r="E14">
            <v>186.9205</v>
          </cell>
          <cell r="F14">
            <v>175.90799999999999</v>
          </cell>
          <cell r="G14">
            <v>198.87729999999999</v>
          </cell>
          <cell r="H14">
            <v>171.58269999999999</v>
          </cell>
          <cell r="I14">
            <v>164.73420000000002</v>
          </cell>
          <cell r="J14">
            <v>164.1361</v>
          </cell>
          <cell r="K14">
            <v>163.68469999999999</v>
          </cell>
          <cell r="L14">
            <v>166.97229999999999</v>
          </cell>
          <cell r="M14">
            <v>220.32110000000006</v>
          </cell>
          <cell r="N14">
            <v>268.0865</v>
          </cell>
          <cell r="O14">
            <v>262.26929999999999</v>
          </cell>
          <cell r="Q14">
            <v>249.28629999999998</v>
          </cell>
          <cell r="R14">
            <v>235.58170000000001</v>
          </cell>
          <cell r="S14">
            <v>224.548</v>
          </cell>
          <cell r="T14">
            <v>223.15769999999998</v>
          </cell>
          <cell r="U14">
            <v>210.29560000000001</v>
          </cell>
          <cell r="V14">
            <v>187.04160000000002</v>
          </cell>
          <cell r="W14">
            <v>165.63040000000001</v>
          </cell>
          <cell r="X14">
            <v>219.61729999999994</v>
          </cell>
          <cell r="Y14">
            <v>177.2176</v>
          </cell>
          <cell r="Z14">
            <v>165.7783</v>
          </cell>
          <cell r="AA14">
            <v>148.8672</v>
          </cell>
          <cell r="AB14">
            <v>221.494</v>
          </cell>
        </row>
        <row r="15">
          <cell r="A15" t="str">
            <v xml:space="preserve">   Use of Fund Resources</v>
          </cell>
          <cell r="B15">
            <v>-142.06533579000001</v>
          </cell>
          <cell r="C15">
            <v>-244.01721052799996</v>
          </cell>
          <cell r="D15">
            <v>-239.08433234399999</v>
          </cell>
          <cell r="E15">
            <v>-237.97147032000001</v>
          </cell>
          <cell r="F15">
            <v>-239.04546991199999</v>
          </cell>
          <cell r="G15">
            <v>-285.49688749649994</v>
          </cell>
          <cell r="H15">
            <v>-291.21118065000002</v>
          </cell>
          <cell r="I15">
            <v>-290.44747289999998</v>
          </cell>
          <cell r="J15">
            <v>-282.08415680999997</v>
          </cell>
          <cell r="K15">
            <v>-283.552915692</v>
          </cell>
          <cell r="L15">
            <v>-285.21025325099998</v>
          </cell>
          <cell r="M15">
            <v>-339.41582219999998</v>
          </cell>
          <cell r="N15">
            <v>-337.15672089599997</v>
          </cell>
          <cell r="O15">
            <v>-332.00293140000002</v>
          </cell>
          <cell r="Q15">
            <v>-336.63086683199998</v>
          </cell>
          <cell r="R15">
            <v>-339.63293853299996</v>
          </cell>
          <cell r="S15">
            <v>-336.53006140499997</v>
          </cell>
          <cell r="T15">
            <v>-339.24318056999994</v>
          </cell>
          <cell r="U15">
            <v>-339.42033590400001</v>
          </cell>
          <cell r="V15">
            <v>-338.70063410399996</v>
          </cell>
          <cell r="W15">
            <v>-338.179180524</v>
          </cell>
          <cell r="X15">
            <v>-392.20675065</v>
          </cell>
          <cell r="Y15">
            <v>-406.21768901999997</v>
          </cell>
          <cell r="Z15">
            <v>-429.21099935999996</v>
          </cell>
          <cell r="AA15">
            <v>-457.09223632819993</v>
          </cell>
          <cell r="AB15">
            <v>-546.33432261600012</v>
          </cell>
        </row>
        <row r="16">
          <cell r="A16" t="str">
            <v xml:space="preserve">   Other foreign assets, net</v>
          </cell>
          <cell r="B16">
            <v>-0.1</v>
          </cell>
          <cell r="C16">
            <v>-7.4999999999999997E-2</v>
          </cell>
          <cell r="D16">
            <v>-7.5200000000000003E-2</v>
          </cell>
          <cell r="E16">
            <v>-7.5200000000000003E-2</v>
          </cell>
          <cell r="F16">
            <v>-5.7599999999999998E-2</v>
          </cell>
          <cell r="G16">
            <v>-5.7599999999999998E-2</v>
          </cell>
          <cell r="H16">
            <v>-5.7599999999999998E-2</v>
          </cell>
          <cell r="I16">
            <v>-5.7599999999999998E-2</v>
          </cell>
          <cell r="J16">
            <v>-5.7599999999999998E-2</v>
          </cell>
          <cell r="K16">
            <v>-33.440600000000003</v>
          </cell>
          <cell r="L16">
            <v>-34.290599999999998</v>
          </cell>
          <cell r="M16">
            <v>-35.113599999999998</v>
          </cell>
          <cell r="N16">
            <v>-36.960599999999999</v>
          </cell>
          <cell r="O16">
            <v>-36.190600000000003</v>
          </cell>
          <cell r="Q16">
            <v>-36.978000000000002</v>
          </cell>
          <cell r="R16">
            <v>-37.411999999999999</v>
          </cell>
          <cell r="S16">
            <v>-38.423000000000002</v>
          </cell>
          <cell r="T16">
            <v>-43.454999999999998</v>
          </cell>
          <cell r="U16">
            <v>-44.002000000000002</v>
          </cell>
          <cell r="V16">
            <v>-43.854999999999997</v>
          </cell>
          <cell r="W16">
            <v>-45.822000000000003</v>
          </cell>
          <cell r="X16">
            <v>-44.991</v>
          </cell>
          <cell r="Y16">
            <v>-49.119</v>
          </cell>
          <cell r="Z16">
            <v>-51.482999999999997</v>
          </cell>
          <cell r="AA16">
            <v>-54.485999999999997</v>
          </cell>
          <cell r="AB16">
            <v>-66.016000000000005</v>
          </cell>
        </row>
        <row r="17">
          <cell r="A17" t="str">
            <v xml:space="preserve"> Contingent liabilities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9">
          <cell r="A19" t="str">
            <v>Net domestic assets</v>
          </cell>
          <cell r="B19">
            <v>57.352048790000026</v>
          </cell>
          <cell r="C19">
            <v>209.74668919466666</v>
          </cell>
          <cell r="D19">
            <v>227.30667634399998</v>
          </cell>
          <cell r="E19">
            <v>245.54380878153844</v>
          </cell>
          <cell r="F19">
            <v>262.59491298892306</v>
          </cell>
          <cell r="G19">
            <v>294.96816134265379</v>
          </cell>
          <cell r="H19">
            <v>324.64488065</v>
          </cell>
          <cell r="I19">
            <v>333.05987289999996</v>
          </cell>
          <cell r="J19">
            <v>341.32187373307687</v>
          </cell>
          <cell r="K19">
            <v>397.3833892304616</v>
          </cell>
          <cell r="L19">
            <v>401.60969663561536</v>
          </cell>
          <cell r="M19">
            <v>406.7191221999999</v>
          </cell>
          <cell r="N19">
            <v>358.76626058830766</v>
          </cell>
          <cell r="O19">
            <v>382.28907970769239</v>
          </cell>
          <cell r="Q19">
            <v>383.50576882586506</v>
          </cell>
          <cell r="R19">
            <v>395.54508661582202</v>
          </cell>
          <cell r="S19">
            <v>409.43162198782204</v>
          </cell>
          <cell r="T19">
            <v>429.74554115282206</v>
          </cell>
          <cell r="U19">
            <v>438.99662848826966</v>
          </cell>
          <cell r="V19">
            <v>466.79370084557303</v>
          </cell>
          <cell r="W19">
            <v>495.73524726557309</v>
          </cell>
          <cell r="X19">
            <v>498.64010458258429</v>
          </cell>
          <cell r="Y19">
            <v>523.05852070539322</v>
          </cell>
          <cell r="Z19">
            <v>547.00229980943823</v>
          </cell>
          <cell r="AA19">
            <v>569.82653071022241</v>
          </cell>
          <cell r="AB19">
            <v>649.61832261600011</v>
          </cell>
          <cell r="AC19">
            <v>0</v>
          </cell>
        </row>
        <row r="20">
          <cell r="A20" t="str">
            <v xml:space="preserve">   Net claims on general government 3/</v>
          </cell>
          <cell r="B20">
            <v>55.20000000000001</v>
          </cell>
          <cell r="C20">
            <v>208.8621</v>
          </cell>
          <cell r="D20">
            <v>229.50639999999999</v>
          </cell>
          <cell r="E20">
            <v>240.07640000000001</v>
          </cell>
          <cell r="F20">
            <v>265.86520000000002</v>
          </cell>
          <cell r="G20">
            <v>301.84519999999998</v>
          </cell>
          <cell r="H20">
            <v>313.70460000000003</v>
          </cell>
          <cell r="I20">
            <v>332.06849999999997</v>
          </cell>
          <cell r="J20">
            <v>344.75329999999997</v>
          </cell>
          <cell r="K20">
            <v>358.16640000000001</v>
          </cell>
          <cell r="L20">
            <v>376.75290000000001</v>
          </cell>
          <cell r="M20">
            <v>377.21109999999999</v>
          </cell>
          <cell r="N20">
            <v>331.67680000000007</v>
          </cell>
          <cell r="O20">
            <v>361.74850000000004</v>
          </cell>
          <cell r="Q20">
            <v>373.4196</v>
          </cell>
          <cell r="R20">
            <v>382.98369999999994</v>
          </cell>
          <cell r="S20">
            <v>392.61609999999996</v>
          </cell>
          <cell r="T20">
            <v>408.20310000000001</v>
          </cell>
          <cell r="U20">
            <v>418.75440000000003</v>
          </cell>
          <cell r="V20">
            <v>453.47159999999997</v>
          </cell>
          <cell r="W20">
            <v>487.1662</v>
          </cell>
          <cell r="X20">
            <v>487.35570000000001</v>
          </cell>
          <cell r="Y20">
            <v>501.72289999999998</v>
          </cell>
          <cell r="Z20">
            <v>503.12939999999998</v>
          </cell>
          <cell r="AA20">
            <v>506.37259999999998</v>
          </cell>
          <cell r="AB20">
            <v>499.5856</v>
          </cell>
        </row>
        <row r="21">
          <cell r="A21" t="str">
            <v xml:space="preserve">   Claims on banks</v>
          </cell>
          <cell r="B21">
            <v>4.2</v>
          </cell>
          <cell r="C21">
            <v>13.7195</v>
          </cell>
          <cell r="D21">
            <v>11.2257</v>
          </cell>
          <cell r="E21">
            <v>10.7599</v>
          </cell>
          <cell r="F21">
            <v>10.5617</v>
          </cell>
          <cell r="G21">
            <v>10.623799999999999</v>
          </cell>
          <cell r="H21">
            <v>9.0242000000000004</v>
          </cell>
          <cell r="I21">
            <v>5.3112000000000004</v>
          </cell>
          <cell r="J21">
            <v>6.4776999999999996</v>
          </cell>
          <cell r="K21">
            <v>7.8372000000000002</v>
          </cell>
          <cell r="L21">
            <v>4.3926999999999996</v>
          </cell>
          <cell r="M21">
            <v>7.0225</v>
          </cell>
          <cell r="N21">
            <v>4.4588999999999999</v>
          </cell>
          <cell r="O21">
            <v>3.4695</v>
          </cell>
          <cell r="Q21">
            <v>2.5152000000000001</v>
          </cell>
          <cell r="R21">
            <v>2.4718</v>
          </cell>
          <cell r="S21">
            <v>2.3967000000000001</v>
          </cell>
          <cell r="T21">
            <v>2.7450999999999999</v>
          </cell>
          <cell r="U21">
            <v>2.7124999999999999</v>
          </cell>
          <cell r="V21">
            <v>2.1541000000000001</v>
          </cell>
          <cell r="W21">
            <v>1.0624</v>
          </cell>
          <cell r="X21">
            <v>1.7211000000000001</v>
          </cell>
          <cell r="Y21">
            <v>-1.0244</v>
          </cell>
          <cell r="Z21">
            <v>3.5756999999999999</v>
          </cell>
          <cell r="AA21">
            <v>1.7927999999999999</v>
          </cell>
          <cell r="AB21">
            <v>6.556</v>
          </cell>
        </row>
        <row r="22">
          <cell r="A22" t="str">
            <v xml:space="preserve">   Claims on rest of economy</v>
          </cell>
          <cell r="B22">
            <v>0</v>
          </cell>
          <cell r="C22">
            <v>0</v>
          </cell>
          <cell r="D22">
            <v>0</v>
          </cell>
          <cell r="E22">
            <v>0.17</v>
          </cell>
          <cell r="F22">
            <v>0.28000000000000003</v>
          </cell>
          <cell r="G22">
            <v>0.37</v>
          </cell>
          <cell r="H22">
            <v>0.38</v>
          </cell>
          <cell r="I22">
            <v>0.39</v>
          </cell>
          <cell r="J22">
            <v>0.41</v>
          </cell>
          <cell r="K22">
            <v>33.803000000000004</v>
          </cell>
          <cell r="L22">
            <v>34.652999999999999</v>
          </cell>
          <cell r="M22">
            <v>35.506</v>
          </cell>
          <cell r="N22">
            <v>37.412999999999997</v>
          </cell>
          <cell r="O22">
            <v>36.673000000000002</v>
          </cell>
          <cell r="Q22">
            <v>37.407999999999994</v>
          </cell>
          <cell r="R22">
            <v>37.85199999999999</v>
          </cell>
          <cell r="S22">
            <v>39.052999999999997</v>
          </cell>
          <cell r="T22">
            <v>44.094999999999999</v>
          </cell>
          <cell r="U22">
            <v>44.642000000000003</v>
          </cell>
          <cell r="V22">
            <v>44.484999999999999</v>
          </cell>
          <cell r="W22">
            <v>46.442</v>
          </cell>
          <cell r="X22">
            <v>45.661000000000001</v>
          </cell>
          <cell r="Y22">
            <v>49.778999999999989</v>
          </cell>
          <cell r="Z22">
            <v>52.133000000000003</v>
          </cell>
          <cell r="AA22">
            <v>55.155999999999999</v>
          </cell>
          <cell r="AB22">
            <v>66.666000000000011</v>
          </cell>
        </row>
        <row r="23">
          <cell r="A23" t="str">
            <v xml:space="preserve">   Other items, net 3/</v>
          </cell>
          <cell r="B23">
            <v>-2.0479512099999839</v>
          </cell>
          <cell r="C23">
            <v>-12.83491080533334</v>
          </cell>
          <cell r="D23">
            <v>-13.425423656000003</v>
          </cell>
          <cell r="E23">
            <v>-5.4624912184615617</v>
          </cell>
          <cell r="F23">
            <v>-14.111987011076959</v>
          </cell>
          <cell r="G23">
            <v>-17.870838657346191</v>
          </cell>
          <cell r="H23">
            <v>1.5360806499999766</v>
          </cell>
          <cell r="I23">
            <v>-4.7098271000000125</v>
          </cell>
          <cell r="J23">
            <v>-10.319126266923096</v>
          </cell>
          <cell r="K23">
            <v>-2.4232107695384109</v>
          </cell>
          <cell r="L23">
            <v>-14.188903364384643</v>
          </cell>
          <cell r="M23">
            <v>-13.020477800000087</v>
          </cell>
          <cell r="N23">
            <v>-14.782439411692408</v>
          </cell>
          <cell r="O23">
            <v>-19.601920292307643</v>
          </cell>
          <cell r="Q23">
            <v>-29.837031174134935</v>
          </cell>
          <cell r="R23">
            <v>-27.762413384177918</v>
          </cell>
          <cell r="S23">
            <v>-24.634178012177916</v>
          </cell>
          <cell r="T23">
            <v>-25.297658847177949</v>
          </cell>
          <cell r="U23">
            <v>-27.11227151173037</v>
          </cell>
          <cell r="V23">
            <v>-33.316999154426938</v>
          </cell>
          <cell r="W23">
            <v>-38.935352734426914</v>
          </cell>
          <cell r="X23">
            <v>-36.097695417415729</v>
          </cell>
          <cell r="Y23">
            <v>-27.41897929460675</v>
          </cell>
          <cell r="Z23">
            <v>-11.835800190561748</v>
          </cell>
          <cell r="AA23">
            <v>6.5051307102224385</v>
          </cell>
          <cell r="AB23">
            <v>76.810722616000092</v>
          </cell>
        </row>
        <row r="25">
          <cell r="A25" t="str">
            <v>Reserve money</v>
          </cell>
          <cell r="B25">
            <v>153.80000000000001</v>
          </cell>
          <cell r="C25">
            <v>208.95970000000003</v>
          </cell>
          <cell r="D25">
            <v>198.48200000000003</v>
          </cell>
          <cell r="E25">
            <v>195.28689999999997</v>
          </cell>
          <cell r="F25">
            <v>200.27180000000001</v>
          </cell>
          <cell r="G25">
            <v>209.16630000000001</v>
          </cell>
          <cell r="H25">
            <v>205.8348</v>
          </cell>
          <cell r="I25">
            <v>208.16499999999999</v>
          </cell>
          <cell r="J25">
            <v>224.1182</v>
          </cell>
          <cell r="K25">
            <v>244.87780000000004</v>
          </cell>
          <cell r="L25">
            <v>249.88810000000001</v>
          </cell>
          <cell r="M25">
            <v>253.31899999999999</v>
          </cell>
          <cell r="N25">
            <v>253.55109999999999</v>
          </cell>
          <cell r="O25">
            <v>277.06630000000001</v>
          </cell>
          <cell r="Q25">
            <v>259.89429999999999</v>
          </cell>
          <cell r="R25">
            <v>254.79670000000002</v>
          </cell>
          <cell r="S25">
            <v>259.79049999999995</v>
          </cell>
          <cell r="T25">
            <v>270.96899999999999</v>
          </cell>
          <cell r="U25">
            <v>266.62279999999998</v>
          </cell>
          <cell r="V25">
            <v>272.02970000000005</v>
          </cell>
          <cell r="W25">
            <v>278.11450000000002</v>
          </cell>
          <cell r="X25">
            <v>281.81079999999997</v>
          </cell>
          <cell r="Y25">
            <v>245.69990000000001</v>
          </cell>
          <cell r="Z25">
            <v>232.8716</v>
          </cell>
          <cell r="AA25">
            <v>207.97130000000001</v>
          </cell>
          <cell r="AB25">
            <v>259.71890000000002</v>
          </cell>
        </row>
        <row r="26">
          <cell r="A26" t="str">
            <v xml:space="preserve">   Currency in circulation</v>
          </cell>
          <cell r="B26">
            <v>131.4</v>
          </cell>
          <cell r="C26">
            <v>185.57400000000001</v>
          </cell>
          <cell r="D26">
            <v>169.69300000000001</v>
          </cell>
          <cell r="E26">
            <v>167.61859999999999</v>
          </cell>
          <cell r="F26">
            <v>170.5694</v>
          </cell>
          <cell r="G26">
            <v>183.02359999999999</v>
          </cell>
          <cell r="H26">
            <v>175.28129999999999</v>
          </cell>
          <cell r="I26">
            <v>178.18289999999999</v>
          </cell>
          <cell r="J26">
            <v>195.7901</v>
          </cell>
          <cell r="K26">
            <v>207.39680000000001</v>
          </cell>
          <cell r="L26">
            <v>220.32980000000001</v>
          </cell>
          <cell r="M26">
            <v>222.0727</v>
          </cell>
          <cell r="N26">
            <v>222.70949999999999</v>
          </cell>
          <cell r="O26">
            <v>254.5549</v>
          </cell>
          <cell r="Q26">
            <v>231.31059999999999</v>
          </cell>
          <cell r="R26">
            <v>227.33109999999999</v>
          </cell>
          <cell r="S26">
            <v>228.98509999999999</v>
          </cell>
          <cell r="T26">
            <v>237.55969999999999</v>
          </cell>
          <cell r="U26">
            <v>238.96969999999999</v>
          </cell>
          <cell r="V26">
            <v>236.76840000000001</v>
          </cell>
          <cell r="W26">
            <v>246.9117</v>
          </cell>
          <cell r="X26">
            <v>250.23589999999999</v>
          </cell>
          <cell r="Y26">
            <v>211.8398</v>
          </cell>
          <cell r="Z26">
            <v>195.4648</v>
          </cell>
          <cell r="AA26">
            <v>179.57740000000001</v>
          </cell>
          <cell r="AB26">
            <v>221.97489999999999</v>
          </cell>
        </row>
        <row r="27">
          <cell r="A27" t="str">
            <v xml:space="preserve">   Required reserves</v>
          </cell>
          <cell r="B27">
            <v>11.9</v>
          </cell>
          <cell r="C27">
            <v>13.723000000000001</v>
          </cell>
          <cell r="D27">
            <v>12.936</v>
          </cell>
          <cell r="E27">
            <v>13.776199999999999</v>
          </cell>
          <cell r="F27">
            <v>12.7357</v>
          </cell>
          <cell r="G27">
            <v>13.8423</v>
          </cell>
          <cell r="H27">
            <v>13.654999999999999</v>
          </cell>
          <cell r="I27">
            <v>14.3012</v>
          </cell>
          <cell r="J27">
            <v>14.4359</v>
          </cell>
          <cell r="K27">
            <v>16.2117</v>
          </cell>
          <cell r="L27">
            <v>15.157400000000001</v>
          </cell>
          <cell r="M27">
            <v>14.614100000000001</v>
          </cell>
          <cell r="N27">
            <v>15.045199999999999</v>
          </cell>
          <cell r="O27">
            <v>15.652900000000001</v>
          </cell>
          <cell r="Q27">
            <v>14.9458</v>
          </cell>
          <cell r="R27">
            <v>16.984999999999999</v>
          </cell>
          <cell r="S27">
            <v>17.436399999999999</v>
          </cell>
          <cell r="T27">
            <v>17.093</v>
          </cell>
          <cell r="U27">
            <v>16.846</v>
          </cell>
          <cell r="V27">
            <v>17.872599999999998</v>
          </cell>
          <cell r="W27">
            <v>18.343</v>
          </cell>
          <cell r="X27">
            <v>18.309200000000001</v>
          </cell>
          <cell r="Y27">
            <v>24.287099999999999</v>
          </cell>
          <cell r="Z27">
            <v>22.616599999999998</v>
          </cell>
          <cell r="AA27">
            <v>22.020900000000001</v>
          </cell>
          <cell r="AB27">
            <v>18.049900000000001</v>
          </cell>
        </row>
        <row r="28">
          <cell r="A28" t="str">
            <v xml:space="preserve">   Balances on banks' correspondent a/cs</v>
          </cell>
          <cell r="B28">
            <v>10.500000000000005</v>
          </cell>
          <cell r="C28">
            <v>9.6627000000000134</v>
          </cell>
          <cell r="D28">
            <v>15.853000000000016</v>
          </cell>
          <cell r="E28">
            <v>13.892099999999989</v>
          </cell>
          <cell r="F28">
            <v>16.96670000000001</v>
          </cell>
          <cell r="G28">
            <v>12.300400000000019</v>
          </cell>
          <cell r="H28">
            <v>16.898500000000013</v>
          </cell>
          <cell r="I28">
            <v>15.680900000000003</v>
          </cell>
          <cell r="J28">
            <v>13.892200000000006</v>
          </cell>
          <cell r="K28">
            <v>21.269300000000023</v>
          </cell>
          <cell r="L28">
            <v>14.400900000000002</v>
          </cell>
          <cell r="M28">
            <v>16.63219999999999</v>
          </cell>
          <cell r="N28">
            <v>15.7964</v>
          </cell>
          <cell r="O28">
            <v>6.8585000000000083</v>
          </cell>
          <cell r="Q28">
            <v>13.637899999999993</v>
          </cell>
          <cell r="R28">
            <v>10.480600000000024</v>
          </cell>
          <cell r="S28">
            <v>13.368999999999964</v>
          </cell>
          <cell r="T28">
            <v>16.316300000000002</v>
          </cell>
          <cell r="U28">
            <v>10.807099999999995</v>
          </cell>
          <cell r="V28">
            <v>17.388700000000036</v>
          </cell>
          <cell r="W28">
            <v>12.859800000000025</v>
          </cell>
          <cell r="X28">
            <v>13.265699999999985</v>
          </cell>
          <cell r="Y28">
            <v>9.5730000000000182</v>
          </cell>
          <cell r="Z28">
            <v>14.790200000000006</v>
          </cell>
          <cell r="AA28">
            <v>6.3730000000000011</v>
          </cell>
          <cell r="AB28">
            <v>19.694100000000027</v>
          </cell>
        </row>
        <row r="32">
          <cell r="A32" t="str">
            <v>Net foreign assets</v>
          </cell>
          <cell r="B32" t="str">
            <v>…</v>
          </cell>
          <cell r="C32">
            <v>-97.234940404666631</v>
          </cell>
          <cell r="D32" t="str">
            <v>…</v>
          </cell>
          <cell r="E32" t="str">
            <v>…</v>
          </cell>
          <cell r="F32">
            <v>-61.536123794256419</v>
          </cell>
          <cell r="G32" t="str">
            <v>…</v>
          </cell>
          <cell r="H32" t="str">
            <v>…</v>
          </cell>
          <cell r="I32">
            <v>-62.571759911076889</v>
          </cell>
          <cell r="J32" t="str">
            <v>…</v>
          </cell>
          <cell r="K32" t="str">
            <v>…</v>
          </cell>
          <cell r="L32">
            <v>-26.826723735615403</v>
          </cell>
          <cell r="M32" t="str">
            <v>…</v>
          </cell>
          <cell r="N32" t="str">
            <v>…</v>
          </cell>
          <cell r="O32">
            <v>-104.43579051302572</v>
          </cell>
          <cell r="Q32" t="str">
            <v>...</v>
          </cell>
          <cell r="R32" t="str">
            <v>...</v>
          </cell>
          <cell r="S32">
            <v>-44.418342280129693</v>
          </cell>
          <cell r="T32" t="str">
            <v>...</v>
          </cell>
          <cell r="U32" t="str">
            <v>...</v>
          </cell>
          <cell r="V32">
            <v>-45.122878857750919</v>
          </cell>
          <cell r="W32" t="str">
            <v>...</v>
          </cell>
          <cell r="X32" t="str">
            <v>...</v>
          </cell>
          <cell r="Y32">
            <v>-82.594619859820227</v>
          </cell>
          <cell r="Z32" t="str">
            <v>...</v>
          </cell>
          <cell r="AA32" t="str">
            <v>...</v>
          </cell>
          <cell r="AB32">
            <v>-284.67664290830777</v>
          </cell>
        </row>
        <row r="33">
          <cell r="A33" t="str">
            <v xml:space="preserve"> Net international reserves</v>
          </cell>
          <cell r="B33" t="str">
            <v>…</v>
          </cell>
          <cell r="C33">
            <v>-97.234940404666631</v>
          </cell>
          <cell r="D33" t="str">
            <v>…</v>
          </cell>
          <cell r="E33" t="str">
            <v>…</v>
          </cell>
          <cell r="F33">
            <v>-61.536123794256419</v>
          </cell>
          <cell r="G33" t="str">
            <v>…</v>
          </cell>
          <cell r="H33" t="str">
            <v>…</v>
          </cell>
          <cell r="I33">
            <v>-62.571759911076889</v>
          </cell>
          <cell r="J33" t="str">
            <v>…</v>
          </cell>
          <cell r="K33" t="str">
            <v>…</v>
          </cell>
          <cell r="L33">
            <v>-26.826723735615403</v>
          </cell>
          <cell r="M33" t="str">
            <v>…</v>
          </cell>
          <cell r="N33" t="str">
            <v>…</v>
          </cell>
          <cell r="O33">
            <v>-104.43579051302572</v>
          </cell>
          <cell r="Q33" t="str">
            <v>...</v>
          </cell>
          <cell r="R33" t="str">
            <v>...</v>
          </cell>
          <cell r="S33">
            <v>-44.418342280129693</v>
          </cell>
          <cell r="T33" t="str">
            <v>...</v>
          </cell>
          <cell r="U33" t="str">
            <v>...</v>
          </cell>
          <cell r="V33">
            <v>-45.122878857750919</v>
          </cell>
          <cell r="W33" t="str">
            <v>...</v>
          </cell>
          <cell r="X33" t="str">
            <v>...</v>
          </cell>
          <cell r="Y33">
            <v>-82.594619859820227</v>
          </cell>
          <cell r="Z33" t="str">
            <v>...</v>
          </cell>
          <cell r="AA33" t="str">
            <v>...</v>
          </cell>
          <cell r="AB33">
            <v>-284.67664290830777</v>
          </cell>
        </row>
        <row r="34">
          <cell r="B34" t="str">
            <v>…</v>
          </cell>
        </row>
        <row r="35">
          <cell r="A35" t="str">
            <v>Net domestic assets</v>
          </cell>
          <cell r="B35" t="str">
            <v>…</v>
          </cell>
          <cell r="C35">
            <v>152.39464040466663</v>
          </cell>
          <cell r="D35" t="str">
            <v>…</v>
          </cell>
          <cell r="E35" t="str">
            <v>…</v>
          </cell>
          <cell r="F35">
            <v>52.848223794256398</v>
          </cell>
          <cell r="G35" t="str">
            <v>…</v>
          </cell>
          <cell r="H35" t="str">
            <v>…</v>
          </cell>
          <cell r="I35">
            <v>70.464959911076903</v>
          </cell>
          <cell r="J35" t="str">
            <v>…</v>
          </cell>
          <cell r="K35" t="str">
            <v>…</v>
          </cell>
          <cell r="L35">
            <v>68.549823735615405</v>
          </cell>
          <cell r="M35" t="str">
            <v>…</v>
          </cell>
          <cell r="N35" t="str">
            <v>…</v>
          </cell>
          <cell r="O35">
            <v>172.54239051302574</v>
          </cell>
          <cell r="Q35" t="str">
            <v>...</v>
          </cell>
          <cell r="R35" t="str">
            <v>...</v>
          </cell>
          <cell r="S35">
            <v>27.142542280129646</v>
          </cell>
          <cell r="T35" t="str">
            <v>...</v>
          </cell>
          <cell r="U35" t="str">
            <v>...</v>
          </cell>
          <cell r="V35">
            <v>57.362078857750987</v>
          </cell>
          <cell r="W35" t="str">
            <v>...</v>
          </cell>
          <cell r="X35" t="str">
            <v>...</v>
          </cell>
          <cell r="Y35">
            <v>56.264819859820193</v>
          </cell>
          <cell r="Z35" t="str">
            <v>...</v>
          </cell>
          <cell r="AA35" t="str">
            <v>...</v>
          </cell>
          <cell r="AB35">
            <v>267.32924290830772</v>
          </cell>
        </row>
        <row r="36">
          <cell r="A36" t="str">
            <v xml:space="preserve">   Net claims on general government</v>
          </cell>
          <cell r="B36" t="str">
            <v>…</v>
          </cell>
          <cell r="C36">
            <v>153.66209999999998</v>
          </cell>
          <cell r="D36" t="str">
            <v>…</v>
          </cell>
          <cell r="E36" t="str">
            <v>…</v>
          </cell>
          <cell r="F36">
            <v>57.003100000000018</v>
          </cell>
          <cell r="G36" t="str">
            <v>…</v>
          </cell>
          <cell r="H36" t="str">
            <v>…</v>
          </cell>
          <cell r="I36">
            <v>66.203299999999956</v>
          </cell>
          <cell r="J36" t="str">
            <v>…</v>
          </cell>
          <cell r="K36" t="str">
            <v>…</v>
          </cell>
          <cell r="L36">
            <v>44.684400000000039</v>
          </cell>
          <cell r="M36" t="str">
            <v>…</v>
          </cell>
          <cell r="N36" t="str">
            <v>…</v>
          </cell>
          <cell r="O36">
            <v>152.88640000000004</v>
          </cell>
          <cell r="Q36" t="str">
            <v>...</v>
          </cell>
          <cell r="R36" t="str">
            <v>...</v>
          </cell>
          <cell r="S36">
            <v>30.867599999999925</v>
          </cell>
          <cell r="T36" t="str">
            <v>...</v>
          </cell>
          <cell r="U36" t="str">
            <v>...</v>
          </cell>
          <cell r="V36">
            <v>60.855500000000006</v>
          </cell>
          <cell r="W36" t="str">
            <v>...</v>
          </cell>
          <cell r="X36" t="str">
            <v>...</v>
          </cell>
          <cell r="Y36">
            <v>48.251300000000015</v>
          </cell>
          <cell r="Z36" t="str">
            <v>...</v>
          </cell>
          <cell r="AA36" t="str">
            <v>...</v>
          </cell>
          <cell r="AB36">
            <v>137.83709999999996</v>
          </cell>
        </row>
        <row r="37">
          <cell r="A37" t="str">
            <v xml:space="preserve">   Claims on banks</v>
          </cell>
          <cell r="B37" t="str">
            <v>…</v>
          </cell>
          <cell r="C37">
            <v>9.5195000000000007</v>
          </cell>
          <cell r="D37" t="str">
            <v>…</v>
          </cell>
          <cell r="E37" t="str">
            <v>…</v>
          </cell>
          <cell r="F37">
            <v>-3.1577999999999999</v>
          </cell>
          <cell r="G37" t="str">
            <v>…</v>
          </cell>
          <cell r="H37" t="str">
            <v>…</v>
          </cell>
          <cell r="I37">
            <v>-5.2504999999999997</v>
          </cell>
          <cell r="J37" t="str">
            <v>…</v>
          </cell>
          <cell r="K37" t="str">
            <v>…</v>
          </cell>
          <cell r="L37">
            <v>-0.91850000000000076</v>
          </cell>
          <cell r="M37" t="str">
            <v>…</v>
          </cell>
          <cell r="N37" t="str">
            <v>…</v>
          </cell>
          <cell r="O37">
            <v>-10.25</v>
          </cell>
          <cell r="Q37" t="str">
            <v>...</v>
          </cell>
          <cell r="R37" t="str">
            <v>...</v>
          </cell>
          <cell r="S37">
            <v>-1.0728</v>
          </cell>
          <cell r="T37" t="str">
            <v>...</v>
          </cell>
          <cell r="U37" t="str">
            <v>...</v>
          </cell>
          <cell r="V37">
            <v>-0.24259999999999993</v>
          </cell>
          <cell r="W37" t="str">
            <v>...</v>
          </cell>
          <cell r="X37" t="str">
            <v>...</v>
          </cell>
          <cell r="Y37">
            <v>-3.1785000000000001</v>
          </cell>
          <cell r="Z37" t="str">
            <v>...</v>
          </cell>
          <cell r="AA37" t="str">
            <v>...</v>
          </cell>
          <cell r="AB37">
            <v>3.0865</v>
          </cell>
        </row>
        <row r="38">
          <cell r="A38" t="str">
            <v xml:space="preserve">   Other items, net</v>
          </cell>
          <cell r="B38" t="str">
            <v>…</v>
          </cell>
          <cell r="C38">
            <v>-10.786959595333357</v>
          </cell>
          <cell r="D38" t="str">
            <v>…</v>
          </cell>
          <cell r="E38" t="str">
            <v>…</v>
          </cell>
          <cell r="F38">
            <v>-1.2770762057436187</v>
          </cell>
          <cell r="G38" t="str">
            <v>…</v>
          </cell>
          <cell r="H38" t="str">
            <v>…</v>
          </cell>
          <cell r="I38">
            <v>9.4021599110769465</v>
          </cell>
          <cell r="J38" t="str">
            <v>…</v>
          </cell>
          <cell r="K38" t="str">
            <v>…</v>
          </cell>
          <cell r="L38">
            <v>-9.4790762643846307</v>
          </cell>
          <cell r="M38" t="str">
            <v>…</v>
          </cell>
          <cell r="N38" t="str">
            <v>…</v>
          </cell>
          <cell r="O38">
            <v>-6.7670094869743025</v>
          </cell>
          <cell r="Q38" t="str">
            <v>...</v>
          </cell>
          <cell r="R38" t="str">
            <v>...</v>
          </cell>
          <cell r="S38">
            <v>-5.0322577198702731</v>
          </cell>
          <cell r="T38" t="str">
            <v>...</v>
          </cell>
          <cell r="U38" t="str">
            <v>...</v>
          </cell>
          <cell r="V38">
            <v>-8.682821142249022</v>
          </cell>
          <cell r="W38" t="str">
            <v>...</v>
          </cell>
          <cell r="X38" t="str">
            <v>...</v>
          </cell>
          <cell r="Y38">
            <v>5.8980198598201881</v>
          </cell>
          <cell r="Z38" t="str">
            <v>...</v>
          </cell>
          <cell r="AA38" t="str">
            <v>...</v>
          </cell>
          <cell r="AB38">
            <v>96.412642908307731</v>
          </cell>
        </row>
        <row r="39">
          <cell r="B39" t="str">
            <v>…</v>
          </cell>
        </row>
        <row r="40">
          <cell r="A40" t="str">
            <v>Reserve money</v>
          </cell>
          <cell r="B40" t="str">
            <v>…</v>
          </cell>
          <cell r="C40">
            <v>55.159700000000015</v>
          </cell>
          <cell r="D40" t="str">
            <v>…</v>
          </cell>
          <cell r="E40" t="str">
            <v>…</v>
          </cell>
          <cell r="F40">
            <v>-8.6879000000000133</v>
          </cell>
          <cell r="G40" t="str">
            <v>…</v>
          </cell>
          <cell r="H40" t="str">
            <v>…</v>
          </cell>
          <cell r="I40">
            <v>7.8931999999999789</v>
          </cell>
          <cell r="J40" t="str">
            <v>…</v>
          </cell>
          <cell r="K40" t="str">
            <v>…</v>
          </cell>
          <cell r="L40">
            <v>41.723100000000017</v>
          </cell>
          <cell r="M40" t="str">
            <v>…</v>
          </cell>
          <cell r="N40" t="str">
            <v>…</v>
          </cell>
          <cell r="O40">
            <v>68.106599999999986</v>
          </cell>
          <cell r="Q40" t="str">
            <v>...</v>
          </cell>
          <cell r="R40" t="str">
            <v>...</v>
          </cell>
          <cell r="S40">
            <v>-17.275800000000061</v>
          </cell>
          <cell r="T40" t="str">
            <v>...</v>
          </cell>
          <cell r="U40" t="str">
            <v>...</v>
          </cell>
          <cell r="V40">
            <v>12.239200000000096</v>
          </cell>
          <cell r="W40" t="str">
            <v>...</v>
          </cell>
          <cell r="X40" t="str">
            <v>...</v>
          </cell>
          <cell r="Y40">
            <v>-26.329800000000034</v>
          </cell>
          <cell r="Z40" t="str">
            <v>...</v>
          </cell>
          <cell r="AA40" t="str">
            <v>...</v>
          </cell>
          <cell r="AB40">
            <v>-17.347399999999993</v>
          </cell>
        </row>
        <row r="41">
          <cell r="A41" t="str">
            <v xml:space="preserve">   Currency in circulation</v>
          </cell>
          <cell r="B41" t="str">
            <v>…</v>
          </cell>
          <cell r="C41">
            <v>54.174000000000007</v>
          </cell>
          <cell r="D41" t="str">
            <v>…</v>
          </cell>
          <cell r="E41" t="str">
            <v>…</v>
          </cell>
          <cell r="F41">
            <v>-15.004600000000011</v>
          </cell>
          <cell r="G41" t="str">
            <v>…</v>
          </cell>
          <cell r="H41" t="str">
            <v>…</v>
          </cell>
          <cell r="I41">
            <v>7.6134999999999877</v>
          </cell>
          <cell r="J41" t="str">
            <v>…</v>
          </cell>
          <cell r="K41" t="str">
            <v>…</v>
          </cell>
          <cell r="L41">
            <v>42.146900000000016</v>
          </cell>
          <cell r="M41" t="str">
            <v>…</v>
          </cell>
          <cell r="N41" t="str">
            <v>…</v>
          </cell>
          <cell r="O41">
            <v>68.980899999999991</v>
          </cell>
          <cell r="Q41" t="str">
            <v>...</v>
          </cell>
          <cell r="R41" t="str">
            <v>...</v>
          </cell>
          <cell r="S41">
            <v>-25.569800000000015</v>
          </cell>
          <cell r="T41" t="str">
            <v>...</v>
          </cell>
          <cell r="U41" t="str">
            <v>...</v>
          </cell>
          <cell r="V41">
            <v>7.7833000000000254</v>
          </cell>
          <cell r="W41" t="str">
            <v>...</v>
          </cell>
          <cell r="X41" t="str">
            <v>...</v>
          </cell>
          <cell r="Y41">
            <v>-24.928600000000017</v>
          </cell>
          <cell r="Z41" t="str">
            <v>...</v>
          </cell>
          <cell r="AA41" t="str">
            <v>...</v>
          </cell>
          <cell r="AB41">
            <v>-32.580000000000013</v>
          </cell>
        </row>
        <row r="42">
          <cell r="A42" t="str">
            <v xml:space="preserve">   Required reserves</v>
          </cell>
          <cell r="B42" t="str">
            <v>…</v>
          </cell>
          <cell r="C42">
            <v>1.8230000000000004</v>
          </cell>
          <cell r="D42" t="str">
            <v>…</v>
          </cell>
          <cell r="E42" t="str">
            <v>…</v>
          </cell>
          <cell r="F42">
            <v>-0.98730000000000118</v>
          </cell>
          <cell r="G42" t="str">
            <v>…</v>
          </cell>
          <cell r="H42" t="str">
            <v>…</v>
          </cell>
          <cell r="I42">
            <v>1.5655000000000001</v>
          </cell>
          <cell r="J42" t="str">
            <v>…</v>
          </cell>
          <cell r="K42" t="str">
            <v>…</v>
          </cell>
          <cell r="L42">
            <v>0.85620000000000118</v>
          </cell>
          <cell r="M42" t="str">
            <v>…</v>
          </cell>
          <cell r="N42" t="str">
            <v>…</v>
          </cell>
          <cell r="O42">
            <v>1.9298999999999999</v>
          </cell>
          <cell r="Q42" t="str">
            <v>...</v>
          </cell>
          <cell r="R42" t="str">
            <v>...</v>
          </cell>
          <cell r="S42">
            <v>1.7834999999999983</v>
          </cell>
          <cell r="T42" t="str">
            <v>...</v>
          </cell>
          <cell r="U42" t="str">
            <v>...</v>
          </cell>
          <cell r="V42">
            <v>0.43619999999999948</v>
          </cell>
          <cell r="W42" t="str">
            <v>...</v>
          </cell>
          <cell r="X42" t="str">
            <v>...</v>
          </cell>
          <cell r="Y42">
            <v>6.4145000000000003</v>
          </cell>
          <cell r="Z42" t="str">
            <v>...</v>
          </cell>
          <cell r="AA42" t="str">
            <v>...</v>
          </cell>
          <cell r="AB42">
            <v>2.3970000000000002</v>
          </cell>
        </row>
        <row r="43">
          <cell r="A43" t="str">
            <v xml:space="preserve">   Balances on banks' correspondent a/cs</v>
          </cell>
          <cell r="B43" t="str">
            <v>…</v>
          </cell>
          <cell r="C43">
            <v>-0.83729999999999194</v>
          </cell>
          <cell r="D43" t="str">
            <v>…</v>
          </cell>
          <cell r="E43" t="str">
            <v>…</v>
          </cell>
          <cell r="F43">
            <v>7.3039999999999967</v>
          </cell>
          <cell r="G43" t="str">
            <v>…</v>
          </cell>
          <cell r="H43" t="str">
            <v>…</v>
          </cell>
          <cell r="I43">
            <v>-1.2858000000000072</v>
          </cell>
          <cell r="J43" t="str">
            <v>…</v>
          </cell>
          <cell r="K43" t="str">
            <v>…</v>
          </cell>
          <cell r="L43">
            <v>-1.2800000000000011</v>
          </cell>
          <cell r="M43" t="str">
            <v>…</v>
          </cell>
          <cell r="N43" t="str">
            <v>…</v>
          </cell>
          <cell r="O43">
            <v>-2.8042000000000051</v>
          </cell>
          <cell r="Q43" t="str">
            <v>...</v>
          </cell>
          <cell r="R43" t="str">
            <v>...</v>
          </cell>
          <cell r="S43">
            <v>6.510499999999956</v>
          </cell>
          <cell r="T43" t="str">
            <v>...</v>
          </cell>
          <cell r="U43" t="str">
            <v>...</v>
          </cell>
          <cell r="V43">
            <v>4.0197000000000713</v>
          </cell>
          <cell r="W43" t="str">
            <v>...</v>
          </cell>
          <cell r="X43" t="str">
            <v>...</v>
          </cell>
          <cell r="Y43">
            <v>-7.8157000000000174</v>
          </cell>
          <cell r="Z43" t="str">
            <v>...</v>
          </cell>
          <cell r="AA43" t="str">
            <v>...</v>
          </cell>
          <cell r="AB43">
            <v>12.835600000000019</v>
          </cell>
        </row>
        <row r="47">
          <cell r="A47" t="str">
            <v>Net international reserves</v>
          </cell>
          <cell r="B47" t="str">
            <v>…</v>
          </cell>
          <cell r="C47">
            <v>-63.221677766363214</v>
          </cell>
          <cell r="D47">
            <v>-13.417748565552742</v>
          </cell>
          <cell r="E47">
            <v>-23.674382948899634</v>
          </cell>
          <cell r="F47">
            <v>-29.448799837603335</v>
          </cell>
          <cell r="G47">
            <v>-40.684817286772109</v>
          </cell>
          <cell r="H47">
            <v>-56.481269572713479</v>
          </cell>
          <cell r="I47">
            <v>-59.39321491432716</v>
          </cell>
          <cell r="J47">
            <v>-55.712505587637338</v>
          </cell>
          <cell r="K47">
            <v>-72.606631822210176</v>
          </cell>
          <cell r="L47">
            <v>-72.231443403177124</v>
          </cell>
          <cell r="M47">
            <v>-73.034720573073784</v>
          </cell>
          <cell r="N47">
            <v>-49.97526862530956</v>
          </cell>
          <cell r="O47">
            <v>-49.978914840050834</v>
          </cell>
          <cell r="Q47" t="str">
            <v>...</v>
          </cell>
          <cell r="R47" t="str">
            <v>...</v>
          </cell>
          <cell r="S47">
            <v>-16.031665446187318</v>
          </cell>
          <cell r="T47" t="str">
            <v>...</v>
          </cell>
          <cell r="U47" t="str">
            <v>...</v>
          </cell>
          <cell r="V47">
            <v>-32.317615364221709</v>
          </cell>
          <cell r="W47" t="str">
            <v>...</v>
          </cell>
          <cell r="X47" t="str">
            <v>...</v>
          </cell>
          <cell r="Y47">
            <v>-62.128032531455766</v>
          </cell>
          <cell r="Z47" t="str">
            <v>...</v>
          </cell>
          <cell r="AA47" t="str">
            <v>...</v>
          </cell>
          <cell r="AB47">
            <v>-102.74675877517683</v>
          </cell>
        </row>
        <row r="51">
          <cell r="A51" t="str">
            <v>Net domestic assets</v>
          </cell>
          <cell r="B51" t="str">
            <v>…</v>
          </cell>
          <cell r="C51">
            <v>265.71786644043715</v>
          </cell>
          <cell r="D51">
            <v>8.3719972967181597</v>
          </cell>
          <cell r="E51">
            <v>17.066834153290667</v>
          </cell>
          <cell r="F51">
            <v>25.19621358371371</v>
          </cell>
          <cell r="G51">
            <v>40.630663814146196</v>
          </cell>
          <cell r="H51">
            <v>54.77950183456575</v>
          </cell>
          <cell r="I51">
            <v>58.791480418022665</v>
          </cell>
          <cell r="J51">
            <v>62.730517961260787</v>
          </cell>
          <cell r="K51">
            <v>89.458718398004677</v>
          </cell>
          <cell r="L51">
            <v>91.473676260453374</v>
          </cell>
          <cell r="M51">
            <v>93.909674456182927</v>
          </cell>
          <cell r="N51">
            <v>71.04740101777503</v>
          </cell>
          <cell r="O51">
            <v>82.262271302355813</v>
          </cell>
          <cell r="Q51" t="str">
            <v>...</v>
          </cell>
          <cell r="R51" t="str">
            <v>...</v>
          </cell>
          <cell r="S51">
            <v>7.1000046093086189</v>
          </cell>
          <cell r="T51" t="str">
            <v>...</v>
          </cell>
          <cell r="U51" t="str">
            <v>...</v>
          </cell>
          <cell r="V51">
            <v>22.104900616699517</v>
          </cell>
          <cell r="W51" t="str">
            <v>...</v>
          </cell>
          <cell r="X51" t="str">
            <v>...</v>
          </cell>
          <cell r="Y51">
            <v>36.822773254558207</v>
          </cell>
          <cell r="Z51" t="str">
            <v>...</v>
          </cell>
          <cell r="AA51" t="str">
            <v>...</v>
          </cell>
          <cell r="AB51">
            <v>69.92855854337094</v>
          </cell>
        </row>
        <row r="53">
          <cell r="A53" t="str">
            <v>Reserve money</v>
          </cell>
          <cell r="B53" t="str">
            <v>…</v>
          </cell>
          <cell r="C53">
            <v>35.864564369310806</v>
          </cell>
          <cell r="D53">
            <v>-5.0142204453777488</v>
          </cell>
          <cell r="E53">
            <v>-6.5432712623534783</v>
          </cell>
          <cell r="F53">
            <v>-4.1576916505909995</v>
          </cell>
          <cell r="G53">
            <v>9.8870739190370927E-2</v>
          </cell>
          <cell r="H53">
            <v>-1.4954558223427838</v>
          </cell>
          <cell r="I53">
            <v>-0.38031256744722741</v>
          </cell>
          <cell r="J53">
            <v>7.254269603181851</v>
          </cell>
          <cell r="K53">
            <v>17.189008215459722</v>
          </cell>
          <cell r="L53">
            <v>19.586743281120711</v>
          </cell>
          <cell r="M53">
            <v>21.228638823658329</v>
          </cell>
          <cell r="N53">
            <v>21.339712872864936</v>
          </cell>
          <cell r="O53">
            <v>32.593174664779845</v>
          </cell>
          <cell r="Q53" t="str">
            <v>...</v>
          </cell>
          <cell r="R53" t="str">
            <v>...</v>
          </cell>
          <cell r="S53">
            <v>-6.2352584922814707</v>
          </cell>
          <cell r="T53" t="str">
            <v>...</v>
          </cell>
          <cell r="U53" t="str">
            <v>...</v>
          </cell>
          <cell r="V53">
            <v>-1.8178320495852329</v>
          </cell>
          <cell r="W53" t="str">
            <v>...</v>
          </cell>
          <cell r="X53" t="str">
            <v>...</v>
          </cell>
          <cell r="Y53">
            <v>-11.320900448737358</v>
          </cell>
          <cell r="Z53" t="str">
            <v>...</v>
          </cell>
          <cell r="AA53" t="str">
            <v>...</v>
          </cell>
          <cell r="AB53">
            <v>-6.261100682399845</v>
          </cell>
        </row>
        <row r="54">
          <cell r="A54" t="str">
            <v xml:space="preserve">   Currency in circulation</v>
          </cell>
          <cell r="B54" t="str">
            <v>…</v>
          </cell>
          <cell r="C54">
            <v>41.228310502283108</v>
          </cell>
          <cell r="D54">
            <v>-8.5577721016952815</v>
          </cell>
          <cell r="E54">
            <v>-9.6756011079138347</v>
          </cell>
          <cell r="F54">
            <v>-8.0855076681000675</v>
          </cell>
          <cell r="G54">
            <v>-1.3743304557750635</v>
          </cell>
          <cell r="H54">
            <v>-5.5464127517863666</v>
          </cell>
          <cell r="I54">
            <v>-3.9828316466746561</v>
          </cell>
          <cell r="J54">
            <v>5.5051354176770317</v>
          </cell>
          <cell r="K54">
            <v>11.759621498701334</v>
          </cell>
          <cell r="L54">
            <v>18.728808992639046</v>
          </cell>
          <cell r="M54">
            <v>19.668003060773586</v>
          </cell>
          <cell r="N54">
            <v>20.011154579844149</v>
          </cell>
          <cell r="O54">
            <v>37.171640423766263</v>
          </cell>
          <cell r="Q54" t="str">
            <v>...</v>
          </cell>
          <cell r="R54" t="str">
            <v>...</v>
          </cell>
          <cell r="S54">
            <v>-10.044905833672823</v>
          </cell>
          <cell r="T54" t="str">
            <v>...</v>
          </cell>
          <cell r="U54" t="str">
            <v>...</v>
          </cell>
          <cell r="V54">
            <v>-6.9872942929010584</v>
          </cell>
          <cell r="W54" t="str">
            <v>...</v>
          </cell>
          <cell r="X54" t="str">
            <v>...</v>
          </cell>
          <cell r="Y54">
            <v>-16.780309473516319</v>
          </cell>
          <cell r="Z54" t="str">
            <v>...</v>
          </cell>
          <cell r="AA54" t="str">
            <v>...</v>
          </cell>
          <cell r="AB54">
            <v>-12.798810786985449</v>
          </cell>
        </row>
        <row r="57">
          <cell r="A57" t="str">
            <v xml:space="preserve">   Sources: National Bank of Georgia; and Fund staff estimates.</v>
          </cell>
        </row>
        <row r="59">
          <cell r="A59" t="str">
            <v xml:space="preserve">   1/ Valued at end-period actual exchange rates.</v>
          </cell>
        </row>
        <row r="60">
          <cell r="A60" t="str">
            <v xml:space="preserve"> 2/  US$25 million earmarked in the 1999 budget as partial payment to Turkmenistan in lieu of principal obligations falling due are escrowed in an NBG account.</v>
          </cell>
        </row>
        <row r="61">
          <cell r="A61" t="str">
            <v>3/ Data for end-March 1999 reflect the issuance of a lari 70.3 million government bond to recapitalize the NBG  for losses from revaluation of its net international reserves.</v>
          </cell>
        </row>
        <row r="66">
          <cell r="Y66" t="str">
            <v>APPENDIX I</v>
          </cell>
        </row>
        <row r="68">
          <cell r="A68" t="str">
            <v>Table x.  Georgia: Monetary Survey 1/</v>
          </cell>
        </row>
        <row r="71">
          <cell r="B71">
            <v>1995</v>
          </cell>
          <cell r="C71">
            <v>1996</v>
          </cell>
          <cell r="D71">
            <v>1997</v>
          </cell>
          <cell r="E71">
            <v>1997</v>
          </cell>
          <cell r="F71">
            <v>1997</v>
          </cell>
          <cell r="O71">
            <v>1997</v>
          </cell>
          <cell r="P71">
            <v>1998</v>
          </cell>
          <cell r="Q71">
            <v>1998</v>
          </cell>
          <cell r="S71">
            <v>1998</v>
          </cell>
          <cell r="AB71">
            <v>1998</v>
          </cell>
          <cell r="AC71">
            <v>1999</v>
          </cell>
        </row>
        <row r="72">
          <cell r="B72" t="str">
            <v>Dec.</v>
          </cell>
          <cell r="C72" t="str">
            <v>Dec.</v>
          </cell>
          <cell r="D72" t="str">
            <v>Jan.</v>
          </cell>
          <cell r="E72" t="str">
            <v>Feb.</v>
          </cell>
          <cell r="F72" t="str">
            <v>Mar.</v>
          </cell>
          <cell r="G72" t="str">
            <v>Apr.</v>
          </cell>
          <cell r="H72" t="str">
            <v>May</v>
          </cell>
          <cell r="I72" t="str">
            <v>Jun.</v>
          </cell>
          <cell r="J72" t="str">
            <v>Jul.</v>
          </cell>
          <cell r="K72" t="str">
            <v>Aug.</v>
          </cell>
          <cell r="L72" t="str">
            <v>Sep.</v>
          </cell>
          <cell r="M72" t="str">
            <v>Oct.</v>
          </cell>
          <cell r="N72" t="str">
            <v>Nov.</v>
          </cell>
          <cell r="O72" t="str">
            <v>Dec.</v>
          </cell>
          <cell r="Q72" t="str">
            <v>Jan</v>
          </cell>
          <cell r="R72" t="str">
            <v>Feb</v>
          </cell>
          <cell r="S72" t="str">
            <v>Mar</v>
          </cell>
          <cell r="T72" t="str">
            <v>Apr</v>
          </cell>
          <cell r="U72" t="str">
            <v>May</v>
          </cell>
          <cell r="V72" t="str">
            <v>Jun</v>
          </cell>
          <cell r="W72" t="str">
            <v>Jul</v>
          </cell>
          <cell r="X72" t="str">
            <v>Aug</v>
          </cell>
          <cell r="Y72" t="str">
            <v>Sep</v>
          </cell>
          <cell r="Z72" t="str">
            <v>Oct</v>
          </cell>
          <cell r="AA72" t="str">
            <v>Nov</v>
          </cell>
          <cell r="AB72" t="str">
            <v>Dec</v>
          </cell>
        </row>
        <row r="77">
          <cell r="A77" t="str">
            <v>Net foreign assets</v>
          </cell>
          <cell r="B77">
            <v>57.102721209999984</v>
          </cell>
          <cell r="C77">
            <v>21.268510805333356</v>
          </cell>
          <cell r="D77">
            <v>-6.1178763439999564</v>
          </cell>
          <cell r="E77">
            <v>-29.471908781538477</v>
          </cell>
          <cell r="F77">
            <v>-36.51861298892306</v>
          </cell>
          <cell r="G77">
            <v>-57.927361342653789</v>
          </cell>
          <cell r="H77">
            <v>-92.55458065000002</v>
          </cell>
          <cell r="I77">
            <v>-98.996272899999951</v>
          </cell>
          <cell r="J77">
            <v>-77.408973733076877</v>
          </cell>
          <cell r="K77">
            <v>-104.30268923046157</v>
          </cell>
          <cell r="L77">
            <v>-114.58059663561536</v>
          </cell>
          <cell r="M77">
            <v>-117.82522219999991</v>
          </cell>
          <cell r="N77">
            <v>-70.748460588307637</v>
          </cell>
          <cell r="O77">
            <v>-72.217579707692366</v>
          </cell>
          <cell r="Q77">
            <v>-97.038168825865057</v>
          </cell>
          <cell r="R77">
            <v>-124.06858661582203</v>
          </cell>
          <cell r="S77">
            <v>-126.41552198782206</v>
          </cell>
          <cell r="T77">
            <v>-145.23214115282207</v>
          </cell>
          <cell r="U77">
            <v>-150.29582848826968</v>
          </cell>
          <cell r="V77">
            <v>-170.13820084557298</v>
          </cell>
          <cell r="W77">
            <v>-196.22904726557306</v>
          </cell>
          <cell r="X77">
            <v>-197.60310458258431</v>
          </cell>
          <cell r="Y77">
            <v>-265.92672070539322</v>
          </cell>
          <cell r="Z77">
            <v>-298.1957998094382</v>
          </cell>
          <cell r="AA77">
            <v>-349.61003071022236</v>
          </cell>
          <cell r="AB77">
            <v>-376.15132261600013</v>
          </cell>
        </row>
        <row r="79">
          <cell r="A79" t="str">
            <v>Net domestic assets</v>
          </cell>
          <cell r="B79">
            <v>123.48262079000004</v>
          </cell>
          <cell r="C79">
            <v>235.00368919466663</v>
          </cell>
          <cell r="D79">
            <v>249.29367634399998</v>
          </cell>
          <cell r="E79">
            <v>265.31360878153851</v>
          </cell>
          <cell r="F79">
            <v>282.32651298892307</v>
          </cell>
          <cell r="G79">
            <v>327.37646134265378</v>
          </cell>
          <cell r="H79">
            <v>358.28598065000006</v>
          </cell>
          <cell r="I79">
            <v>370.64457289999996</v>
          </cell>
          <cell r="J79">
            <v>370.85497373307692</v>
          </cell>
          <cell r="K79">
            <v>426.12848923046158</v>
          </cell>
          <cell r="L79">
            <v>449.95019663561538</v>
          </cell>
          <cell r="M79">
            <v>458.74252219999994</v>
          </cell>
          <cell r="N79">
            <v>418.75846058830763</v>
          </cell>
          <cell r="O79">
            <v>445.26047970769241</v>
          </cell>
          <cell r="Q79">
            <v>457.20616882586506</v>
          </cell>
          <cell r="R79">
            <v>484.79898661582206</v>
          </cell>
          <cell r="S79">
            <v>486.51412198782202</v>
          </cell>
          <cell r="T79">
            <v>518.78254115282198</v>
          </cell>
          <cell r="U79">
            <v>532.59662848826963</v>
          </cell>
          <cell r="V79">
            <v>557.46900084557296</v>
          </cell>
          <cell r="W79">
            <v>591.2501472655731</v>
          </cell>
          <cell r="X79">
            <v>597.47300458258428</v>
          </cell>
          <cell r="Y79">
            <v>616.44202070539325</v>
          </cell>
          <cell r="Z79">
            <v>623.79199980943815</v>
          </cell>
          <cell r="AA79">
            <v>651.60743071022239</v>
          </cell>
          <cell r="AB79">
            <v>744.69482261600012</v>
          </cell>
        </row>
        <row r="80">
          <cell r="A80" t="str">
            <v xml:space="preserve">   Domestic credit</v>
          </cell>
          <cell r="B80">
            <v>188.68722100000002</v>
          </cell>
          <cell r="C80">
            <v>323.85760000000005</v>
          </cell>
          <cell r="D80">
            <v>343.57979999999998</v>
          </cell>
          <cell r="E80">
            <v>354.70490000000001</v>
          </cell>
          <cell r="F80">
            <v>385.66970000000003</v>
          </cell>
          <cell r="G80">
            <v>428.98569999999995</v>
          </cell>
          <cell r="H80">
            <v>442.50670000000002</v>
          </cell>
          <cell r="I80">
            <v>469.51569999999992</v>
          </cell>
          <cell r="J80">
            <v>481.55909999999994</v>
          </cell>
          <cell r="K80">
            <v>491.58050000000003</v>
          </cell>
          <cell r="L80">
            <v>522.01179999999999</v>
          </cell>
          <cell r="M80">
            <v>531.54309999999998</v>
          </cell>
          <cell r="N80">
            <v>489.29530000000011</v>
          </cell>
          <cell r="O80">
            <v>568.44900000000007</v>
          </cell>
          <cell r="Q80">
            <v>557.15100000000007</v>
          </cell>
          <cell r="R80">
            <v>575.48559999999998</v>
          </cell>
          <cell r="S80">
            <v>581.56129999999996</v>
          </cell>
          <cell r="T80">
            <v>597.87909999999999</v>
          </cell>
          <cell r="U80">
            <v>611.28820000000007</v>
          </cell>
          <cell r="V80">
            <v>652.94149999999991</v>
          </cell>
          <cell r="W80">
            <v>689.35840000000007</v>
          </cell>
          <cell r="X80">
            <v>705.21690000000001</v>
          </cell>
          <cell r="Y80">
            <v>717.61149999999998</v>
          </cell>
          <cell r="Z80">
            <v>708.41189999999995</v>
          </cell>
          <cell r="AA80">
            <v>722.02859999999998</v>
          </cell>
          <cell r="AB80">
            <v>790.46070000000009</v>
          </cell>
        </row>
        <row r="81">
          <cell r="A81" t="str">
            <v xml:space="preserve">      Net claims on general government</v>
          </cell>
          <cell r="B81">
            <v>39.667673000000008</v>
          </cell>
          <cell r="C81">
            <v>195.65190000000001</v>
          </cell>
          <cell r="D81">
            <v>213.24759999999998</v>
          </cell>
          <cell r="E81">
            <v>222.39940000000001</v>
          </cell>
          <cell r="F81">
            <v>247.34900000000002</v>
          </cell>
          <cell r="G81">
            <v>289.30529999999999</v>
          </cell>
          <cell r="H81">
            <v>299.59660000000002</v>
          </cell>
          <cell r="I81">
            <v>321.19239999999996</v>
          </cell>
          <cell r="J81">
            <v>334.44959999999998</v>
          </cell>
          <cell r="K81">
            <v>342.96620000000001</v>
          </cell>
          <cell r="L81">
            <v>367.08590000000004</v>
          </cell>
          <cell r="M81">
            <v>367.59539999999998</v>
          </cell>
          <cell r="N81">
            <v>318.95780000000008</v>
          </cell>
          <cell r="O81">
            <v>358.83580000000006</v>
          </cell>
          <cell r="Q81">
            <v>367.67</v>
          </cell>
          <cell r="R81">
            <v>374.92899999999992</v>
          </cell>
          <cell r="S81">
            <v>385.42609999999996</v>
          </cell>
          <cell r="T81">
            <v>402.65120000000002</v>
          </cell>
          <cell r="U81">
            <v>411.45970000000005</v>
          </cell>
          <cell r="V81">
            <v>451.38419999999996</v>
          </cell>
          <cell r="W81">
            <v>483.46510000000001</v>
          </cell>
          <cell r="X81">
            <v>492.47180000000003</v>
          </cell>
          <cell r="Y81">
            <v>501.12819999999999</v>
          </cell>
          <cell r="Z81">
            <v>494.44349999999997</v>
          </cell>
          <cell r="AA81">
            <v>496.57059999999996</v>
          </cell>
          <cell r="AB81">
            <v>496.54212200000001</v>
          </cell>
        </row>
        <row r="82">
          <cell r="A82" t="str">
            <v xml:space="preserve">        public borrowing from DMBs</v>
          </cell>
          <cell r="C82">
            <v>0</v>
          </cell>
          <cell r="O82">
            <v>0</v>
          </cell>
          <cell r="AB82">
            <v>10.906321999999999</v>
          </cell>
        </row>
        <row r="83">
          <cell r="A83" t="str">
            <v xml:space="preserve">      Credit to the rest of the economy</v>
          </cell>
          <cell r="B83">
            <v>149.01954800000001</v>
          </cell>
          <cell r="C83">
            <v>128.20570000000001</v>
          </cell>
          <cell r="D83">
            <v>130.3322</v>
          </cell>
          <cell r="E83">
            <v>132.30549999999999</v>
          </cell>
          <cell r="F83">
            <v>138.32069999999999</v>
          </cell>
          <cell r="G83">
            <v>139.68039999999999</v>
          </cell>
          <cell r="H83">
            <v>142.9101</v>
          </cell>
          <cell r="I83">
            <v>148.32329999999999</v>
          </cell>
          <cell r="J83">
            <v>147.1095</v>
          </cell>
          <cell r="K83">
            <v>148.61429999999999</v>
          </cell>
          <cell r="L83">
            <v>154.92590000000001</v>
          </cell>
          <cell r="M83">
            <v>163.9477</v>
          </cell>
          <cell r="N83">
            <v>170.33750000000001</v>
          </cell>
          <cell r="O83">
            <v>209.61320000000001</v>
          </cell>
          <cell r="Q83">
            <v>189.48099999999999</v>
          </cell>
          <cell r="R83">
            <v>200.5566</v>
          </cell>
          <cell r="S83">
            <v>196.1352</v>
          </cell>
          <cell r="T83">
            <v>195.22790000000001</v>
          </cell>
          <cell r="U83">
            <v>199.82849999999999</v>
          </cell>
          <cell r="V83">
            <v>201.5573</v>
          </cell>
          <cell r="W83">
            <v>205.89330000000001</v>
          </cell>
          <cell r="X83">
            <v>212.74510000000001</v>
          </cell>
          <cell r="Y83">
            <v>216.48330000000001</v>
          </cell>
          <cell r="Z83">
            <v>213.9684</v>
          </cell>
          <cell r="AA83">
            <v>225.458</v>
          </cell>
          <cell r="AB83">
            <v>293.91857800000002</v>
          </cell>
        </row>
        <row r="84">
          <cell r="A84" t="str">
            <v xml:space="preserve">   Other items, net</v>
          </cell>
          <cell r="B84">
            <v>-65.204600209999981</v>
          </cell>
          <cell r="C84">
            <v>-88.853910805333413</v>
          </cell>
          <cell r="D84">
            <v>-94.286123656000001</v>
          </cell>
          <cell r="E84">
            <v>-89.391291218461504</v>
          </cell>
          <cell r="F84">
            <v>-103.34318701107696</v>
          </cell>
          <cell r="G84">
            <v>-101.60923865734617</v>
          </cell>
          <cell r="H84">
            <v>-84.220719349999968</v>
          </cell>
          <cell r="I84">
            <v>-98.871127099999967</v>
          </cell>
          <cell r="J84">
            <v>-110.70412626692303</v>
          </cell>
          <cell r="K84">
            <v>-65.452010769538447</v>
          </cell>
          <cell r="L84">
            <v>-72.061603364384609</v>
          </cell>
          <cell r="M84">
            <v>-72.800577800000042</v>
          </cell>
          <cell r="N84">
            <v>-70.536839411692483</v>
          </cell>
          <cell r="O84">
            <v>-123.18852029230766</v>
          </cell>
          <cell r="Q84">
            <v>-99.944831174135004</v>
          </cell>
          <cell r="R84">
            <v>-90.686613384177917</v>
          </cell>
          <cell r="S84">
            <v>-95.047178012177937</v>
          </cell>
          <cell r="T84">
            <v>-79.096558847178017</v>
          </cell>
          <cell r="U84">
            <v>-78.691571511730444</v>
          </cell>
          <cell r="V84">
            <v>-95.472499154426941</v>
          </cell>
          <cell r="W84">
            <v>-98.108252734426969</v>
          </cell>
          <cell r="X84">
            <v>-107.74389541741573</v>
          </cell>
          <cell r="Y84">
            <v>-101.16947929460673</v>
          </cell>
          <cell r="Z84">
            <v>-84.619900190561793</v>
          </cell>
          <cell r="AA84">
            <v>-70.421169289777595</v>
          </cell>
          <cell r="AB84">
            <v>-45.765877383999964</v>
          </cell>
        </row>
        <row r="86">
          <cell r="A86" t="str">
            <v>Broad money (M3)</v>
          </cell>
          <cell r="B86">
            <v>180.58534200000003</v>
          </cell>
          <cell r="C86">
            <v>256.2722</v>
          </cell>
          <cell r="D86">
            <v>243.17580000000001</v>
          </cell>
          <cell r="E86">
            <v>235.8417</v>
          </cell>
          <cell r="F86">
            <v>245.80789999999999</v>
          </cell>
          <cell r="G86">
            <v>269.44909999999999</v>
          </cell>
          <cell r="H86">
            <v>265.73140000000001</v>
          </cell>
          <cell r="I86">
            <v>271.64830000000001</v>
          </cell>
          <cell r="J86">
            <v>293.44600000000003</v>
          </cell>
          <cell r="K86">
            <v>321.82580000000002</v>
          </cell>
          <cell r="L86">
            <v>335.36960000000005</v>
          </cell>
          <cell r="M86">
            <v>340.91730000000001</v>
          </cell>
          <cell r="N86">
            <v>348.01</v>
          </cell>
          <cell r="O86">
            <v>373.04290000000003</v>
          </cell>
          <cell r="Q86">
            <v>360.16800000000001</v>
          </cell>
          <cell r="R86">
            <v>360.73040000000003</v>
          </cell>
          <cell r="S86">
            <v>360.09859999999998</v>
          </cell>
          <cell r="T86">
            <v>373.55039999999997</v>
          </cell>
          <cell r="U86">
            <v>382.30079999999998</v>
          </cell>
          <cell r="V86">
            <v>387.33080000000001</v>
          </cell>
          <cell r="W86">
            <v>395.02109999999999</v>
          </cell>
          <cell r="X86">
            <v>399.86989999999997</v>
          </cell>
          <cell r="Y86">
            <v>350.51530000000002</v>
          </cell>
          <cell r="Z86">
            <v>325.59619999999995</v>
          </cell>
          <cell r="AA86">
            <v>301.99740000000003</v>
          </cell>
          <cell r="AB86">
            <v>368.54349999999999</v>
          </cell>
        </row>
        <row r="87">
          <cell r="A87" t="str">
            <v xml:space="preserve">   Broad money, excluding forex deposits (M2)</v>
          </cell>
          <cell r="B87">
            <v>157.66074800000001</v>
          </cell>
          <cell r="C87">
            <v>217.95180000000002</v>
          </cell>
          <cell r="D87">
            <v>204.37440000000001</v>
          </cell>
          <cell r="E87">
            <v>198.11369999999999</v>
          </cell>
          <cell r="F87">
            <v>205.06819999999999</v>
          </cell>
          <cell r="G87">
            <v>218.37219999999999</v>
          </cell>
          <cell r="H87">
            <v>216.1925</v>
          </cell>
          <cell r="I87">
            <v>215.56229999999999</v>
          </cell>
          <cell r="J87">
            <v>236.2577</v>
          </cell>
          <cell r="K87">
            <v>255.76670000000001</v>
          </cell>
          <cell r="L87">
            <v>264.45640000000003</v>
          </cell>
          <cell r="M87">
            <v>262.68979999999999</v>
          </cell>
          <cell r="N87">
            <v>268.28570000000002</v>
          </cell>
          <cell r="O87">
            <v>295.21140000000003</v>
          </cell>
          <cell r="Q87">
            <v>274.30680000000001</v>
          </cell>
          <cell r="R87">
            <v>272.1078</v>
          </cell>
          <cell r="S87">
            <v>269.69919999999996</v>
          </cell>
          <cell r="T87">
            <v>278.44659999999999</v>
          </cell>
          <cell r="U87">
            <v>280.17149999999998</v>
          </cell>
          <cell r="V87">
            <v>281.71030000000002</v>
          </cell>
          <cell r="W87">
            <v>291.12509999999997</v>
          </cell>
          <cell r="X87">
            <v>294.23779999999999</v>
          </cell>
          <cell r="Y87">
            <v>252.1703</v>
          </cell>
          <cell r="Z87">
            <v>228.78369999999998</v>
          </cell>
          <cell r="AA87">
            <v>210.33520000000001</v>
          </cell>
          <cell r="AB87">
            <v>261.13669999999996</v>
          </cell>
        </row>
        <row r="88">
          <cell r="A88" t="str">
            <v xml:space="preserve">      Currency held by the public</v>
          </cell>
          <cell r="B88">
            <v>124.80000000000001</v>
          </cell>
          <cell r="C88">
            <v>176.75740000000002</v>
          </cell>
          <cell r="D88">
            <v>160.42830000000001</v>
          </cell>
          <cell r="E88">
            <v>157.952</v>
          </cell>
          <cell r="F88">
            <v>158.29259999999999</v>
          </cell>
          <cell r="G88">
            <v>171.31289999999998</v>
          </cell>
          <cell r="H88">
            <v>166.3938</v>
          </cell>
          <cell r="I88">
            <v>168.6557</v>
          </cell>
          <cell r="J88">
            <v>184.0633</v>
          </cell>
          <cell r="K88">
            <v>194.83770000000001</v>
          </cell>
          <cell r="L88">
            <v>202.40180000000001</v>
          </cell>
          <cell r="M88">
            <v>205.78280000000001</v>
          </cell>
          <cell r="N88">
            <v>209.25149999999999</v>
          </cell>
          <cell r="O88">
            <v>239.86590000000001</v>
          </cell>
          <cell r="Q88">
            <v>214.69749999999999</v>
          </cell>
          <cell r="R88">
            <v>210.88889999999998</v>
          </cell>
          <cell r="S88">
            <v>211.90169999999998</v>
          </cell>
          <cell r="T88">
            <v>219.934</v>
          </cell>
          <cell r="U88">
            <v>221.63289999999998</v>
          </cell>
          <cell r="V88">
            <v>220.94840000000002</v>
          </cell>
          <cell r="W88">
            <v>233.78270000000001</v>
          </cell>
          <cell r="X88">
            <v>230.48179999999999</v>
          </cell>
          <cell r="Y88">
            <v>198.9091</v>
          </cell>
          <cell r="Z88">
            <v>183.67099999999999</v>
          </cell>
          <cell r="AA88">
            <v>168.83500000000001</v>
          </cell>
          <cell r="AB88">
            <v>212.19389999999999</v>
          </cell>
        </row>
        <row r="89">
          <cell r="A89" t="str">
            <v>Currency in circulation (M0)</v>
          </cell>
          <cell r="B89">
            <v>131.4</v>
          </cell>
          <cell r="C89">
            <v>185.57400000000001</v>
          </cell>
          <cell r="D89">
            <v>169.69300000000001</v>
          </cell>
          <cell r="E89">
            <v>167.61859999999999</v>
          </cell>
          <cell r="F89">
            <v>170.5694</v>
          </cell>
          <cell r="G89">
            <v>183.02359999999999</v>
          </cell>
          <cell r="H89">
            <v>175.28129999999999</v>
          </cell>
          <cell r="I89">
            <v>178.18289999999999</v>
          </cell>
          <cell r="J89">
            <v>195.7901</v>
          </cell>
          <cell r="K89">
            <v>207.39680000000001</v>
          </cell>
          <cell r="L89">
            <v>220.32980000000001</v>
          </cell>
          <cell r="M89">
            <v>222.0727</v>
          </cell>
          <cell r="N89">
            <v>222.70949999999999</v>
          </cell>
          <cell r="O89">
            <v>254.5549</v>
          </cell>
          <cell r="Q89">
            <v>231.31059999999999</v>
          </cell>
          <cell r="R89">
            <v>227.33109999999999</v>
          </cell>
          <cell r="S89">
            <v>228.98509999999999</v>
          </cell>
          <cell r="T89">
            <v>237.55969999999999</v>
          </cell>
          <cell r="U89">
            <v>238.96969999999999</v>
          </cell>
          <cell r="V89">
            <v>236.76840000000001</v>
          </cell>
          <cell r="W89">
            <v>246.9117</v>
          </cell>
          <cell r="X89">
            <v>250.23589999999999</v>
          </cell>
          <cell r="Y89">
            <v>211.8398</v>
          </cell>
          <cell r="Z89">
            <v>195.4648</v>
          </cell>
          <cell r="AA89">
            <v>179.57740000000001</v>
          </cell>
          <cell r="AB89">
            <v>221.97489999999999</v>
          </cell>
        </row>
        <row r="90">
          <cell r="A90" t="str">
            <v xml:space="preserve">Less: Banks' vault cash </v>
          </cell>
          <cell r="B90">
            <v>-6.6</v>
          </cell>
          <cell r="C90">
            <v>-8.8165999999999993</v>
          </cell>
          <cell r="D90">
            <v>-9.2646999999999995</v>
          </cell>
          <cell r="E90">
            <v>-9.6666000000000007</v>
          </cell>
          <cell r="F90">
            <v>-12.2768</v>
          </cell>
          <cell r="G90">
            <v>-11.710699999999999</v>
          </cell>
          <cell r="H90">
            <v>-8.8874999999999993</v>
          </cell>
          <cell r="I90">
            <v>-9.5272000000000006</v>
          </cell>
          <cell r="J90">
            <v>-11.726800000000001</v>
          </cell>
          <cell r="K90">
            <v>-12.559100000000001</v>
          </cell>
          <cell r="L90">
            <v>-17.928000000000001</v>
          </cell>
          <cell r="M90">
            <v>-16.289899999999999</v>
          </cell>
          <cell r="N90">
            <v>-13.458</v>
          </cell>
          <cell r="O90">
            <v>-14.689</v>
          </cell>
          <cell r="Q90">
            <v>-16.613099999999999</v>
          </cell>
          <cell r="R90">
            <v>-16.4422</v>
          </cell>
          <cell r="S90">
            <v>-17.083400000000001</v>
          </cell>
          <cell r="T90">
            <v>-17.625699999999998</v>
          </cell>
          <cell r="U90">
            <v>-17.3368</v>
          </cell>
          <cell r="V90">
            <v>-15.82</v>
          </cell>
          <cell r="W90">
            <v>-13.129</v>
          </cell>
          <cell r="X90">
            <v>-19.754100000000001</v>
          </cell>
          <cell r="Y90">
            <v>-12.9307</v>
          </cell>
          <cell r="Z90">
            <v>-11.793799999999999</v>
          </cell>
          <cell r="AA90">
            <v>-10.7424</v>
          </cell>
          <cell r="AB90">
            <v>-9.7810000000000006</v>
          </cell>
        </row>
        <row r="91">
          <cell r="A91" t="str">
            <v xml:space="preserve">      Deposit liabilities (domestic currency)</v>
          </cell>
          <cell r="B91">
            <v>32.860748000000001</v>
          </cell>
          <cell r="C91">
            <v>41.194400000000002</v>
          </cell>
          <cell r="D91">
            <v>43.946100000000001</v>
          </cell>
          <cell r="E91">
            <v>40.161700000000003</v>
          </cell>
          <cell r="F91">
            <v>46.775599999999997</v>
          </cell>
          <cell r="G91">
            <v>47.0593</v>
          </cell>
          <cell r="H91">
            <v>49.798699999999997</v>
          </cell>
          <cell r="I91">
            <v>46.906599999999997</v>
          </cell>
          <cell r="J91">
            <v>52.194400000000002</v>
          </cell>
          <cell r="K91">
            <v>60.929000000000002</v>
          </cell>
          <cell r="L91">
            <v>62.054600000000001</v>
          </cell>
          <cell r="M91">
            <v>56.906999999999996</v>
          </cell>
          <cell r="N91">
            <v>59.034199999999998</v>
          </cell>
          <cell r="O91">
            <v>55.345500000000001</v>
          </cell>
          <cell r="Q91">
            <v>59.609299999999998</v>
          </cell>
          <cell r="R91">
            <v>61.218899999999998</v>
          </cell>
          <cell r="S91">
            <v>57.797499999999999</v>
          </cell>
          <cell r="T91">
            <v>58.512599999999999</v>
          </cell>
          <cell r="U91">
            <v>58.538600000000002</v>
          </cell>
          <cell r="V91">
            <v>60.761899999999997</v>
          </cell>
          <cell r="W91">
            <v>57.342399999999998</v>
          </cell>
          <cell r="X91">
            <v>63.756</v>
          </cell>
          <cell r="Y91">
            <v>53.261200000000002</v>
          </cell>
          <cell r="Z91">
            <v>45.112699999999997</v>
          </cell>
          <cell r="AA91">
            <v>41.5002</v>
          </cell>
          <cell r="AB91">
            <v>48.942799999999998</v>
          </cell>
        </row>
        <row r="92">
          <cell r="A92" t="str">
            <v xml:space="preserve">   Foreign currency deposits</v>
          </cell>
          <cell r="B92">
            <v>22.924594000000003</v>
          </cell>
          <cell r="C92">
            <v>38.320399999999999</v>
          </cell>
          <cell r="D92">
            <v>38.801400000000001</v>
          </cell>
          <cell r="E92">
            <v>37.728000000000002</v>
          </cell>
          <cell r="F92">
            <v>40.739699999999999</v>
          </cell>
          <cell r="G92">
            <v>51.076900000000002</v>
          </cell>
          <cell r="H92">
            <v>49.538899999999998</v>
          </cell>
          <cell r="I92">
            <v>56.085999999999999</v>
          </cell>
          <cell r="J92">
            <v>57.188299999999998</v>
          </cell>
          <cell r="K92">
            <v>66.059100000000001</v>
          </cell>
          <cell r="L92">
            <v>70.913200000000003</v>
          </cell>
          <cell r="M92">
            <v>78.227500000000006</v>
          </cell>
          <cell r="N92">
            <v>79.724299999999999</v>
          </cell>
          <cell r="O92">
            <v>77.831500000000005</v>
          </cell>
          <cell r="Q92">
            <v>85.861199999999997</v>
          </cell>
          <cell r="R92">
            <v>88.622600000000006</v>
          </cell>
          <cell r="S92">
            <v>90.3994</v>
          </cell>
          <cell r="T92">
            <v>95.103800000000007</v>
          </cell>
          <cell r="U92">
            <v>102.1293</v>
          </cell>
          <cell r="V92">
            <v>105.62050000000001</v>
          </cell>
          <cell r="W92">
            <v>103.896</v>
          </cell>
          <cell r="X92">
            <v>105.63209999999999</v>
          </cell>
          <cell r="Y92">
            <v>98.344999999999999</v>
          </cell>
          <cell r="Z92">
            <v>96.8125</v>
          </cell>
          <cell r="AA92">
            <v>91.662199999999999</v>
          </cell>
          <cell r="AB92">
            <v>107.4068</v>
          </cell>
        </row>
        <row r="94">
          <cell r="A94" t="str">
            <v>Total deposit liabilities</v>
          </cell>
          <cell r="B94">
            <v>55.785342</v>
          </cell>
          <cell r="C94">
            <v>79.514800000000008</v>
          </cell>
          <cell r="D94">
            <v>82.747500000000002</v>
          </cell>
          <cell r="E94">
            <v>77.889700000000005</v>
          </cell>
          <cell r="F94">
            <v>87.515299999999996</v>
          </cell>
          <cell r="G94">
            <v>98.136200000000002</v>
          </cell>
          <cell r="H94">
            <v>99.337599999999995</v>
          </cell>
          <cell r="I94">
            <v>102.9926</v>
          </cell>
          <cell r="J94">
            <v>109.3827</v>
          </cell>
          <cell r="K94">
            <v>126.9881</v>
          </cell>
          <cell r="L94">
            <v>132.96780000000001</v>
          </cell>
          <cell r="M94">
            <v>135.1345</v>
          </cell>
          <cell r="N94">
            <v>138.7585</v>
          </cell>
          <cell r="O94">
            <v>133.17700000000002</v>
          </cell>
          <cell r="Q94">
            <v>145.47049999999999</v>
          </cell>
          <cell r="R94">
            <v>149.8415</v>
          </cell>
          <cell r="S94">
            <v>148.1969</v>
          </cell>
          <cell r="T94">
            <v>153.6164</v>
          </cell>
          <cell r="U94">
            <v>160.6679</v>
          </cell>
          <cell r="V94">
            <v>166.38240000000002</v>
          </cell>
          <cell r="W94">
            <v>161.23840000000001</v>
          </cell>
          <cell r="X94">
            <v>169.38810000000001</v>
          </cell>
          <cell r="Y94">
            <v>151.6062</v>
          </cell>
          <cell r="Z94">
            <v>141.92519999999999</v>
          </cell>
          <cell r="AA94">
            <v>133.16239999999999</v>
          </cell>
          <cell r="AB94">
            <v>156.34960000000001</v>
          </cell>
        </row>
        <row r="98">
          <cell r="A98" t="str">
            <v>Net foreign assets</v>
          </cell>
          <cell r="B98" t="e">
            <v>#REF!</v>
          </cell>
          <cell r="C98">
            <v>-35.834210404666628</v>
          </cell>
          <cell r="F98">
            <v>-57.787123794256416</v>
          </cell>
          <cell r="G98" t="str">
            <v>...</v>
          </cell>
          <cell r="H98" t="str">
            <v>...</v>
          </cell>
          <cell r="I98">
            <v>-62.477659911076891</v>
          </cell>
          <cell r="J98" t="str">
            <v>...</v>
          </cell>
          <cell r="K98" t="str">
            <v>...</v>
          </cell>
          <cell r="L98">
            <v>-15.584323735615413</v>
          </cell>
          <cell r="M98" t="str">
            <v>...</v>
          </cell>
          <cell r="N98" t="str">
            <v>...</v>
          </cell>
          <cell r="O98">
            <v>-93.486090513025715</v>
          </cell>
          <cell r="P98">
            <v>72.217579707692366</v>
          </cell>
          <cell r="Q98" t="str">
            <v>...</v>
          </cell>
          <cell r="R98" t="str">
            <v>...</v>
          </cell>
          <cell r="S98">
            <v>-54.197942280129695</v>
          </cell>
          <cell r="T98" t="str">
            <v>...</v>
          </cell>
          <cell r="U98" t="str">
            <v>...</v>
          </cell>
          <cell r="V98">
            <v>-43.722678857750921</v>
          </cell>
          <cell r="W98" t="str">
            <v>...</v>
          </cell>
          <cell r="X98" t="str">
            <v>...</v>
          </cell>
          <cell r="Y98">
            <v>-95.788519859820241</v>
          </cell>
          <cell r="Z98" t="str">
            <v>...</v>
          </cell>
          <cell r="AA98" t="str">
            <v>...</v>
          </cell>
          <cell r="AB98">
            <v>-303.93374290830775</v>
          </cell>
          <cell r="AC98">
            <v>376.15132261600013</v>
          </cell>
        </row>
        <row r="100">
          <cell r="A100" t="str">
            <v>Net domestic assets</v>
          </cell>
          <cell r="B100" t="str">
            <v>…</v>
          </cell>
          <cell r="C100">
            <v>111.52106840466659</v>
          </cell>
          <cell r="D100" t="str">
            <v>…</v>
          </cell>
          <cell r="E100" t="str">
            <v>…</v>
          </cell>
          <cell r="F100">
            <v>47.322823794256436</v>
          </cell>
          <cell r="G100" t="str">
            <v>…</v>
          </cell>
          <cell r="H100" t="str">
            <v>…</v>
          </cell>
          <cell r="I100">
            <v>88.318059911076887</v>
          </cell>
          <cell r="J100" t="str">
            <v>…</v>
          </cell>
          <cell r="K100" t="str">
            <v>…</v>
          </cell>
          <cell r="L100">
            <v>79.305623735615427</v>
          </cell>
          <cell r="M100" t="str">
            <v>…</v>
          </cell>
          <cell r="N100" t="str">
            <v>…</v>
          </cell>
          <cell r="O100">
            <v>210.25679051302578</v>
          </cell>
          <cell r="Q100" t="str">
            <v>...</v>
          </cell>
          <cell r="R100" t="str">
            <v>...</v>
          </cell>
          <cell r="S100">
            <v>41.253642280129611</v>
          </cell>
          <cell r="T100" t="str">
            <v>...</v>
          </cell>
          <cell r="U100" t="str">
            <v>...</v>
          </cell>
          <cell r="V100">
            <v>70.954878857750941</v>
          </cell>
          <cell r="W100" t="str">
            <v>...</v>
          </cell>
          <cell r="X100" t="str">
            <v>...</v>
          </cell>
          <cell r="Y100">
            <v>58.973019859820283</v>
          </cell>
          <cell r="Z100" t="str">
            <v>...</v>
          </cell>
          <cell r="AA100" t="str">
            <v>...</v>
          </cell>
          <cell r="AB100">
            <v>299.43434290830771</v>
          </cell>
        </row>
        <row r="101">
          <cell r="A101" t="str">
            <v xml:space="preserve">   Domestic credit</v>
          </cell>
          <cell r="B101" t="str">
            <v>…</v>
          </cell>
          <cell r="C101">
            <v>135.17037900000003</v>
          </cell>
          <cell r="D101" t="str">
            <v>…</v>
          </cell>
          <cell r="E101" t="str">
            <v>…</v>
          </cell>
          <cell r="F101">
            <v>61.812099999999987</v>
          </cell>
          <cell r="G101" t="str">
            <v>…</v>
          </cell>
          <cell r="H101" t="str">
            <v>…</v>
          </cell>
          <cell r="I101">
            <v>83.84599999999989</v>
          </cell>
          <cell r="J101" t="str">
            <v>…</v>
          </cell>
          <cell r="K101" t="str">
            <v>…</v>
          </cell>
          <cell r="L101">
            <v>52.496100000000069</v>
          </cell>
          <cell r="M101" t="str">
            <v>…</v>
          </cell>
          <cell r="N101" t="str">
            <v>…</v>
          </cell>
          <cell r="O101">
            <v>244.59140000000002</v>
          </cell>
          <cell r="Q101" t="str">
            <v>...</v>
          </cell>
          <cell r="R101" t="str">
            <v>...</v>
          </cell>
          <cell r="S101">
            <v>13.112299999999891</v>
          </cell>
          <cell r="T101" t="str">
            <v>...</v>
          </cell>
          <cell r="U101" t="str">
            <v>...</v>
          </cell>
          <cell r="V101">
            <v>71.380199999999945</v>
          </cell>
          <cell r="W101" t="str">
            <v>...</v>
          </cell>
          <cell r="X101" t="str">
            <v>...</v>
          </cell>
          <cell r="Y101">
            <v>64.670000000000073</v>
          </cell>
          <cell r="Z101" t="str">
            <v>...</v>
          </cell>
          <cell r="AA101" t="str">
            <v>...</v>
          </cell>
          <cell r="AB101">
            <v>222.01170000000002</v>
          </cell>
        </row>
        <row r="102">
          <cell r="A102" t="str">
            <v xml:space="preserve">      Net claims on general government</v>
          </cell>
          <cell r="B102" t="str">
            <v>…</v>
          </cell>
          <cell r="C102">
            <v>155.984227</v>
          </cell>
          <cell r="D102" t="str">
            <v>…</v>
          </cell>
          <cell r="E102" t="str">
            <v>…</v>
          </cell>
          <cell r="F102">
            <v>51.697100000000006</v>
          </cell>
          <cell r="G102" t="str">
            <v>…</v>
          </cell>
          <cell r="H102" t="str">
            <v>…</v>
          </cell>
          <cell r="I102">
            <v>73.843399999999946</v>
          </cell>
          <cell r="J102" t="str">
            <v>…</v>
          </cell>
          <cell r="K102" t="str">
            <v>…</v>
          </cell>
          <cell r="L102">
            <v>45.893500000000074</v>
          </cell>
          <cell r="M102" t="str">
            <v>…</v>
          </cell>
          <cell r="N102" t="str">
            <v>…</v>
          </cell>
          <cell r="O102">
            <v>163.18390000000005</v>
          </cell>
          <cell r="Q102" t="str">
            <v>...</v>
          </cell>
          <cell r="R102" t="str">
            <v>...</v>
          </cell>
          <cell r="S102">
            <v>26.5902999999999</v>
          </cell>
          <cell r="T102" t="str">
            <v>...</v>
          </cell>
          <cell r="U102" t="str">
            <v>...</v>
          </cell>
          <cell r="V102">
            <v>65.958100000000002</v>
          </cell>
          <cell r="W102" t="str">
            <v>...</v>
          </cell>
          <cell r="X102" t="str">
            <v>...</v>
          </cell>
          <cell r="Y102">
            <v>49.744000000000028</v>
          </cell>
          <cell r="Z102" t="str">
            <v>...</v>
          </cell>
          <cell r="AA102" t="str">
            <v>...</v>
          </cell>
          <cell r="AB102">
            <v>137.70632199999994</v>
          </cell>
        </row>
        <row r="103">
          <cell r="A103" t="str">
            <v xml:space="preserve">      Credit to the rest of the economy</v>
          </cell>
          <cell r="B103" t="str">
            <v>…</v>
          </cell>
          <cell r="C103">
            <v>-20.813848000000007</v>
          </cell>
          <cell r="D103" t="str">
            <v>…</v>
          </cell>
          <cell r="E103" t="str">
            <v>…</v>
          </cell>
          <cell r="F103">
            <v>10.114999999999981</v>
          </cell>
          <cell r="G103" t="str">
            <v>…</v>
          </cell>
          <cell r="H103" t="str">
            <v>…</v>
          </cell>
          <cell r="I103">
            <v>10.002600000000001</v>
          </cell>
          <cell r="J103" t="str">
            <v>…</v>
          </cell>
          <cell r="K103" t="str">
            <v>…</v>
          </cell>
          <cell r="L103">
            <v>6.6026000000000238</v>
          </cell>
          <cell r="M103" t="str">
            <v>…</v>
          </cell>
          <cell r="N103" t="str">
            <v>…</v>
          </cell>
          <cell r="O103">
            <v>81.407499999999999</v>
          </cell>
          <cell r="Q103" t="str">
            <v>...</v>
          </cell>
          <cell r="R103" t="str">
            <v>...</v>
          </cell>
          <cell r="S103">
            <v>-13.478000000000009</v>
          </cell>
          <cell r="T103" t="str">
            <v>...</v>
          </cell>
          <cell r="U103" t="str">
            <v>...</v>
          </cell>
          <cell r="V103">
            <v>5.4221000000000004</v>
          </cell>
          <cell r="W103" t="str">
            <v>...</v>
          </cell>
          <cell r="X103" t="str">
            <v>...</v>
          </cell>
          <cell r="Y103">
            <v>14.926000000000016</v>
          </cell>
          <cell r="Z103" t="str">
            <v>...</v>
          </cell>
          <cell r="AA103" t="str">
            <v>...</v>
          </cell>
          <cell r="AB103">
            <v>84.305378000000019</v>
          </cell>
        </row>
        <row r="104">
          <cell r="A104" t="str">
            <v xml:space="preserve">   Other items, net</v>
          </cell>
          <cell r="B104" t="str">
            <v>…</v>
          </cell>
          <cell r="C104">
            <v>-23.649310595333432</v>
          </cell>
          <cell r="D104" t="str">
            <v>…</v>
          </cell>
          <cell r="E104" t="str">
            <v>…</v>
          </cell>
          <cell r="F104">
            <v>-14.48927620574355</v>
          </cell>
          <cell r="G104" t="str">
            <v>…</v>
          </cell>
          <cell r="H104" t="str">
            <v>…</v>
          </cell>
          <cell r="I104">
            <v>4.4720599110769967</v>
          </cell>
          <cell r="J104" t="str">
            <v>…</v>
          </cell>
          <cell r="K104" t="str">
            <v>…</v>
          </cell>
          <cell r="L104">
            <v>26.809523735615358</v>
          </cell>
          <cell r="M104" t="str">
            <v>…</v>
          </cell>
          <cell r="N104" t="str">
            <v>…</v>
          </cell>
          <cell r="O104">
            <v>-34.334609486974244</v>
          </cell>
          <cell r="Q104" t="str">
            <v>...</v>
          </cell>
          <cell r="R104" t="str">
            <v>...</v>
          </cell>
          <cell r="S104">
            <v>28.14134228012972</v>
          </cell>
          <cell r="T104" t="str">
            <v>...</v>
          </cell>
          <cell r="U104" t="str">
            <v>...</v>
          </cell>
          <cell r="V104">
            <v>-0.42532114224900397</v>
          </cell>
          <cell r="W104" t="str">
            <v>...</v>
          </cell>
          <cell r="X104" t="str">
            <v>...</v>
          </cell>
          <cell r="Y104">
            <v>-5.6969801401797895</v>
          </cell>
          <cell r="Z104" t="str">
            <v>...</v>
          </cell>
          <cell r="AA104" t="str">
            <v>...</v>
          </cell>
          <cell r="AB104">
            <v>77.422642908307694</v>
          </cell>
        </row>
        <row r="106">
          <cell r="A106" t="str">
            <v>Broad money (M3)</v>
          </cell>
          <cell r="B106" t="str">
            <v>…</v>
          </cell>
          <cell r="C106">
            <v>75.686857999999972</v>
          </cell>
          <cell r="D106" t="str">
            <v>…</v>
          </cell>
          <cell r="E106" t="str">
            <v>…</v>
          </cell>
          <cell r="F106">
            <v>-10.464300000000009</v>
          </cell>
          <cell r="G106" t="str">
            <v>…</v>
          </cell>
          <cell r="H106" t="str">
            <v>…</v>
          </cell>
          <cell r="I106">
            <v>25.840400000000017</v>
          </cell>
          <cell r="J106" t="str">
            <v>…</v>
          </cell>
          <cell r="K106" t="str">
            <v>…</v>
          </cell>
          <cell r="L106">
            <v>63.721300000000042</v>
          </cell>
          <cell r="M106" t="str">
            <v>…</v>
          </cell>
          <cell r="N106" t="str">
            <v>…</v>
          </cell>
          <cell r="O106">
            <v>116.77070000000003</v>
          </cell>
          <cell r="Q106" t="str">
            <v>...</v>
          </cell>
          <cell r="R106" t="str">
            <v>...</v>
          </cell>
          <cell r="S106">
            <v>-12.944300000000055</v>
          </cell>
          <cell r="T106" t="str">
            <v>...</v>
          </cell>
          <cell r="U106" t="str">
            <v>...</v>
          </cell>
          <cell r="V106">
            <v>27.232200000000034</v>
          </cell>
          <cell r="W106" t="str">
            <v>...</v>
          </cell>
          <cell r="X106" t="str">
            <v>...</v>
          </cell>
          <cell r="Y106">
            <v>-36.815499999999986</v>
          </cell>
          <cell r="Z106" t="str">
            <v>...</v>
          </cell>
          <cell r="AA106" t="str">
            <v>...</v>
          </cell>
          <cell r="AB106">
            <v>-4.4994000000000369</v>
          </cell>
        </row>
        <row r="107">
          <cell r="A107" t="str">
            <v xml:space="preserve">   Broad money, excluding forex deposits (M2)</v>
          </cell>
          <cell r="B107" t="str">
            <v>…</v>
          </cell>
          <cell r="C107">
            <v>60.291052000000008</v>
          </cell>
          <cell r="D107" t="str">
            <v>…</v>
          </cell>
          <cell r="E107" t="str">
            <v>…</v>
          </cell>
          <cell r="F107">
            <v>-12.88360000000003</v>
          </cell>
          <cell r="G107" t="str">
            <v>…</v>
          </cell>
          <cell r="H107" t="str">
            <v>…</v>
          </cell>
          <cell r="I107">
            <v>10.494100000000003</v>
          </cell>
          <cell r="J107" t="str">
            <v>…</v>
          </cell>
          <cell r="K107" t="str">
            <v>…</v>
          </cell>
          <cell r="L107">
            <v>48.894100000000037</v>
          </cell>
          <cell r="M107" t="str">
            <v>…</v>
          </cell>
          <cell r="N107" t="str">
            <v>…</v>
          </cell>
          <cell r="O107">
            <v>77.259600000000006</v>
          </cell>
          <cell r="Q107" t="str">
            <v>...</v>
          </cell>
          <cell r="R107" t="str">
            <v>...</v>
          </cell>
          <cell r="S107">
            <v>-25.512200000000064</v>
          </cell>
          <cell r="T107" t="str">
            <v>...</v>
          </cell>
          <cell r="U107" t="str">
            <v>...</v>
          </cell>
          <cell r="V107">
            <v>12.011100000000056</v>
          </cell>
          <cell r="W107" t="str">
            <v>...</v>
          </cell>
          <cell r="X107" t="str">
            <v>...</v>
          </cell>
          <cell r="Y107">
            <v>-29.54000000000002</v>
          </cell>
          <cell r="Z107" t="str">
            <v>...</v>
          </cell>
          <cell r="AA107" t="str">
            <v>...</v>
          </cell>
          <cell r="AB107">
            <v>-34.074700000000064</v>
          </cell>
        </row>
        <row r="108">
          <cell r="A108" t="str">
            <v xml:space="preserve">   Foreign currency deposits</v>
          </cell>
          <cell r="B108" t="str">
            <v>…</v>
          </cell>
          <cell r="C108">
            <v>51.957400000000007</v>
          </cell>
          <cell r="D108" t="str">
            <v>…</v>
          </cell>
          <cell r="E108" t="str">
            <v>…</v>
          </cell>
          <cell r="F108">
            <v>2.4192999999999998</v>
          </cell>
          <cell r="G108" t="str">
            <v>…</v>
          </cell>
          <cell r="H108" t="str">
            <v>…</v>
          </cell>
          <cell r="I108">
            <v>15.346299999999999</v>
          </cell>
          <cell r="J108" t="str">
            <v>…</v>
          </cell>
          <cell r="K108" t="str">
            <v>…</v>
          </cell>
          <cell r="L108">
            <v>14.827200000000005</v>
          </cell>
          <cell r="M108" t="str">
            <v>…</v>
          </cell>
          <cell r="N108" t="str">
            <v>…</v>
          </cell>
          <cell r="O108">
            <v>39.511100000000006</v>
          </cell>
          <cell r="Q108" t="str">
            <v>...</v>
          </cell>
          <cell r="R108" t="str">
            <v>...</v>
          </cell>
          <cell r="S108">
            <v>12.567899999999995</v>
          </cell>
          <cell r="T108" t="str">
            <v>...</v>
          </cell>
          <cell r="U108" t="str">
            <v>...</v>
          </cell>
          <cell r="V108">
            <v>15.221100000000007</v>
          </cell>
          <cell r="W108" t="str">
            <v>...</v>
          </cell>
          <cell r="X108" t="str">
            <v>...</v>
          </cell>
          <cell r="Y108">
            <v>-7.2755000000000081</v>
          </cell>
          <cell r="Z108" t="str">
            <v>...</v>
          </cell>
          <cell r="AA108" t="str">
            <v>...</v>
          </cell>
          <cell r="AB108">
            <v>29.575299999999999</v>
          </cell>
        </row>
        <row r="112">
          <cell r="A112" t="str">
            <v>Net foreign assets</v>
          </cell>
          <cell r="B112" t="str">
            <v>…</v>
          </cell>
          <cell r="C112">
            <v>-19.843366027275138</v>
          </cell>
          <cell r="D112">
            <v>-10.686444783840507</v>
          </cell>
          <cell r="E112">
            <v>-19.799424044774206</v>
          </cell>
          <cell r="F112">
            <v>-22.54911917650702</v>
          </cell>
          <cell r="G112">
            <v>-30.903028946560397</v>
          </cell>
          <cell r="H112">
            <v>-44.414919548563361</v>
          </cell>
          <cell r="I112">
            <v>-46.928532905767121</v>
          </cell>
          <cell r="J112">
            <v>-38.504950805592735</v>
          </cell>
          <cell r="K112">
            <v>-48.99915013637645</v>
          </cell>
          <cell r="L112">
            <v>-53.009693381080247</v>
          </cell>
          <cell r="M112">
            <v>-54.275779037029096</v>
          </cell>
          <cell r="N112">
            <v>-35.905951325832845</v>
          </cell>
          <cell r="O112">
            <v>-36.479216439795543</v>
          </cell>
          <cell r="Q112">
            <v>-6.6535481892760027</v>
          </cell>
          <cell r="R112">
            <v>-13.899475612089027</v>
          </cell>
          <cell r="S112">
            <v>-14.528608446945295</v>
          </cell>
          <cell r="T112">
            <v>-19.572698326420284</v>
          </cell>
          <cell r="U112">
            <v>-20.930099133525207</v>
          </cell>
          <cell r="V112">
            <v>-26.24915824369814</v>
          </cell>
          <cell r="W112">
            <v>-33.243218824934253</v>
          </cell>
          <cell r="X112">
            <v>-33.61155643892215</v>
          </cell>
          <cell r="Y112">
            <v>-51.926773300792171</v>
          </cell>
          <cell r="Z112">
            <v>-60.577006049906267</v>
          </cell>
          <cell r="AA112">
            <v>-74.359397003006876</v>
          </cell>
          <cell r="AB112">
            <v>-81.474206561311775</v>
          </cell>
        </row>
        <row r="116">
          <cell r="A116" t="str">
            <v>Net domestic assets</v>
          </cell>
          <cell r="B116" t="str">
            <v>…</v>
          </cell>
          <cell r="C116">
            <v>90.313169327952806</v>
          </cell>
          <cell r="D116">
            <v>6.0807501355845339</v>
          </cell>
          <cell r="E116">
            <v>12.897635645951278</v>
          </cell>
          <cell r="F116">
            <v>20.137055701732542</v>
          </cell>
          <cell r="G116">
            <v>39.306945548190782</v>
          </cell>
          <cell r="H116">
            <v>52.459726005923187</v>
          </cell>
          <cell r="I116">
            <v>57.718618873669868</v>
          </cell>
          <cell r="J116">
            <v>57.808149737546088</v>
          </cell>
          <cell r="K116">
            <v>81.328425392282085</v>
          </cell>
          <cell r="L116">
            <v>91.465163026822353</v>
          </cell>
          <cell r="M116">
            <v>95.206519426168668</v>
          </cell>
          <cell r="N116">
            <v>78.192292224581507</v>
          </cell>
          <cell r="O116">
            <v>89.469570130389897</v>
          </cell>
          <cell r="Q116">
            <v>2.682854118563327</v>
          </cell>
          <cell r="R116">
            <v>8.8798599269547029</v>
          </cell>
          <cell r="S116">
            <v>9.2650581311892068</v>
          </cell>
          <cell r="T116">
            <v>16.512146214592359</v>
          </cell>
          <cell r="U116">
            <v>19.614619477999096</v>
          </cell>
          <cell r="V116">
            <v>25.20064686889436</v>
          </cell>
          <cell r="W116">
            <v>32.787474795364943</v>
          </cell>
          <cell r="X116">
            <v>34.185051629737572</v>
          </cell>
          <cell r="Y116">
            <v>38.445258180128448</v>
          </cell>
          <cell r="Z116">
            <v>40.095972635826406</v>
          </cell>
          <cell r="AA116">
            <v>46.342974597250141</v>
          </cell>
          <cell r="AB116">
            <v>67.249252191634511</v>
          </cell>
        </row>
        <row r="118">
          <cell r="A118" t="str">
            <v>Broad money (M3)</v>
          </cell>
          <cell r="B118" t="str">
            <v>…</v>
          </cell>
          <cell r="C118">
            <v>41.91196093866796</v>
          </cell>
          <cell r="D118">
            <v>-5.1103475133081115</v>
          </cell>
          <cell r="E118">
            <v>-7.9721873851319014</v>
          </cell>
          <cell r="F118">
            <v>-4.083275517203977</v>
          </cell>
          <cell r="G118">
            <v>5.1417594261101929</v>
          </cell>
          <cell r="H118">
            <v>3.6910753487892967</v>
          </cell>
          <cell r="I118">
            <v>5.9999094712575252</v>
          </cell>
          <cell r="J118">
            <v>14.505592100898967</v>
          </cell>
          <cell r="K118">
            <v>25.579676609480085</v>
          </cell>
          <cell r="L118">
            <v>30.864604120150396</v>
          </cell>
          <cell r="M118">
            <v>33.029372674835585</v>
          </cell>
          <cell r="N118">
            <v>35.797015829262776</v>
          </cell>
          <cell r="O118">
            <v>45.565106164461078</v>
          </cell>
          <cell r="Q118">
            <v>-3.4513188697600228</v>
          </cell>
          <cell r="R118">
            <v>-3.3005587293043259</v>
          </cell>
          <cell r="S118">
            <v>-3.4699226282017603</v>
          </cell>
          <cell r="T118">
            <v>0.13604333442613914</v>
          </cell>
          <cell r="U118">
            <v>2.4817252921848887</v>
          </cell>
          <cell r="V118">
            <v>3.8300956806844422</v>
          </cell>
          <cell r="W118">
            <v>5.8916012072605994</v>
          </cell>
          <cell r="X118">
            <v>7.1913980938921318</v>
          </cell>
          <cell r="Y118">
            <v>-6.0388764938295258</v>
          </cell>
          <cell r="Z118">
            <v>-12.718832069984465</v>
          </cell>
          <cell r="AA118">
            <v>-19.044860524084495</v>
          </cell>
          <cell r="AB118">
            <v>-1.2061347367822939</v>
          </cell>
        </row>
        <row r="119">
          <cell r="A119" t="str">
            <v xml:space="preserve">   Broad money, excluding forex deposits (M2)</v>
          </cell>
          <cell r="B119" t="str">
            <v>…</v>
          </cell>
          <cell r="C119">
            <v>38.241003398004935</v>
          </cell>
          <cell r="D119">
            <v>-6.2295424951755436</v>
          </cell>
          <cell r="E119">
            <v>-9.1020583450102333</v>
          </cell>
          <cell r="F119">
            <v>-5.9112152319916733</v>
          </cell>
          <cell r="G119">
            <v>0.19288668412005272</v>
          </cell>
          <cell r="H119">
            <v>-0.80719682058144615</v>
          </cell>
          <cell r="I119">
            <v>-1.096343319945059</v>
          </cell>
          <cell r="J119">
            <v>8.3990588744850889</v>
          </cell>
          <cell r="K119">
            <v>17.350120531236723</v>
          </cell>
          <cell r="L119">
            <v>21.337102974143818</v>
          </cell>
          <cell r="M119">
            <v>20.526556789161621</v>
          </cell>
          <cell r="N119">
            <v>23.094051070007215</v>
          </cell>
          <cell r="O119">
            <v>35.448021076219604</v>
          </cell>
          <cell r="Q119">
            <v>-7.0812306028832257</v>
          </cell>
          <cell r="R119">
            <v>-7.8261205359955728</v>
          </cell>
          <cell r="S119">
            <v>-8.6420104372663342</v>
          </cell>
          <cell r="T119">
            <v>-5.6789134836933925</v>
          </cell>
          <cell r="U119">
            <v>-5.0946203297027264</v>
          </cell>
          <cell r="V119">
            <v>-4.5733667466771326</v>
          </cell>
          <cell r="W119">
            <v>-1.3841945128135413</v>
          </cell>
          <cell r="X119">
            <v>-0.3297975620182747</v>
          </cell>
          <cell r="Y119">
            <v>-14.579755388850169</v>
          </cell>
          <cell r="Z119">
            <v>-22.501739431471833</v>
          </cell>
          <cell r="AA119">
            <v>-28.750989968544573</v>
          </cell>
          <cell r="AB119">
            <v>-11.542474308241502</v>
          </cell>
        </row>
        <row r="121">
          <cell r="A121" t="str">
            <v>Memorandum items:</v>
          </cell>
        </row>
        <row r="122">
          <cell r="A122" t="str">
            <v xml:space="preserve">   M3 multiplier 2/</v>
          </cell>
          <cell r="B122">
            <v>1.1741569700910275</v>
          </cell>
          <cell r="C122">
            <v>1.2264192569189176</v>
          </cell>
          <cell r="D122">
            <v>1.2251781017926058</v>
          </cell>
          <cell r="E122">
            <v>1.2076677954332833</v>
          </cell>
          <cell r="F122">
            <v>1.2273715021286071</v>
          </cell>
          <cell r="G122">
            <v>1.2882051267340866</v>
          </cell>
          <cell r="H122">
            <v>1.2909935540540278</v>
          </cell>
          <cell r="I122">
            <v>1.3049662527322077</v>
          </cell>
          <cell r="J122">
            <v>1.3093358772290695</v>
          </cell>
          <cell r="K122">
            <v>1.3142301997159398</v>
          </cell>
          <cell r="L122">
            <v>1.3420791146117004</v>
          </cell>
          <cell r="M122">
            <v>1.345802328289627</v>
          </cell>
          <cell r="N122">
            <v>1.372543838303206</v>
          </cell>
          <cell r="O122">
            <v>1.3464030089548964</v>
          </cell>
          <cell r="Q122">
            <v>1.3858249295963783</v>
          </cell>
          <cell r="R122">
            <v>1.4157577394055731</v>
          </cell>
          <cell r="S122">
            <v>1.3861115013828451</v>
          </cell>
          <cell r="T122">
            <v>1.3785724566278799</v>
          </cell>
          <cell r="U122">
            <v>1.4338638706067148</v>
          </cell>
          <cell r="V122">
            <v>1.4238548217345384</v>
          </cell>
          <cell r="W122">
            <v>1.4203542066307222</v>
          </cell>
          <cell r="X122">
            <v>1.4189303603694394</v>
          </cell>
          <cell r="Y122">
            <v>1.4265992782251844</v>
          </cell>
          <cell r="Z122">
            <v>1.3981790823784435</v>
          </cell>
          <cell r="AA122">
            <v>1.4521109403076291</v>
          </cell>
          <cell r="AB122">
            <v>1.4190091672188661</v>
          </cell>
        </row>
        <row r="123">
          <cell r="A123" t="str">
            <v xml:space="preserve">   M3 velocity 3/</v>
          </cell>
          <cell r="B123">
            <v>25.338543156301427</v>
          </cell>
          <cell r="C123">
            <v>22.891479635238372</v>
          </cell>
          <cell r="D123" t="str">
            <v>…</v>
          </cell>
          <cell r="E123" t="str">
            <v>…</v>
          </cell>
          <cell r="F123">
            <v>23.377786847943248</v>
          </cell>
          <cell r="G123" t="str">
            <v>…</v>
          </cell>
          <cell r="H123" t="str">
            <v>…</v>
          </cell>
          <cell r="I123">
            <v>25.350427649859395</v>
          </cell>
          <cell r="J123" t="str">
            <v>…</v>
          </cell>
          <cell r="K123" t="str">
            <v>…</v>
          </cell>
          <cell r="L123">
            <v>22.671032507401449</v>
          </cell>
          <cell r="M123" t="str">
            <v>…</v>
          </cell>
          <cell r="N123" t="str">
            <v>…</v>
          </cell>
          <cell r="O123">
            <v>18.650827637539628</v>
          </cell>
          <cell r="Q123" t="str">
            <v>...</v>
          </cell>
          <cell r="R123" t="str">
            <v>...</v>
          </cell>
          <cell r="S123">
            <v>17.661741007978872</v>
          </cell>
          <cell r="T123" t="str">
            <v>...</v>
          </cell>
          <cell r="U123" t="str">
            <v>...</v>
          </cell>
          <cell r="V123">
            <v>19.301347414308829</v>
          </cell>
          <cell r="W123" t="str">
            <v>...</v>
          </cell>
          <cell r="X123" t="str">
            <v>...</v>
          </cell>
          <cell r="Y123">
            <v>22.49259875389177</v>
          </cell>
          <cell r="Z123" t="str">
            <v>...</v>
          </cell>
          <cell r="AA123" t="str">
            <v>...</v>
          </cell>
          <cell r="AB123">
            <v>19.558071163919593</v>
          </cell>
        </row>
        <row r="124">
          <cell r="A124" t="str">
            <v xml:space="preserve">   M3 velocity 3/</v>
          </cell>
          <cell r="B124">
            <v>16.72343848315894</v>
          </cell>
          <cell r="C124">
            <v>17.626570498087581</v>
          </cell>
          <cell r="F124">
            <v>15.490144946521248</v>
          </cell>
          <cell r="I124">
            <v>16.798190896096166</v>
          </cell>
          <cell r="L124">
            <v>15.022232188009884</v>
          </cell>
          <cell r="O124">
            <v>14.048786346020792</v>
          </cell>
          <cell r="S124">
            <v>11.356889474160688</v>
          </cell>
          <cell r="V124">
            <v>13.094750017297875</v>
          </cell>
          <cell r="Y124">
            <v>15.278077732983409</v>
          </cell>
          <cell r="AB124">
            <v>14.931208934630513</v>
          </cell>
        </row>
        <row r="127">
          <cell r="A127" t="str">
            <v xml:space="preserve">   Source: National Bank of Georgia; and Fund staff estimates.</v>
          </cell>
        </row>
        <row r="129">
          <cell r="A129" t="str">
            <v xml:space="preserve">   1/ Valued at end-period actual exchange rates.</v>
          </cell>
        </row>
        <row r="130">
          <cell r="A130" t="str">
            <v xml:space="preserve">   2/ M3 divided by reserve money.</v>
          </cell>
        </row>
        <row r="131">
          <cell r="A131" t="str">
            <v xml:space="preserve">   3/ Annualized quarterly GDP divided by end-quarter M3.</v>
          </cell>
        </row>
        <row r="136">
          <cell r="A136" t="str">
            <v>Nominal quarterly GDP (REVISED EST) sep. 01</v>
          </cell>
          <cell r="C136">
            <v>1129.3</v>
          </cell>
          <cell r="F136">
            <v>951.9</v>
          </cell>
          <cell r="I136">
            <v>1140.8</v>
          </cell>
          <cell r="L136">
            <v>1259.5</v>
          </cell>
          <cell r="O136">
            <v>1310.2</v>
          </cell>
          <cell r="S136">
            <v>1022.4</v>
          </cell>
          <cell r="V136">
            <v>1268</v>
          </cell>
          <cell r="Y136">
            <v>1338.8</v>
          </cell>
          <cell r="AB136">
            <v>1375.7</v>
          </cell>
        </row>
        <row r="137">
          <cell r="A137" t="str">
            <v>Annualized quarterly GDP (REVISED) sep. 01</v>
          </cell>
          <cell r="B137">
            <v>3020.0078578972189</v>
          </cell>
          <cell r="C137">
            <v>4517.2</v>
          </cell>
          <cell r="F137">
            <v>3807.6</v>
          </cell>
          <cell r="I137">
            <v>4563.2</v>
          </cell>
          <cell r="L137">
            <v>5038</v>
          </cell>
          <cell r="O137">
            <v>5240.8</v>
          </cell>
          <cell r="S137">
            <v>4089.6</v>
          </cell>
          <cell r="V137">
            <v>5072</v>
          </cell>
          <cell r="Y137">
            <v>5355.2</v>
          </cell>
          <cell r="AB137">
            <v>5502.8</v>
          </cell>
        </row>
        <row r="139">
          <cell r="L139" t="str">
            <v>APPENDIX I</v>
          </cell>
        </row>
        <row r="141">
          <cell r="A141" t="str">
            <v>Table x. Georgia: Summary Accounts of Commercial Banks 1/</v>
          </cell>
        </row>
        <row r="142">
          <cell r="A142" t="str">
            <v>(In millions of lari)</v>
          </cell>
        </row>
        <row r="145">
          <cell r="B145">
            <v>1995</v>
          </cell>
          <cell r="C145">
            <v>1996</v>
          </cell>
          <cell r="D145">
            <v>1997</v>
          </cell>
          <cell r="E145">
            <v>1997</v>
          </cell>
          <cell r="F145">
            <v>1997</v>
          </cell>
          <cell r="O145">
            <v>1997</v>
          </cell>
          <cell r="P145">
            <v>1998</v>
          </cell>
          <cell r="S145">
            <v>1998</v>
          </cell>
        </row>
        <row r="146">
          <cell r="B146" t="str">
            <v>Dec.</v>
          </cell>
          <cell r="C146" t="str">
            <v>Dec.</v>
          </cell>
          <cell r="D146" t="str">
            <v>Jan.</v>
          </cell>
          <cell r="E146" t="str">
            <v>Feb.</v>
          </cell>
          <cell r="F146" t="str">
            <v>Mar.</v>
          </cell>
          <cell r="G146" t="str">
            <v>Apr.</v>
          </cell>
          <cell r="H146" t="str">
            <v>May</v>
          </cell>
          <cell r="I146" t="str">
            <v>Jun.</v>
          </cell>
          <cell r="J146" t="str">
            <v>Jul.</v>
          </cell>
          <cell r="K146" t="str">
            <v>Aug.</v>
          </cell>
          <cell r="L146" t="str">
            <v>Sep.</v>
          </cell>
          <cell r="M146" t="str">
            <v>Oct.</v>
          </cell>
          <cell r="N146" t="str">
            <v>Nov.</v>
          </cell>
          <cell r="O146" t="str">
            <v>Dec.</v>
          </cell>
          <cell r="Q146" t="str">
            <v>Jan</v>
          </cell>
          <cell r="R146" t="str">
            <v>Feb</v>
          </cell>
          <cell r="S146" t="str">
            <v>Mar</v>
          </cell>
          <cell r="T146" t="str">
            <v>Apr</v>
          </cell>
          <cell r="U146" t="str">
            <v>May</v>
          </cell>
          <cell r="V146" t="str">
            <v>Jun</v>
          </cell>
          <cell r="W146" t="str">
            <v>Jul</v>
          </cell>
          <cell r="X146" t="str">
            <v>Aug</v>
          </cell>
          <cell r="Y146" t="str">
            <v>Sep</v>
          </cell>
          <cell r="Z146" t="str">
            <v>Oct</v>
          </cell>
          <cell r="AA146" t="str">
            <v>Nov</v>
          </cell>
          <cell r="AB146" t="str">
            <v>Dec</v>
          </cell>
        </row>
        <row r="149">
          <cell r="A149" t="str">
            <v>Net foreign assets</v>
          </cell>
          <cell r="B149">
            <v>-39.345230000000001</v>
          </cell>
          <cell r="C149">
            <v>22.055499999999999</v>
          </cell>
          <cell r="D149">
            <v>22.706800000000001</v>
          </cell>
          <cell r="E149">
            <v>20.785</v>
          </cell>
          <cell r="F149">
            <v>25.804500000000004</v>
          </cell>
          <cell r="G149">
            <v>27.874500000000005</v>
          </cell>
          <cell r="H149">
            <v>26.255500000000005</v>
          </cell>
          <cell r="I149">
            <v>25.898600000000005</v>
          </cell>
          <cell r="J149">
            <v>39.794700000000006</v>
          </cell>
          <cell r="K149">
            <v>48.202900000000007</v>
          </cell>
          <cell r="L149">
            <v>37.140999999999998</v>
          </cell>
          <cell r="M149">
            <v>35.5749</v>
          </cell>
          <cell r="N149">
            <v>34.466699999999996</v>
          </cell>
          <cell r="O149">
            <v>33.005200000000002</v>
          </cell>
          <cell r="Q149">
            <v>26.573299999999996</v>
          </cell>
          <cell r="R149">
            <v>16.679799999999997</v>
          </cell>
          <cell r="S149">
            <v>23.2256</v>
          </cell>
          <cell r="T149">
            <v>13.544400000000005</v>
          </cell>
          <cell r="U149">
            <v>22.077999999999996</v>
          </cell>
          <cell r="V149">
            <v>24.625799999999998</v>
          </cell>
          <cell r="W149">
            <v>21.3917</v>
          </cell>
          <cell r="X149">
            <v>19.226200000000002</v>
          </cell>
          <cell r="Y149">
            <v>11.431900000000001</v>
          </cell>
          <cell r="Z149">
            <v>15.934899999999997</v>
          </cell>
          <cell r="AA149">
            <v>12.245199999999999</v>
          </cell>
          <cell r="AB149">
            <v>13.748099999999996</v>
          </cell>
        </row>
        <row r="150">
          <cell r="A150" t="str">
            <v xml:space="preserve">   NFA convertible</v>
          </cell>
          <cell r="B150">
            <v>-39.205970999999998</v>
          </cell>
          <cell r="C150">
            <v>21.992699999999999</v>
          </cell>
          <cell r="D150">
            <v>22.577200000000001</v>
          </cell>
          <cell r="E150">
            <v>20.638200000000001</v>
          </cell>
          <cell r="F150">
            <v>25.605400000000003</v>
          </cell>
          <cell r="G150">
            <v>27.610800000000005</v>
          </cell>
          <cell r="H150">
            <v>25.694600000000005</v>
          </cell>
          <cell r="I150">
            <v>25.324100000000005</v>
          </cell>
          <cell r="J150">
            <v>39.280700000000003</v>
          </cell>
          <cell r="K150">
            <v>47.683800000000005</v>
          </cell>
          <cell r="L150">
            <v>36.677999999999997</v>
          </cell>
          <cell r="M150">
            <v>34.996499999999997</v>
          </cell>
          <cell r="N150">
            <v>34.114999999999995</v>
          </cell>
          <cell r="O150">
            <v>32.746200000000002</v>
          </cell>
          <cell r="Q150">
            <v>26.321799999999996</v>
          </cell>
          <cell r="R150">
            <v>16.418999999999997</v>
          </cell>
          <cell r="S150">
            <v>23.003299999999999</v>
          </cell>
          <cell r="T150">
            <v>12.924800000000005</v>
          </cell>
          <cell r="U150">
            <v>21.476999999999997</v>
          </cell>
          <cell r="V150">
            <v>23.937399999999997</v>
          </cell>
          <cell r="W150">
            <v>20.841000000000001</v>
          </cell>
          <cell r="X150">
            <v>18.805300000000003</v>
          </cell>
          <cell r="Y150">
            <v>11.0319</v>
          </cell>
          <cell r="Z150">
            <v>15.769799999999996</v>
          </cell>
          <cell r="AA150">
            <v>12.121099999999998</v>
          </cell>
          <cell r="AB150">
            <v>13.663399999999996</v>
          </cell>
        </row>
        <row r="151">
          <cell r="A151" t="str">
            <v xml:space="preserve">      Gold</v>
          </cell>
          <cell r="B151">
            <v>0.41601499999999997</v>
          </cell>
          <cell r="C151">
            <v>0.1951</v>
          </cell>
          <cell r="D151">
            <v>0.22320000000000001</v>
          </cell>
          <cell r="E151">
            <v>0.24579999999999999</v>
          </cell>
          <cell r="F151">
            <v>0.83609999999999995</v>
          </cell>
          <cell r="G151">
            <v>0.81299999999999994</v>
          </cell>
          <cell r="H151">
            <v>0.84509999999999996</v>
          </cell>
          <cell r="I151">
            <v>0.79730000000000001</v>
          </cell>
          <cell r="J151">
            <v>0.78920000000000001</v>
          </cell>
          <cell r="K151">
            <v>0.81330000000000002</v>
          </cell>
          <cell r="L151">
            <v>0.84430000000000005</v>
          </cell>
          <cell r="M151">
            <v>0.85650000000000004</v>
          </cell>
          <cell r="N151">
            <v>0.87390000000000001</v>
          </cell>
          <cell r="O151">
            <v>1.1011</v>
          </cell>
          <cell r="Q151">
            <v>1.077</v>
          </cell>
          <cell r="R151">
            <v>1.0381</v>
          </cell>
          <cell r="S151">
            <v>1.1318999999999999</v>
          </cell>
          <cell r="T151">
            <v>1.079</v>
          </cell>
          <cell r="U151">
            <v>1.0914999999999999</v>
          </cell>
          <cell r="V151">
            <v>1.3593</v>
          </cell>
          <cell r="W151">
            <v>1.2598</v>
          </cell>
          <cell r="X151">
            <v>1.2604</v>
          </cell>
          <cell r="Y151">
            <v>1.2888999999999999</v>
          </cell>
          <cell r="Z151">
            <v>1.0326</v>
          </cell>
          <cell r="AA151">
            <v>0.90900000000000003</v>
          </cell>
          <cell r="AB151">
            <v>0.5333</v>
          </cell>
        </row>
        <row r="152">
          <cell r="A152" t="str">
            <v xml:space="preserve">      Foreign exchange</v>
          </cell>
          <cell r="B152">
            <v>21.131413999999999</v>
          </cell>
          <cell r="C152">
            <v>27.912099999999999</v>
          </cell>
          <cell r="D152">
            <v>28.496300000000002</v>
          </cell>
          <cell r="E152">
            <v>26.420300000000001</v>
          </cell>
          <cell r="F152">
            <v>34.892600000000002</v>
          </cell>
          <cell r="G152">
            <v>39.506500000000003</v>
          </cell>
          <cell r="H152">
            <v>39.472700000000003</v>
          </cell>
          <cell r="I152">
            <v>42.029000000000003</v>
          </cell>
          <cell r="J152">
            <v>56.071800000000003</v>
          </cell>
          <cell r="K152">
            <v>63.664999999999999</v>
          </cell>
          <cell r="L152">
            <v>55.498199999999997</v>
          </cell>
          <cell r="M152">
            <v>53.896700000000003</v>
          </cell>
          <cell r="N152">
            <v>53.249499999999998</v>
          </cell>
          <cell r="O152">
            <v>47.223199999999999</v>
          </cell>
          <cell r="Q152">
            <v>48.265099999999997</v>
          </cell>
          <cell r="R152">
            <v>41.139299999999999</v>
          </cell>
          <cell r="S152">
            <v>46.433599999999998</v>
          </cell>
          <cell r="T152">
            <v>43.146700000000003</v>
          </cell>
          <cell r="U152">
            <v>54.130099999999999</v>
          </cell>
          <cell r="V152">
            <v>57.952199999999998</v>
          </cell>
          <cell r="W152">
            <v>56.125300000000003</v>
          </cell>
          <cell r="X152">
            <v>54.116500000000002</v>
          </cell>
          <cell r="Y152">
            <v>49.024000000000001</v>
          </cell>
          <cell r="Z152">
            <v>53.996899999999997</v>
          </cell>
          <cell r="AA152">
            <v>63.293900000000001</v>
          </cell>
          <cell r="AB152">
            <v>82.798599999999993</v>
          </cell>
        </row>
        <row r="153">
          <cell r="A153" t="str">
            <v xml:space="preserve">      Foreign liabilities</v>
          </cell>
          <cell r="B153">
            <v>-60.753399999999999</v>
          </cell>
          <cell r="C153">
            <v>-6.1144999999999996</v>
          </cell>
          <cell r="D153">
            <v>-6.1422999999999996</v>
          </cell>
          <cell r="E153">
            <v>-6.0278999999999998</v>
          </cell>
          <cell r="F153">
            <v>-10.1233</v>
          </cell>
          <cell r="G153">
            <v>-12.7087</v>
          </cell>
          <cell r="H153">
            <v>-14.623200000000001</v>
          </cell>
          <cell r="I153">
            <v>-17.502199999999998</v>
          </cell>
          <cell r="J153">
            <v>-17.580300000000001</v>
          </cell>
          <cell r="K153">
            <v>-16.794499999999999</v>
          </cell>
          <cell r="L153">
            <v>-19.6645</v>
          </cell>
          <cell r="M153">
            <v>-19.756699999999999</v>
          </cell>
          <cell r="N153">
            <v>-20.008400000000002</v>
          </cell>
          <cell r="O153">
            <v>-15.578099999999999</v>
          </cell>
          <cell r="Q153">
            <v>-23.020299999999999</v>
          </cell>
          <cell r="R153">
            <v>-25.758400000000002</v>
          </cell>
          <cell r="S153">
            <v>-24.562200000000001</v>
          </cell>
          <cell r="T153">
            <v>-31.300899999999999</v>
          </cell>
          <cell r="U153">
            <v>-33.744599999999998</v>
          </cell>
          <cell r="V153">
            <v>-35.374099999999999</v>
          </cell>
          <cell r="W153">
            <v>-36.5441</v>
          </cell>
          <cell r="X153">
            <v>-36.571599999999997</v>
          </cell>
          <cell r="Y153">
            <v>-39.280999999999999</v>
          </cell>
          <cell r="Z153">
            <v>-39.259700000000002</v>
          </cell>
          <cell r="AA153">
            <v>-52.081800000000001</v>
          </cell>
          <cell r="AB153">
            <v>-69.668499999999995</v>
          </cell>
        </row>
        <row r="154">
          <cell r="A154" t="str">
            <v xml:space="preserve">   NFA nonconvertible</v>
          </cell>
          <cell r="B154">
            <v>-0.13925899999999999</v>
          </cell>
          <cell r="C154">
            <v>6.2799999999999995E-2</v>
          </cell>
          <cell r="D154">
            <v>0.12959999999999999</v>
          </cell>
          <cell r="E154">
            <v>0.14680000000000001</v>
          </cell>
          <cell r="F154">
            <v>0.1991</v>
          </cell>
          <cell r="G154">
            <v>0.26369999999999999</v>
          </cell>
          <cell r="H154">
            <v>0.56089999999999995</v>
          </cell>
          <cell r="I154">
            <v>0.57450000000000001</v>
          </cell>
          <cell r="J154">
            <v>0.51400000000000001</v>
          </cell>
          <cell r="K154">
            <v>0.51910000000000001</v>
          </cell>
          <cell r="L154">
            <v>0.46300000000000002</v>
          </cell>
          <cell r="M154">
            <v>0.57840000000000003</v>
          </cell>
          <cell r="N154">
            <v>0.35170000000000001</v>
          </cell>
          <cell r="O154">
            <v>0.25900000000000001</v>
          </cell>
          <cell r="Q154">
            <v>0.2515</v>
          </cell>
          <cell r="R154">
            <v>0.26079999999999998</v>
          </cell>
          <cell r="S154">
            <v>0.2223</v>
          </cell>
          <cell r="T154">
            <v>0.61960000000000004</v>
          </cell>
          <cell r="U154">
            <v>0.60099999999999998</v>
          </cell>
          <cell r="V154">
            <v>0.68840000000000001</v>
          </cell>
          <cell r="W154">
            <v>0.55069999999999997</v>
          </cell>
          <cell r="X154">
            <v>0.4209</v>
          </cell>
          <cell r="Y154">
            <v>0.4</v>
          </cell>
          <cell r="Z154">
            <v>0.1651</v>
          </cell>
          <cell r="AA154">
            <v>0.1241</v>
          </cell>
          <cell r="AB154">
            <v>8.4699999999999998E-2</v>
          </cell>
        </row>
        <row r="156">
          <cell r="A156" t="str">
            <v>Net domestic assets</v>
          </cell>
          <cell r="B156">
            <v>95.130572000000001</v>
          </cell>
          <cell r="C156">
            <v>57.459300000000013</v>
          </cell>
          <cell r="D156">
            <v>60.040700000000001</v>
          </cell>
          <cell r="E156">
            <v>57.104700000000008</v>
          </cell>
          <cell r="F156">
            <v>61.710799999999992</v>
          </cell>
          <cell r="G156">
            <v>70.26169999999999</v>
          </cell>
          <cell r="H156">
            <v>73.082099999999997</v>
          </cell>
          <cell r="I156">
            <v>77.093999999999994</v>
          </cell>
          <cell r="J156">
            <v>69.587999999999994</v>
          </cell>
          <cell r="K156">
            <v>78.785200000000003</v>
          </cell>
          <cell r="L156">
            <v>95.82680000000002</v>
          </cell>
          <cell r="M156">
            <v>99.559600000000003</v>
          </cell>
          <cell r="N156">
            <v>104.29179999999999</v>
          </cell>
          <cell r="O156">
            <v>100.17180000000002</v>
          </cell>
          <cell r="Q156">
            <v>118.8972</v>
          </cell>
          <cell r="R156">
            <v>133.1617</v>
          </cell>
          <cell r="S156">
            <v>124.9713</v>
          </cell>
          <cell r="T156">
            <v>140.072</v>
          </cell>
          <cell r="U156">
            <v>138.5899</v>
          </cell>
          <cell r="V156">
            <v>141.75660000000002</v>
          </cell>
          <cell r="W156">
            <v>139.8467</v>
          </cell>
          <cell r="X156">
            <v>150.1619</v>
          </cell>
          <cell r="Y156">
            <v>140.17429999999999</v>
          </cell>
          <cell r="Z156">
            <v>125.99029999999999</v>
          </cell>
          <cell r="AA156">
            <v>120.91719999999999</v>
          </cell>
          <cell r="AB156">
            <v>142.60150000000002</v>
          </cell>
        </row>
        <row r="157">
          <cell r="A157" t="str">
            <v>Domestic credit</v>
          </cell>
          <cell r="B157">
            <v>133.48722100000001</v>
          </cell>
          <cell r="C157">
            <v>114.99550000000001</v>
          </cell>
          <cell r="D157">
            <v>114.07339999999999</v>
          </cell>
          <cell r="E157">
            <v>114.6285</v>
          </cell>
          <cell r="F157">
            <v>119.80449999999999</v>
          </cell>
          <cell r="G157">
            <v>127.14049999999999</v>
          </cell>
          <cell r="H157">
            <v>128.8021</v>
          </cell>
          <cell r="I157">
            <v>137.44719999999998</v>
          </cell>
          <cell r="J157">
            <v>136.8058</v>
          </cell>
          <cell r="K157">
            <v>133.41409999999999</v>
          </cell>
          <cell r="L157">
            <v>145.25890000000001</v>
          </cell>
          <cell r="M157">
            <v>154.33199999999999</v>
          </cell>
          <cell r="N157">
            <v>157.61850000000001</v>
          </cell>
          <cell r="O157">
            <v>170.0275</v>
          </cell>
          <cell r="Q157">
            <v>183.73140000000001</v>
          </cell>
          <cell r="R157">
            <v>192.50190000000001</v>
          </cell>
          <cell r="S157">
            <v>188.9452</v>
          </cell>
          <cell r="T157">
            <v>189.67600000000002</v>
          </cell>
          <cell r="U157">
            <v>192.53379999999999</v>
          </cell>
          <cell r="V157">
            <v>199.4699</v>
          </cell>
          <cell r="W157">
            <v>202.19220000000001</v>
          </cell>
          <cell r="X157">
            <v>217.8612</v>
          </cell>
          <cell r="Y157">
            <v>215.88860000000003</v>
          </cell>
          <cell r="Z157">
            <v>205.2825</v>
          </cell>
          <cell r="AA157">
            <v>215.65600000000001</v>
          </cell>
          <cell r="AB157">
            <v>224.20909999999998</v>
          </cell>
        </row>
        <row r="158">
          <cell r="A158" t="str">
            <v>Net claims on gen govt</v>
          </cell>
          <cell r="B158">
            <v>-15.532326999999999</v>
          </cell>
          <cell r="C158">
            <v>-13.2102</v>
          </cell>
          <cell r="D158">
            <v>-16.258800000000001</v>
          </cell>
          <cell r="E158">
            <v>-17.677</v>
          </cell>
          <cell r="F158">
            <v>-18.516200000000001</v>
          </cell>
          <cell r="G158">
            <v>-12.539899999999999</v>
          </cell>
          <cell r="H158">
            <v>-14.108000000000001</v>
          </cell>
          <cell r="I158">
            <v>-10.876099999999999</v>
          </cell>
          <cell r="J158">
            <v>-10.303699999999999</v>
          </cell>
          <cell r="K158">
            <v>-15.200200000000001</v>
          </cell>
          <cell r="L158">
            <v>-9.6669999999999998</v>
          </cell>
          <cell r="M158">
            <v>-9.6157000000000004</v>
          </cell>
          <cell r="N158">
            <v>-12.718999999999999</v>
          </cell>
          <cell r="O158">
            <v>-2.9127000000000001</v>
          </cell>
          <cell r="Q158">
            <v>-5.7496</v>
          </cell>
          <cell r="R158">
            <v>-8.0547000000000004</v>
          </cell>
          <cell r="S158">
            <v>-7.19</v>
          </cell>
          <cell r="T158">
            <v>-5.5518999999999998</v>
          </cell>
          <cell r="U158">
            <v>-7.2946999999999997</v>
          </cell>
          <cell r="V158">
            <v>-2.0874000000000001</v>
          </cell>
          <cell r="W158">
            <v>-3.7010999999999998</v>
          </cell>
          <cell r="X158">
            <v>5.1161000000000003</v>
          </cell>
          <cell r="Y158">
            <v>-0.59470000000000001</v>
          </cell>
          <cell r="Z158">
            <v>-8.6859000000000002</v>
          </cell>
          <cell r="AA158">
            <v>-9.8019999999999996</v>
          </cell>
          <cell r="AB158">
            <v>-3.0434780000000003</v>
          </cell>
        </row>
        <row r="159">
          <cell r="A159" t="str">
            <v>Net claims on rep govt</v>
          </cell>
          <cell r="B159">
            <v>-7.3338649999999994</v>
          </cell>
          <cell r="C159">
            <v>-6.6801000000000004</v>
          </cell>
          <cell r="D159">
            <v>-8.1462000000000003</v>
          </cell>
          <cell r="E159">
            <v>-10.3714</v>
          </cell>
          <cell r="F159">
            <v>-10.1693</v>
          </cell>
          <cell r="G159">
            <v>-8.2423000000000002</v>
          </cell>
          <cell r="H159">
            <v>-9.4166000000000007</v>
          </cell>
          <cell r="I159">
            <v>-5.5780000000000003</v>
          </cell>
          <cell r="J159">
            <v>-5.2403000000000004</v>
          </cell>
          <cell r="K159">
            <v>-9.4222999999999999</v>
          </cell>
          <cell r="L159">
            <v>-4.5773000000000001</v>
          </cell>
          <cell r="M159">
            <v>-4.1820000000000004</v>
          </cell>
          <cell r="N159">
            <v>-4.0891999999999999</v>
          </cell>
          <cell r="O159">
            <v>0.39029999999999998</v>
          </cell>
          <cell r="Q159">
            <v>-0.81220000000000003</v>
          </cell>
          <cell r="R159">
            <v>-1.8244</v>
          </cell>
          <cell r="S159">
            <v>-1.5165</v>
          </cell>
          <cell r="T159">
            <v>-1.5973999999999999</v>
          </cell>
          <cell r="U159">
            <v>-1.9539</v>
          </cell>
          <cell r="V159">
            <v>1.6661999999999999</v>
          </cell>
          <cell r="W159">
            <v>0.36609999999999998</v>
          </cell>
          <cell r="X159">
            <v>9.8160000000000007</v>
          </cell>
          <cell r="Y159">
            <v>3.4392999999999998</v>
          </cell>
          <cell r="Z159">
            <v>-5.0679999999999996</v>
          </cell>
          <cell r="AA159">
            <v>-6.9683999999999999</v>
          </cell>
          <cell r="AB159">
            <v>5.0294219999999994</v>
          </cell>
        </row>
        <row r="160">
          <cell r="A160" t="str">
            <v xml:space="preserve">          Direct Borrowing from DMBs</v>
          </cell>
          <cell r="AB160">
            <v>10.906321999999999</v>
          </cell>
        </row>
        <row r="161">
          <cell r="A161" t="str">
            <v>Claims on private sector</v>
          </cell>
          <cell r="B161">
            <v>149.01954800000001</v>
          </cell>
          <cell r="C161">
            <v>128.20570000000001</v>
          </cell>
          <cell r="D161">
            <v>130.3322</v>
          </cell>
          <cell r="E161">
            <v>132.30549999999999</v>
          </cell>
          <cell r="F161">
            <v>138.32069999999999</v>
          </cell>
          <cell r="G161">
            <v>139.68039999999999</v>
          </cell>
          <cell r="H161">
            <v>142.9101</v>
          </cell>
          <cell r="I161">
            <v>148.32329999999999</v>
          </cell>
          <cell r="J161">
            <v>147.1095</v>
          </cell>
          <cell r="K161">
            <v>148.61429999999999</v>
          </cell>
          <cell r="L161">
            <v>154.92590000000001</v>
          </cell>
          <cell r="M161">
            <v>163.9477</v>
          </cell>
          <cell r="N161">
            <v>170.33750000000001</v>
          </cell>
          <cell r="O161">
            <v>172.9402</v>
          </cell>
          <cell r="Q161">
            <v>189.48099999999999</v>
          </cell>
          <cell r="R161">
            <v>200.5566</v>
          </cell>
          <cell r="S161">
            <v>196.1352</v>
          </cell>
          <cell r="T161">
            <v>195.22790000000001</v>
          </cell>
          <cell r="U161">
            <v>199.82849999999999</v>
          </cell>
          <cell r="V161">
            <v>201.5573</v>
          </cell>
          <cell r="W161">
            <v>205.89330000000001</v>
          </cell>
          <cell r="X161">
            <v>212.74510000000001</v>
          </cell>
          <cell r="Y161">
            <v>216.48330000000001</v>
          </cell>
          <cell r="Z161">
            <v>213.9684</v>
          </cell>
          <cell r="AA161">
            <v>225.458</v>
          </cell>
          <cell r="AB161">
            <v>227.252578</v>
          </cell>
        </row>
        <row r="162">
          <cell r="A162" t="str">
            <v>of which forex loans</v>
          </cell>
          <cell r="B162">
            <v>63.699199999999998</v>
          </cell>
          <cell r="C162">
            <v>45.036799999999999</v>
          </cell>
          <cell r="D162">
            <v>46.128500000000003</v>
          </cell>
          <cell r="E162">
            <v>47.4679</v>
          </cell>
          <cell r="F162">
            <v>46.888800000000003</v>
          </cell>
          <cell r="G162">
            <v>48.836199999999998</v>
          </cell>
          <cell r="H162">
            <v>50.929600000000001</v>
          </cell>
          <cell r="I162">
            <v>53.764299999999999</v>
          </cell>
          <cell r="J162">
            <v>60.8977</v>
          </cell>
          <cell r="K162">
            <v>61.942100000000003</v>
          </cell>
          <cell r="L162">
            <v>68.937799999999996</v>
          </cell>
          <cell r="M162">
            <v>72.819400000000002</v>
          </cell>
          <cell r="N162">
            <v>78.440600000000003</v>
          </cell>
          <cell r="O162">
            <v>76.992199999999997</v>
          </cell>
          <cell r="Q162">
            <v>92.861199999999997</v>
          </cell>
          <cell r="R162">
            <v>102.2191</v>
          </cell>
          <cell r="S162">
            <v>103.6236</v>
          </cell>
          <cell r="T162">
            <v>104.1613</v>
          </cell>
          <cell r="U162">
            <v>109.08629999999999</v>
          </cell>
          <cell r="V162">
            <v>109.1936</v>
          </cell>
          <cell r="W162">
            <v>113.8849</v>
          </cell>
          <cell r="X162">
            <v>112.3489</v>
          </cell>
          <cell r="Y162">
            <v>120.4081</v>
          </cell>
          <cell r="Z162">
            <v>116.2641</v>
          </cell>
          <cell r="AA162">
            <v>141.07040000000001</v>
          </cell>
          <cell r="AB162">
            <v>154.441</v>
          </cell>
        </row>
        <row r="163">
          <cell r="A163" t="str">
            <v>Other assets (net)</v>
          </cell>
          <cell r="B163">
            <v>-38.356649000000004</v>
          </cell>
          <cell r="C163">
            <v>-57.536199999999994</v>
          </cell>
          <cell r="D163">
            <v>-54.032699999999991</v>
          </cell>
          <cell r="E163">
            <v>-57.523799999999994</v>
          </cell>
          <cell r="F163">
            <v>-58.093699999999998</v>
          </cell>
          <cell r="G163">
            <v>-56.878999999999998</v>
          </cell>
          <cell r="H163">
            <v>-56.72</v>
          </cell>
          <cell r="I163">
            <v>-60.353099999999998</v>
          </cell>
          <cell r="J163">
            <v>-67.218000000000004</v>
          </cell>
          <cell r="K163">
            <v>-54.530999999999999</v>
          </cell>
          <cell r="L163">
            <v>-49.432099999999991</v>
          </cell>
          <cell r="M163">
            <v>-54.77239999999999</v>
          </cell>
          <cell r="N163">
            <v>-53.326700000000017</v>
          </cell>
          <cell r="O163">
            <v>-69.855699999999985</v>
          </cell>
          <cell r="Q163">
            <v>-64.83420000000001</v>
          </cell>
          <cell r="R163">
            <v>-59.34020000000001</v>
          </cell>
          <cell r="S163">
            <v>-63.9739</v>
          </cell>
          <cell r="T163">
            <v>-49.604000000000013</v>
          </cell>
          <cell r="U163">
            <v>-53.943899999999985</v>
          </cell>
          <cell r="V163">
            <v>-57.713299999999975</v>
          </cell>
          <cell r="W163">
            <v>-62.345500000000015</v>
          </cell>
          <cell r="X163">
            <v>-67.699299999999994</v>
          </cell>
          <cell r="Y163">
            <v>-75.714300000000037</v>
          </cell>
          <cell r="Z163">
            <v>-79.292200000000008</v>
          </cell>
          <cell r="AA163">
            <v>-94.738800000000012</v>
          </cell>
          <cell r="AB163">
            <v>-81.607599999999962</v>
          </cell>
        </row>
        <row r="165">
          <cell r="A165" t="str">
            <v>Deposit liabilities</v>
          </cell>
          <cell r="B165">
            <v>55.785342</v>
          </cell>
          <cell r="C165">
            <v>79.514800000000008</v>
          </cell>
          <cell r="D165">
            <v>82.747500000000002</v>
          </cell>
          <cell r="E165">
            <v>77.889700000000005</v>
          </cell>
          <cell r="F165">
            <v>87.515299999999996</v>
          </cell>
          <cell r="G165">
            <v>98.136200000000002</v>
          </cell>
          <cell r="H165">
            <v>99.337599999999995</v>
          </cell>
          <cell r="I165">
            <v>102.9926</v>
          </cell>
          <cell r="J165">
            <v>109.3827</v>
          </cell>
          <cell r="K165">
            <v>126.9881</v>
          </cell>
          <cell r="L165">
            <v>132.96780000000001</v>
          </cell>
          <cell r="M165">
            <v>135.1345</v>
          </cell>
          <cell r="N165">
            <v>138.7585</v>
          </cell>
          <cell r="O165">
            <v>133.17700000000002</v>
          </cell>
          <cell r="Q165">
            <v>145.47049999999999</v>
          </cell>
          <cell r="R165">
            <v>149.8415</v>
          </cell>
          <cell r="S165">
            <v>148.1969</v>
          </cell>
          <cell r="T165">
            <v>153.6164</v>
          </cell>
          <cell r="U165">
            <v>160.6679</v>
          </cell>
          <cell r="V165">
            <v>166.38240000000002</v>
          </cell>
          <cell r="W165">
            <v>161.23840000000001</v>
          </cell>
          <cell r="X165">
            <v>169.38810000000001</v>
          </cell>
          <cell r="Y165">
            <v>151.6062</v>
          </cell>
          <cell r="Z165">
            <v>141.92519999999999</v>
          </cell>
          <cell r="AA165">
            <v>133.16239999999999</v>
          </cell>
          <cell r="AB165">
            <v>156.34960000000001</v>
          </cell>
        </row>
        <row r="166">
          <cell r="A166" t="str">
            <v xml:space="preserve">   Domestic currency deposits </v>
          </cell>
          <cell r="B166">
            <v>32.860748000000001</v>
          </cell>
          <cell r="C166">
            <v>41.194400000000002</v>
          </cell>
          <cell r="D166">
            <v>43.946100000000001</v>
          </cell>
          <cell r="E166">
            <v>40.161700000000003</v>
          </cell>
          <cell r="F166">
            <v>46.775599999999997</v>
          </cell>
          <cell r="G166">
            <v>47.0593</v>
          </cell>
          <cell r="H166">
            <v>49.798699999999997</v>
          </cell>
          <cell r="I166">
            <v>46.906599999999997</v>
          </cell>
          <cell r="J166">
            <v>52.194400000000002</v>
          </cell>
          <cell r="K166">
            <v>60.929000000000002</v>
          </cell>
          <cell r="L166">
            <v>62.054600000000001</v>
          </cell>
          <cell r="M166">
            <v>56.906999999999996</v>
          </cell>
          <cell r="N166">
            <v>59.034199999999998</v>
          </cell>
          <cell r="O166">
            <v>55.345500000000001</v>
          </cell>
          <cell r="Q166">
            <v>59.609299999999998</v>
          </cell>
          <cell r="R166">
            <v>61.218899999999998</v>
          </cell>
          <cell r="S166">
            <v>57.797499999999999</v>
          </cell>
          <cell r="T166">
            <v>58.512599999999999</v>
          </cell>
          <cell r="U166">
            <v>58.538600000000002</v>
          </cell>
          <cell r="V166">
            <v>60.761899999999997</v>
          </cell>
          <cell r="W166">
            <v>57.342399999999998</v>
          </cell>
          <cell r="X166">
            <v>63.756</v>
          </cell>
          <cell r="Y166">
            <v>53.261200000000002</v>
          </cell>
          <cell r="Z166">
            <v>45.112699999999997</v>
          </cell>
          <cell r="AA166">
            <v>41.5002</v>
          </cell>
          <cell r="AB166">
            <v>48.942799999999998</v>
          </cell>
        </row>
        <row r="167">
          <cell r="A167" t="str">
            <v xml:space="preserve">   Foreign currency deposits</v>
          </cell>
          <cell r="B167">
            <v>22.924594000000003</v>
          </cell>
          <cell r="C167">
            <v>38.320399999999999</v>
          </cell>
          <cell r="D167">
            <v>38.801400000000001</v>
          </cell>
          <cell r="E167">
            <v>37.728000000000002</v>
          </cell>
          <cell r="F167">
            <v>40.739699999999999</v>
          </cell>
          <cell r="G167">
            <v>51.076900000000002</v>
          </cell>
          <cell r="H167">
            <v>49.538899999999998</v>
          </cell>
          <cell r="I167">
            <v>56.085999999999999</v>
          </cell>
          <cell r="J167">
            <v>57.188299999999998</v>
          </cell>
          <cell r="K167">
            <v>66.059100000000001</v>
          </cell>
          <cell r="L167">
            <v>70.913200000000003</v>
          </cell>
          <cell r="M167">
            <v>78.227500000000006</v>
          </cell>
          <cell r="N167">
            <v>79.724299999999999</v>
          </cell>
          <cell r="O167">
            <v>77.831500000000005</v>
          </cell>
          <cell r="Q167">
            <v>85.861199999999997</v>
          </cell>
          <cell r="R167">
            <v>88.622600000000006</v>
          </cell>
          <cell r="S167">
            <v>90.3994</v>
          </cell>
          <cell r="T167">
            <v>95.103800000000007</v>
          </cell>
          <cell r="U167">
            <v>102.1293</v>
          </cell>
          <cell r="V167">
            <v>105.62050000000001</v>
          </cell>
          <cell r="W167">
            <v>103.896</v>
          </cell>
          <cell r="X167">
            <v>105.63209999999999</v>
          </cell>
          <cell r="Y167">
            <v>98.344999999999999</v>
          </cell>
          <cell r="Z167">
            <v>96.8125</v>
          </cell>
          <cell r="AA167">
            <v>91.662199999999999</v>
          </cell>
          <cell r="AB167">
            <v>107.4068</v>
          </cell>
        </row>
        <row r="170">
          <cell r="A170" t="str">
            <v>Memorandum items:</v>
          </cell>
        </row>
        <row r="171">
          <cell r="A171" t="str">
            <v xml:space="preserve">   Share of forex deposits</v>
          </cell>
          <cell r="B171">
            <v>41.094296777816659</v>
          </cell>
          <cell r="C171">
            <v>48.192789266903766</v>
          </cell>
          <cell r="D171">
            <v>46.891326021934198</v>
          </cell>
          <cell r="E171">
            <v>48.437726682732119</v>
          </cell>
          <cell r="F171">
            <v>46.551517277550325</v>
          </cell>
          <cell r="G171">
            <v>52.046951074119441</v>
          </cell>
          <cell r="H171">
            <v>49.869233804722484</v>
          </cell>
          <cell r="I171">
            <v>54.456339581678684</v>
          </cell>
          <cell r="J171">
            <v>52.282765007629173</v>
          </cell>
          <cell r="K171">
            <v>52.019913676950836</v>
          </cell>
          <cell r="L171">
            <v>53.331107230472341</v>
          </cell>
          <cell r="M171">
            <v>57.888622076523767</v>
          </cell>
          <cell r="N171">
            <v>57.455435162530591</v>
          </cell>
          <cell r="O171">
            <v>58.442148419021301</v>
          </cell>
          <cell r="Q171">
            <v>59.023100903619643</v>
          </cell>
          <cell r="R171">
            <v>59.144229068715944</v>
          </cell>
          <cell r="S171">
            <v>60.999521582435257</v>
          </cell>
          <cell r="T171">
            <v>61.909926283912398</v>
          </cell>
          <cell r="U171">
            <v>63.565466406170742</v>
          </cell>
          <cell r="V171">
            <v>63.480572464395266</v>
          </cell>
          <cell r="W171">
            <v>64.436263321888575</v>
          </cell>
          <cell r="X171">
            <v>62.360992301112049</v>
          </cell>
          <cell r="Y171">
            <v>64.868719089324841</v>
          </cell>
          <cell r="Z171">
            <v>68.2137492143749</v>
          </cell>
          <cell r="AA171">
            <v>68.834896337104169</v>
          </cell>
          <cell r="AB171">
            <v>68.696562063478254</v>
          </cell>
        </row>
        <row r="172">
          <cell r="A172" t="str">
            <v xml:space="preserve">   Exchange rate (in lari, end-period)</v>
          </cell>
          <cell r="B172">
            <v>1.23</v>
          </cell>
          <cell r="C172">
            <v>1.274</v>
          </cell>
          <cell r="D172">
            <v>1.3120000000000001</v>
          </cell>
          <cell r="E172">
            <v>1.304</v>
          </cell>
          <cell r="F172">
            <v>1.3260000000000001</v>
          </cell>
          <cell r="G172">
            <v>1.333</v>
          </cell>
          <cell r="H172">
            <v>1.335</v>
          </cell>
          <cell r="I172">
            <v>1.335</v>
          </cell>
          <cell r="J172">
            <v>1.347</v>
          </cell>
          <cell r="K172">
            <v>1.3480000000000001</v>
          </cell>
          <cell r="L172">
            <v>1.3480000000000001</v>
          </cell>
          <cell r="M172">
            <v>1.35</v>
          </cell>
          <cell r="N172">
            <v>1.3640000000000001</v>
          </cell>
          <cell r="O172">
            <v>1.304</v>
          </cell>
          <cell r="Q172">
            <v>1.5349999999999999</v>
          </cell>
          <cell r="R172">
            <v>1.8</v>
          </cell>
          <cell r="S172">
            <v>1.8</v>
          </cell>
          <cell r="T172">
            <v>1.8</v>
          </cell>
          <cell r="U172">
            <v>2.12</v>
          </cell>
          <cell r="V172">
            <v>2.35</v>
          </cell>
          <cell r="W172">
            <v>2.2050000000000001</v>
          </cell>
          <cell r="X172">
            <v>1.95</v>
          </cell>
          <cell r="Y172">
            <v>1.95</v>
          </cell>
          <cell r="Z172">
            <v>1.97</v>
          </cell>
          <cell r="AA172">
            <v>1.94</v>
          </cell>
          <cell r="AB172">
            <v>1.8</v>
          </cell>
        </row>
        <row r="175">
          <cell r="A175" t="str">
            <v xml:space="preserve">   Source: National Bank of Georgia; and Fund staff estimates.</v>
          </cell>
        </row>
        <row r="177">
          <cell r="A177" t="str">
            <v xml:space="preserve">   1/ Valued at end-period actual exchange rates.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6">
          <cell r="C16">
            <v>0.45</v>
          </cell>
        </row>
        <row r="17">
          <cell r="C17">
            <v>0.25</v>
          </cell>
        </row>
        <row r="18">
          <cell r="C18">
            <v>0.15</v>
          </cell>
        </row>
        <row r="19">
          <cell r="C19">
            <v>0.15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ver"/>
      <sheetName val="RC"/>
      <sheetName val="Info"/>
      <sheetName val="Assets"/>
      <sheetName val="Liabilities"/>
      <sheetName val="Chart1"/>
      <sheetName val="Chart2"/>
      <sheetName val="Chart3"/>
      <sheetName val="RC_D_Magic"/>
      <sheetName val="Deposits"/>
      <sheetName val="Deposits-Charts"/>
      <sheetName val="Capital"/>
      <sheetName val="Income"/>
      <sheetName val="GAP_Magic (2)"/>
      <sheetName val="Income (M)"/>
      <sheetName val="GAP_Magic"/>
      <sheetName val="Magic (2)"/>
      <sheetName val="GAP"/>
      <sheetName val="Gap-Liquidity"/>
      <sheetName val="Info_Magic"/>
      <sheetName val="RC_Magic"/>
      <sheetName val="RC-Data"/>
      <sheetName val="RI-Magic"/>
      <sheetName val="Loans(RI-AC)"/>
      <sheetName val="Loans(RI-AC) (GEL)"/>
      <sheetName val="Loans(RI-AC) (FC)"/>
      <sheetName val="Loans(A-CP RC-L)"/>
      <sheetName val="Dollarization"/>
      <sheetName val="BalanceMatrix"/>
      <sheetName val="Info-A"/>
      <sheetName val="RI-Data"/>
      <sheetName val="Ratios"/>
      <sheetName val="Ratios_Data"/>
      <sheetName val="Ratios_Magic"/>
      <sheetName val="Loans-Data"/>
      <sheetName val="RC-D-Data"/>
      <sheetName val="A-Can-Data"/>
      <sheetName val="Title"/>
      <sheetName val="RC-L-Data"/>
      <sheetName val="RC-O-Data"/>
      <sheetName val="Various"/>
      <sheetName val="Rates"/>
      <sheetName val="Gap-Interest"/>
      <sheetName val="145"/>
      <sheetName val="By Banks"/>
      <sheetName val="Sector-Data"/>
      <sheetName val="Panel"/>
      <sheetName val="Trash"/>
      <sheetName val="Magic (1)"/>
      <sheetName val="Sheet1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NPV"/>
      <sheetName val="FSUOUT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rint"/>
      <sheetName val="List of series"/>
      <sheetName val="GEO Files Location"/>
      <sheetName val="TJK Files Location"/>
      <sheetName val="UZB Files Location"/>
      <sheetName val="GEO"/>
      <sheetName val="TJK"/>
      <sheetName val="UZB"/>
      <sheetName val="EDSSM"/>
      <sheetName val="EDSSQ"/>
      <sheetName val="EDSSA"/>
      <sheetName val="EDSSBATCH"/>
      <sheetName val="AZ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GEO Files Location"/>
      <sheetName val="Q2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16382.603231841318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5868.2306148897342</v>
          </cell>
          <cell r="E14">
            <v>6920.492387598686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2718.5</v>
          </cell>
          <cell r="E15">
            <v>2247.5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7512.2134112877302</v>
          </cell>
          <cell r="E23">
            <v>8257.7790088887741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818.26993166125908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230.6983076862231</v>
          </cell>
          <cell r="E35">
            <v>-404.64483176355873</v>
          </cell>
          <cell r="F35">
            <v>150.93949384726972</v>
          </cell>
          <cell r="G35">
            <v>515.18109501782169</v>
          </cell>
          <cell r="H35">
            <v>371.86130463096367</v>
          </cell>
          <cell r="I35">
            <v>450.83928782188462</v>
          </cell>
          <cell r="J35">
            <v>443.48827719935508</v>
          </cell>
          <cell r="K35">
            <v>441.3083239640373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473.28811396648024</v>
          </cell>
          <cell r="E37">
            <v>706.65673345238508</v>
          </cell>
          <cell r="F37">
            <v>631.14461576169379</v>
          </cell>
          <cell r="G37">
            <v>590.3651044903072</v>
          </cell>
          <cell r="H37">
            <v>783.19274806308454</v>
          </cell>
          <cell r="I37">
            <v>544.5611771021961</v>
          </cell>
          <cell r="J37">
            <v>1129.6362053538055</v>
          </cell>
          <cell r="K37">
            <v>1124.0835126960778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-240.7944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424.15053666051654</v>
          </cell>
          <cell r="G40">
            <v>211.16791885323141</v>
          </cell>
          <cell r="H40">
            <v>229.2969234994473</v>
          </cell>
          <cell r="I40">
            <v>536.8078068395605</v>
          </cell>
          <cell r="J40">
            <v>51.269220332526857</v>
          </cell>
          <cell r="K40">
            <v>51.017208028070854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2668.7500000000005</v>
          </cell>
          <cell r="E44">
            <v>2604.9999999999991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3337.1251396648045</v>
          </cell>
          <cell r="E46">
            <v>2905.0000000000005</v>
          </cell>
          <cell r="F46">
            <v>3895.7641129861672</v>
          </cell>
          <cell r="G46">
            <v>4577.8782144482111</v>
          </cell>
          <cell r="H46">
            <v>4965.2726258591802</v>
          </cell>
          <cell r="I46">
            <v>5260.3520931924177</v>
          </cell>
          <cell r="J46">
            <v>5590.3550805808536</v>
          </cell>
          <cell r="K46">
            <v>5949.8294815796862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2718.5</v>
          </cell>
          <cell r="E47">
            <v>2247.5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244.3</v>
          </cell>
          <cell r="F49">
            <v>256.51500000000004</v>
          </cell>
          <cell r="G49">
            <v>269.34075000000007</v>
          </cell>
          <cell r="H49">
            <v>282.80778750000007</v>
          </cell>
          <cell r="I49">
            <v>296.94817687500012</v>
          </cell>
          <cell r="J49">
            <v>311.79558571875015</v>
          </cell>
          <cell r="K49">
            <v>327.38536500468769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176.9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30.4</v>
          </cell>
          <cell r="E51">
            <v>30.3</v>
          </cell>
          <cell r="F51">
            <v>30.3</v>
          </cell>
          <cell r="G51">
            <v>30.3</v>
          </cell>
          <cell r="H51">
            <v>30.3</v>
          </cell>
          <cell r="I51">
            <v>30.3</v>
          </cell>
          <cell r="J51">
            <v>30.3</v>
          </cell>
          <cell r="K51">
            <v>30.3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189.04999999999944</v>
          </cell>
          <cell r="E52">
            <v>1.3642420526593924E-12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-479.32513966480457</v>
          </cell>
          <cell r="E54">
            <v>-300</v>
          </cell>
          <cell r="F54">
            <v>-402.37780361930027</v>
          </cell>
          <cell r="G54">
            <v>-514.67385680647976</v>
          </cell>
          <cell r="H54">
            <v>-524.79418231920954</v>
          </cell>
          <cell r="I54">
            <v>-461.3901635453467</v>
          </cell>
          <cell r="J54">
            <v>-388.76246435088888</v>
          </cell>
          <cell r="K54">
            <v>-397.62334957870462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-479.32513966480457</v>
          </cell>
          <cell r="E55">
            <v>-300</v>
          </cell>
          <cell r="F55">
            <v>-402.37780361930027</v>
          </cell>
          <cell r="G55">
            <v>-514.67385680647976</v>
          </cell>
          <cell r="H55">
            <v>-524.79418231920954</v>
          </cell>
          <cell r="I55">
            <v>-461.3901635453467</v>
          </cell>
          <cell r="J55">
            <v>-388.76246435088888</v>
          </cell>
          <cell r="K55">
            <v>-397.62334957870462</v>
          </cell>
        </row>
        <row r="57">
          <cell r="A57" t="str">
            <v>Total financing</v>
          </cell>
          <cell r="C57" t="str">
            <v>END</v>
          </cell>
          <cell r="D57">
            <v>449.09830768622311</v>
          </cell>
          <cell r="E57">
            <v>199.35516823644127</v>
          </cell>
          <cell r="F57">
            <v>355.67646406662271</v>
          </cell>
          <cell r="G57">
            <v>512.81447946784021</v>
          </cell>
          <cell r="H57">
            <v>488.20667080019166</v>
          </cell>
          <cell r="I57">
            <v>572.92837965252534</v>
          </cell>
          <cell r="J57">
            <v>502.91941389530962</v>
          </cell>
          <cell r="K57">
            <v>516.03411840766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230.6983076862231</v>
          </cell>
          <cell r="E58">
            <v>-404.64483176355873</v>
          </cell>
          <cell r="F58">
            <v>150.93949384726972</v>
          </cell>
          <cell r="G58">
            <v>515.18109501782169</v>
          </cell>
          <cell r="H58">
            <v>371.86130463096367</v>
          </cell>
          <cell r="I58">
            <v>450.83928782188462</v>
          </cell>
          <cell r="J58">
            <v>443.48827719935508</v>
          </cell>
          <cell r="K58">
            <v>441.3083239640373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142.1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0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76.3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424.15053666051654</v>
          </cell>
          <cell r="G64">
            <v>211.16791885323141</v>
          </cell>
          <cell r="H64">
            <v>229.2969234994473</v>
          </cell>
          <cell r="I64">
            <v>536.8078068395605</v>
          </cell>
          <cell r="J64">
            <v>51.269220332526857</v>
          </cell>
          <cell r="K64">
            <v>51.017208028070854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161.90715015889558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57.994964651609472</v>
          </cell>
          <cell r="E14">
            <v>68.37668861011116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26.866584112315568</v>
          </cell>
          <cell r="E15">
            <v>22.20602220827649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74.242234130596614</v>
          </cell>
          <cell r="E23">
            <v>81.589510150132838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8.0868559667301572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2.2799615552770902</v>
          </cell>
          <cell r="E33">
            <v>-3.9980209657868251</v>
          </cell>
          <cell r="F33">
            <v>1.1642052325277961</v>
          </cell>
          <cell r="G33">
            <v>3.5312128133449807</v>
          </cell>
          <cell r="H33">
            <v>2.3879394510129019</v>
          </cell>
          <cell r="I33">
            <v>2.6910733630837935</v>
          </cell>
          <cell r="J33">
            <v>2.439705971335532</v>
          </cell>
          <cell r="K33">
            <v>2.2461564716688418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4.6774452540885187</v>
          </cell>
          <cell r="E35">
            <v>6.9819956025235967</v>
          </cell>
          <cell r="F35">
            <v>4.8680557051225355</v>
          </cell>
          <cell r="G35">
            <v>4.0465475959590567</v>
          </cell>
          <cell r="H35">
            <v>5.0293398037288588</v>
          </cell>
          <cell r="I35">
            <v>3.2505021586500251</v>
          </cell>
          <cell r="J35">
            <v>6.2143247912720661</v>
          </cell>
          <cell r="K35">
            <v>5.7213229835752983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-2.3797399306141473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26.374911292897625</v>
          </cell>
          <cell r="E40">
            <v>25.738237086789873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32.980376405417438</v>
          </cell>
          <cell r="E42">
            <v>28.702333488339583</v>
          </cell>
          <cell r="F42">
            <v>30.048258738841295</v>
          </cell>
          <cell r="G42">
            <v>31.37821314703551</v>
          </cell>
          <cell r="H42">
            <v>31.884926559084327</v>
          </cell>
          <cell r="I42">
            <v>31.399200958779073</v>
          </cell>
          <cell r="J42">
            <v>30.753513391850419</v>
          </cell>
          <cell r="K42">
            <v>30.283244773931234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26.866584112315568</v>
          </cell>
          <cell r="E43">
            <v>22.20602220827649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2.4137625029953047</v>
          </cell>
          <cell r="F45">
            <v>1.9785153481702202</v>
          </cell>
          <cell r="G45">
            <v>1.8461459800326054</v>
          </cell>
          <cell r="H45">
            <v>1.8160746074268768</v>
          </cell>
          <cell r="I45">
            <v>1.7724926611105727</v>
          </cell>
          <cell r="J45">
            <v>1.7152416228854508</v>
          </cell>
          <cell r="K45">
            <v>1.6663151733228365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1.7478288447804722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0.30043927055890868</v>
          </cell>
          <cell r="E47">
            <v>0.29937373655651955</v>
          </cell>
          <cell r="F47">
            <v>0.233705689918943</v>
          </cell>
          <cell r="G47">
            <v>0.20768570368571385</v>
          </cell>
          <cell r="H47">
            <v>0.19457406421325776</v>
          </cell>
          <cell r="I47">
            <v>0.18086161766286257</v>
          </cell>
          <cell r="J47">
            <v>0.16668555795497839</v>
          </cell>
          <cell r="K47">
            <v>0.15421993512434196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1.868356713788208</v>
          </cell>
          <cell r="E48">
            <v>1.3479149863768264E-14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-4.7371083987316087</v>
          </cell>
          <cell r="E50">
            <v>-2.9640964015496984</v>
          </cell>
          <cell r="F50">
            <v>-3.1035637690731859</v>
          </cell>
          <cell r="G50">
            <v>-3.5277360435476592</v>
          </cell>
          <cell r="H50">
            <v>-3.3700111197796025</v>
          </cell>
          <cell r="I50">
            <v>-2.7540518598199379</v>
          </cell>
          <cell r="J50">
            <v>-2.1386497782930793</v>
          </cell>
          <cell r="K50">
            <v>-2.0238101378201772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-4.7371083987316087</v>
          </cell>
          <cell r="E51">
            <v>-2.9640964015496984</v>
          </cell>
          <cell r="F51">
            <v>-3.1035637690731859</v>
          </cell>
          <cell r="G51">
            <v>-3.5277360435476592</v>
          </cell>
          <cell r="H51">
            <v>-3.3700111197796025</v>
          </cell>
          <cell r="I51">
            <v>-2.7540518598199379</v>
          </cell>
          <cell r="J51">
            <v>-2.1386497782930793</v>
          </cell>
          <cell r="K51">
            <v>-2.0238101378201772</v>
          </cell>
        </row>
        <row r="53">
          <cell r="A53" t="str">
            <v>Total financing</v>
          </cell>
          <cell r="C53" t="str">
            <v>END</v>
          </cell>
          <cell r="D53">
            <v>4.4383805253450399</v>
          </cell>
          <cell r="E53">
            <v>1.9696931226665677</v>
          </cell>
          <cell r="F53">
            <v>2.7433535783042973</v>
          </cell>
          <cell r="G53">
            <v>3.5149912880693543</v>
          </cell>
          <cell r="H53">
            <v>3.1350612578751575</v>
          </cell>
          <cell r="I53">
            <v>3.4198268497992874</v>
          </cell>
          <cell r="J53">
            <v>2.7666469673772407</v>
          </cell>
          <cell r="K53">
            <v>2.6264933420058192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2.2799615552770902</v>
          </cell>
          <cell r="E54">
            <v>-3.9980209657868251</v>
          </cell>
          <cell r="F54">
            <v>1.1642052325277961</v>
          </cell>
          <cell r="G54">
            <v>3.5312128133449807</v>
          </cell>
          <cell r="H54">
            <v>2.3879394510129019</v>
          </cell>
          <cell r="I54">
            <v>2.6910733630837935</v>
          </cell>
          <cell r="J54">
            <v>2.439705971335532</v>
          </cell>
          <cell r="K54">
            <v>2.2461564716688418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1.4043559324480568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0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0.75406303761989246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18272.559591409597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6320.0843722362433</v>
          </cell>
          <cell r="E15">
            <v>6920.492387598686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2927.8245000000002</v>
          </cell>
          <cell r="E16">
            <v>2247.5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8090.6538439568849</v>
          </cell>
          <cell r="E24">
            <v>8257.7790088887741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177.11470382278335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49.934698633381622</v>
          </cell>
          <cell r="E17">
            <v>-75.352855077012791</v>
          </cell>
          <cell r="F17">
            <v>17.645467709659073</v>
          </cell>
          <cell r="G17">
            <v>53.777279601396437</v>
          </cell>
          <cell r="H17">
            <v>38.104512379275718</v>
          </cell>
          <cell r="I17">
            <v>45.405797419594421</v>
          </cell>
          <cell r="J17">
            <v>43.822079251131939</v>
          </cell>
          <cell r="K17">
            <v>43.822079251131939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102.44331471135936</v>
          </cell>
          <cell r="E19">
            <v>131.59343267269742</v>
          </cell>
          <cell r="F19">
            <v>73.78348538002335</v>
          </cell>
          <cell r="G19">
            <v>61.625377169526388</v>
          </cell>
          <cell r="H19">
            <v>80.25351762142941</v>
          </cell>
          <cell r="I19">
            <v>54.844897412416536</v>
          </cell>
          <cell r="J19">
            <v>111.6219071867598</v>
          </cell>
          <cell r="K19">
            <v>111.6219071867598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49.584998650193178</v>
          </cell>
          <cell r="G23">
            <v>22.042804607615466</v>
          </cell>
          <cell r="H23">
            <v>23.495984527579171</v>
          </cell>
          <cell r="I23">
            <v>54.064025006275607</v>
          </cell>
          <cell r="J23">
            <v>5.0660275638938668</v>
          </cell>
          <cell r="K23">
            <v>5.0660275638938401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218.39999999999998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-4.7371083987316084E-2</v>
          </cell>
          <cell r="E26">
            <v>-2.9640964015496984E-2</v>
          </cell>
          <cell r="F26">
            <v>-3.1035637690731858E-2</v>
          </cell>
          <cell r="G26">
            <v>-3.5277360435476593E-2</v>
          </cell>
          <cell r="H26">
            <v>-3.3700111197796027E-2</v>
          </cell>
          <cell r="I26">
            <v>-2.7540518598199379E-2</v>
          </cell>
          <cell r="J26">
            <v>-2.1386497782930794E-2</v>
          </cell>
          <cell r="K26">
            <v>-2.023810137820177E-2</v>
          </cell>
        </row>
        <row r="27">
          <cell r="A27" t="str">
            <v>Overall balance, incl. grants</v>
          </cell>
          <cell r="D27">
            <v>-4.7371083987316084E-2</v>
          </cell>
          <cell r="E27">
            <v>-2.9640964015496984E-2</v>
          </cell>
          <cell r="F27">
            <v>-3.1035637690731858E-2</v>
          </cell>
          <cell r="G27">
            <v>-3.5277360435476593E-2</v>
          </cell>
          <cell r="H27">
            <v>-3.3700111197796027E-2</v>
          </cell>
          <cell r="I27">
            <v>-2.7540518598199379E-2</v>
          </cell>
          <cell r="J27">
            <v>-2.1386497782930794E-2</v>
          </cell>
          <cell r="K27">
            <v>-2.023810137820177E-2</v>
          </cell>
        </row>
        <row r="28">
          <cell r="A28" t="str">
            <v xml:space="preserve">  Total revenue, incl. grants</v>
          </cell>
          <cell r="D28">
            <v>0.26374911292897624</v>
          </cell>
          <cell r="E28">
            <v>0.25738237086789872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0.32980376405417439</v>
          </cell>
          <cell r="E29">
            <v>0.28702333488339582</v>
          </cell>
          <cell r="F29">
            <v>0.30048258738841294</v>
          </cell>
          <cell r="G29">
            <v>0.31378213147035511</v>
          </cell>
          <cell r="H29">
            <v>0.31884926559084326</v>
          </cell>
          <cell r="I29">
            <v>0.31399200958779072</v>
          </cell>
          <cell r="J29">
            <v>0.30753513391850418</v>
          </cell>
          <cell r="K29">
            <v>0.30283244773931234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8.0868559667301568E-2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0.84861548763925043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0.57994964651609471</v>
          </cell>
          <cell r="E39">
            <v>0.68376688610111158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0.26866584112315567</v>
          </cell>
          <cell r="E40">
            <v>0.22206022208276491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6.8875917831954236E-3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0.68875917831954236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-23.236519128793411</v>
          </cell>
          <cell r="F14">
            <v>-4.6023398578835533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3.5322148785133813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5.8850743030989658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-0.6293764692623951</v>
          </cell>
          <cell r="F45">
            <v>-0.8344860803398978</v>
          </cell>
          <cell r="G45">
            <v>-1.2846783410476195</v>
          </cell>
          <cell r="H45">
            <v>-1.1400650567798445</v>
          </cell>
          <cell r="I45">
            <v>-0.53781824334366013</v>
          </cell>
          <cell r="J45">
            <v>6.340777845838716E-2</v>
          </cell>
        </row>
        <row r="46">
          <cell r="A46" t="str">
            <v xml:space="preserve">    Private</v>
          </cell>
          <cell r="E46">
            <v>20.11664501146106</v>
          </cell>
          <cell r="F46">
            <v>12.81188183237944</v>
          </cell>
          <cell r="G46">
            <v>14.557557816587012</v>
          </cell>
          <cell r="H46">
            <v>15.360690694004113</v>
          </cell>
          <cell r="I46">
            <v>15.083269447043564</v>
          </cell>
          <cell r="J46">
            <v>14.578552377302326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26.374911292897625</v>
          </cell>
          <cell r="E68">
            <v>34.627562195037427</v>
          </cell>
          <cell r="F68">
            <v>35.834020078015662</v>
          </cell>
          <cell r="G68">
            <v>36.739802211735402</v>
          </cell>
          <cell r="H68">
            <v>37.404240547552277</v>
          </cell>
          <cell r="I68">
            <v>37.534474207206685</v>
          </cell>
          <cell r="J68">
            <v>37.504188721804894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32.980376405417438</v>
          </cell>
          <cell r="E69">
            <v>37.591658596587138</v>
          </cell>
          <cell r="F69">
            <v>38.937583847088845</v>
          </cell>
          <cell r="G69">
            <v>40.267538255283064</v>
          </cell>
          <cell r="H69">
            <v>40.774251667331882</v>
          </cell>
          <cell r="I69">
            <v>40.288526067026623</v>
          </cell>
          <cell r="J69">
            <v>39.642838500097973</v>
          </cell>
          <cell r="K69">
            <v>30.283244773931234</v>
          </cell>
        </row>
        <row r="70">
          <cell r="A70" t="str">
            <v xml:space="preserve">   Overall balance, incl. grants</v>
          </cell>
          <cell r="D70">
            <v>-4.7371083987316087</v>
          </cell>
          <cell r="E70">
            <v>-2.9640964015496984</v>
          </cell>
          <cell r="F70">
            <v>-3.1035637690731859</v>
          </cell>
          <cell r="G70">
            <v>-3.5277360435476592</v>
          </cell>
          <cell r="H70">
            <v>-3.3700111197796025</v>
          </cell>
          <cell r="I70">
            <v>-2.7540518598199379</v>
          </cell>
          <cell r="J70">
            <v>-2.1386497782930793</v>
          </cell>
          <cell r="K70">
            <v>-2.0238101378201772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-52.12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-0.4555833360963879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11.410044950674369</v>
          </cell>
          <cell r="F14">
            <v>-7.9984382194248864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6.1158133864880035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-0.90909521715088459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0.92078263552237849</v>
          </cell>
          <cell r="F45">
            <v>-0.86324998505645656</v>
          </cell>
          <cell r="G45">
            <v>-12.251240967869446</v>
          </cell>
          <cell r="H45">
            <v>-13.686903742369845</v>
          </cell>
          <cell r="I45">
            <v>-18.606840223569204</v>
          </cell>
          <cell r="J45">
            <v>-17.344349034702041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5.4975698964671533</v>
          </cell>
          <cell r="F46">
            <v>-0.66449237116243687</v>
          </cell>
          <cell r="G46">
            <v>2.8700280432452043</v>
          </cell>
          <cell r="H46">
            <v>2.8287194050131994</v>
          </cell>
          <cell r="I46">
            <v>3.5521312405343135</v>
          </cell>
          <cell r="J46">
            <v>2.5655233160742732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0.5359570299932841</v>
          </cell>
          <cell r="E68">
            <v>4.6397242600635025</v>
          </cell>
          <cell r="F68">
            <v>4.4279184669489027</v>
          </cell>
          <cell r="G68">
            <v>-5.6100342322147156</v>
          </cell>
          <cell r="H68">
            <v>-6.494358291714633</v>
          </cell>
          <cell r="I68">
            <v>-11.877743344958482</v>
          </cell>
          <cell r="J68">
            <v>-11.147739504611963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0.53388278224601748</v>
          </cell>
          <cell r="E69">
            <v>4.8020739527706908</v>
          </cell>
          <cell r="F69">
            <v>6.2479203283835218</v>
          </cell>
          <cell r="G69">
            <v>7.5502693869005952</v>
          </cell>
          <cell r="H69">
            <v>8.0568872671824963</v>
          </cell>
          <cell r="I69">
            <v>7.5545251988273066</v>
          </cell>
          <cell r="J69">
            <v>6.9809961568094678</v>
          </cell>
          <cell r="K69">
            <v>-1.094684786905848</v>
          </cell>
        </row>
        <row r="70">
          <cell r="A70" t="str">
            <v xml:space="preserve">   Overall balance, incl. grants</v>
          </cell>
          <cell r="D70">
            <v>1.8684539948741961</v>
          </cell>
          <cell r="E70">
            <v>-0.15933381896246246</v>
          </cell>
          <cell r="F70">
            <v>-1.8200018614346167</v>
          </cell>
          <cell r="G70">
            <v>-13.160303619115307</v>
          </cell>
          <cell r="H70">
            <v>-14.551245558897126</v>
          </cell>
          <cell r="I70">
            <v>-19.432268543785788</v>
          </cell>
          <cell r="J70">
            <v>-18.12873566142143</v>
          </cell>
          <cell r="K70">
            <v>6.2394091423627973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-103.12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36508.396263194445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3008.9117851981414</v>
          </cell>
          <cell r="F8">
            <v>669.5456190961105</v>
          </cell>
          <cell r="G8">
            <v>811.12460067050279</v>
          </cell>
          <cell r="H8">
            <v>1029.4838634245043</v>
          </cell>
          <cell r="I8">
            <v>920.44720415113693</v>
          </cell>
          <cell r="J8">
            <v>889.12121305235871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424.15053666051654</v>
          </cell>
          <cell r="F12">
            <v>211.16791885323141</v>
          </cell>
          <cell r="G12">
            <v>229.2969234994473</v>
          </cell>
          <cell r="H12">
            <v>536.8078068395605</v>
          </cell>
          <cell r="I12">
            <v>51.269220332526857</v>
          </cell>
          <cell r="J12">
            <v>51.017208028070854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6.160444809314379E-2</v>
          </cell>
          <cell r="F24">
            <v>6.6949938210225136E-3</v>
          </cell>
          <cell r="G24">
            <v>1.2418080301309139E-2</v>
          </cell>
          <cell r="H24">
            <v>1.2418080342170134E-2</v>
          </cell>
          <cell r="I24">
            <v>1.2418080319094943E-2</v>
          </cell>
          <cell r="J24">
            <v>1.2418080265234145E-2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47.182423369110438</v>
          </cell>
          <cell r="F25">
            <v>131.60670899306433</v>
          </cell>
          <cell r="G25">
            <v>165.95369153931915</v>
          </cell>
          <cell r="H25">
            <v>161.97390787394124</v>
          </cell>
          <cell r="I25">
            <v>158.71907348652167</v>
          </cell>
          <cell r="J25">
            <v>154.11309941798254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377.44919710783915</v>
          </cell>
          <cell r="F28">
            <v>422.29115932187733</v>
          </cell>
          <cell r="G28">
            <v>387.56302514149911</v>
          </cell>
          <cell r="H28">
            <v>535.6887527676945</v>
          </cell>
          <cell r="I28">
            <v>538.30748620493705</v>
          </cell>
          <cell r="J28">
            <v>542.56130548947112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13.427068053011283</v>
          </cell>
          <cell r="F43">
            <v>149.94003711790413</v>
          </cell>
          <cell r="G43">
            <v>213.34465668468772</v>
          </cell>
          <cell r="H43">
            <v>210.09306365585184</v>
          </cell>
          <cell r="I43">
            <v>206.98306863273095</v>
          </cell>
          <cell r="J43">
            <v>201.15069527775313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8090.6538439568849</v>
          </cell>
          <cell r="D53">
            <v>8257.7790088887741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5415.6678425331993</v>
          </cell>
          <cell r="C54">
            <v>6320.0843722362433</v>
          </cell>
          <cell r="D54">
            <v>6920.492387598686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2927.8245000000002</v>
          </cell>
          <cell r="D55">
            <v>2247.5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2668.7500000000005</v>
          </cell>
          <cell r="D58">
            <v>2604.9999999999991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76.3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-240.7944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115.34915384311155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4497.7417248711463</v>
          </cell>
          <cell r="C84">
            <v>5868.2306148897342</v>
          </cell>
          <cell r="D84">
            <v>6920.492387598686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2718.5</v>
          </cell>
          <cell r="D85">
            <v>2247.5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7512.2134112877302</v>
          </cell>
          <cell r="D92">
            <v>8257.7790088887741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230.6983076862231</v>
          </cell>
          <cell r="D97">
            <v>-404.64483176355873</v>
          </cell>
          <cell r="E97">
            <v>150.93949384726972</v>
          </cell>
          <cell r="F97">
            <v>515.18109501782169</v>
          </cell>
          <cell r="G97">
            <v>371.86130463096367</v>
          </cell>
          <cell r="H97">
            <v>450.83928782188462</v>
          </cell>
          <cell r="I97">
            <v>443.48827719935508</v>
          </cell>
          <cell r="J97">
            <v>441.3083239640373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473.28811396648024</v>
          </cell>
          <cell r="D99">
            <v>706.65673345238508</v>
          </cell>
          <cell r="E99">
            <v>631.14461576169379</v>
          </cell>
          <cell r="F99">
            <v>590.3651044903072</v>
          </cell>
          <cell r="G99">
            <v>783.19274806308454</v>
          </cell>
          <cell r="H99">
            <v>544.5611771021961</v>
          </cell>
          <cell r="I99">
            <v>1129.6362053538055</v>
          </cell>
          <cell r="J99">
            <v>1124.0835126960778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176.9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0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142.1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268.14933166125934</v>
          </cell>
          <cell r="D118">
            <v>-404.64483176355873</v>
          </cell>
          <cell r="E118">
            <v>94.75616160086922</v>
          </cell>
          <cell r="F118">
            <v>288.78399145949885</v>
          </cell>
          <cell r="G118">
            <v>204.62123147671062</v>
          </cell>
          <cell r="H118">
            <v>243.82913214322204</v>
          </cell>
          <cell r="I118">
            <v>235.3245655785785</v>
          </cell>
          <cell r="J118">
            <v>235.3245655785785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550.12059999999974</v>
          </cell>
          <cell r="D119">
            <v>706.65673345238508</v>
          </cell>
          <cell r="E119">
            <v>396.21731649072541</v>
          </cell>
          <cell r="F119">
            <v>330.92827540035671</v>
          </cell>
          <cell r="G119">
            <v>430.96138962707596</v>
          </cell>
          <cell r="H119">
            <v>294.51709910467684</v>
          </cell>
          <cell r="I119">
            <v>599.40964159290013</v>
          </cell>
          <cell r="J119">
            <v>599.40964159290013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0.26866584112315567</v>
          </cell>
          <cell r="D120">
            <v>0.22206022208276491</v>
          </cell>
          <cell r="E120">
            <v>0.22206022208276491</v>
          </cell>
          <cell r="F120">
            <v>0.22206022208276491</v>
          </cell>
          <cell r="G120">
            <v>0.22206022208276491</v>
          </cell>
          <cell r="H120">
            <v>0.22206022208276491</v>
          </cell>
          <cell r="I120">
            <v>0.22206022208276491</v>
          </cell>
          <cell r="J120">
            <v>0.22206022208276491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244.3</v>
          </cell>
          <cell r="E128">
            <v>256.51500000000004</v>
          </cell>
          <cell r="F128">
            <v>269.34075000000007</v>
          </cell>
          <cell r="G128">
            <v>282.80778750000007</v>
          </cell>
          <cell r="H128">
            <v>296.94817687500012</v>
          </cell>
          <cell r="I128">
            <v>311.79558571875015</v>
          </cell>
          <cell r="J128">
            <v>327.38536500468769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176.9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Inga dargebi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</sheetNames>
    <sheetDataSet>
      <sheetData sheetId="0"/>
      <sheetData sheetId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BOP"/>
      <sheetName val="Imp"/>
      <sheetName val="in-out"/>
      <sheetName val="BOP-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7"/>
  <sheetViews>
    <sheetView tabSelected="1" view="pageBreakPreview" zoomScale="85" zoomScaleNormal="75" zoomScaleSheetLayoutView="85" workbookViewId="0">
      <pane xSplit="3" ySplit="4" topLeftCell="D5" activePane="bottomRight" state="frozen"/>
      <selection activeCell="I116" sqref="I116"/>
      <selection pane="topRight" activeCell="I116" sqref="I116"/>
      <selection pane="bottomLeft" activeCell="I116" sqref="I116"/>
      <selection pane="bottomRight" activeCell="AA88" sqref="AA88"/>
    </sheetView>
  </sheetViews>
  <sheetFormatPr defaultColWidth="9.140625" defaultRowHeight="18" x14ac:dyDescent="0.2"/>
  <cols>
    <col min="1" max="1" width="3" style="161" customWidth="1"/>
    <col min="2" max="2" width="6.140625" style="162" bestFit="1" customWidth="1"/>
    <col min="3" max="3" width="80.85546875" style="163" customWidth="1"/>
    <col min="4" max="4" width="16.28515625" style="174" customWidth="1"/>
    <col min="5" max="5" width="17.5703125" style="174" customWidth="1"/>
    <col min="6" max="9" width="15.7109375" style="174" hidden="1" customWidth="1"/>
    <col min="10" max="10" width="17.42578125" style="174" hidden="1" customWidth="1"/>
    <col min="11" max="12" width="15.7109375" style="174" hidden="1" customWidth="1"/>
    <col min="13" max="14" width="11.85546875" style="174" hidden="1" customWidth="1"/>
    <col min="15" max="15" width="17.7109375" style="174" customWidth="1"/>
    <col min="16" max="16" width="16.140625" style="174" customWidth="1"/>
    <col min="17" max="17" width="16.140625" style="174" hidden="1" customWidth="1"/>
    <col min="18" max="19" width="13.85546875" style="174" bestFit="1" customWidth="1"/>
    <col min="20" max="20" width="15.140625" style="163" hidden="1" customWidth="1"/>
    <col min="21" max="21" width="15.28515625" style="163" hidden="1" customWidth="1"/>
    <col min="22" max="22" width="15.140625" style="163" hidden="1" customWidth="1"/>
    <col min="23" max="23" width="11.5703125" style="163" hidden="1" customWidth="1"/>
    <col min="24" max="24" width="12.85546875" style="163" hidden="1" customWidth="1"/>
    <col min="25" max="28" width="10.7109375" style="163" customWidth="1"/>
    <col min="29" max="29" width="13" style="163" customWidth="1"/>
    <col min="30" max="30" width="10.42578125" style="163" bestFit="1" customWidth="1"/>
    <col min="31" max="16384" width="9.140625" style="163"/>
  </cols>
  <sheetData>
    <row r="1" spans="1:29" s="23" customFormat="1" ht="18.75" thickBot="1" x14ac:dyDescent="0.4">
      <c r="A1" s="18"/>
      <c r="B1" s="19"/>
      <c r="C1" s="20"/>
      <c r="D1" s="20"/>
      <c r="E1" s="20" t="s">
        <v>0</v>
      </c>
      <c r="F1" s="20"/>
      <c r="G1" s="20"/>
      <c r="H1" s="20"/>
      <c r="I1" s="20"/>
      <c r="J1" s="20"/>
      <c r="K1" s="20"/>
      <c r="L1" s="20"/>
      <c r="M1" s="20"/>
      <c r="N1" s="20"/>
      <c r="O1" s="20" t="s">
        <v>0</v>
      </c>
      <c r="P1" s="21"/>
      <c r="Q1" s="20"/>
      <c r="R1" s="22"/>
      <c r="S1" s="22"/>
    </row>
    <row r="2" spans="1:29" s="29" customFormat="1" ht="51" customHeight="1" thickBot="1" x14ac:dyDescent="0.4">
      <c r="A2" s="24"/>
      <c r="B2" s="25" t="s">
        <v>7094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28"/>
      <c r="Z2" s="28"/>
      <c r="AA2" s="28"/>
      <c r="AB2" s="28"/>
    </row>
    <row r="3" spans="1:29" s="38" customFormat="1" ht="13.5" customHeight="1" thickBot="1" x14ac:dyDescent="0.25">
      <c r="A3" s="30"/>
      <c r="B3" s="31" t="s">
        <v>6</v>
      </c>
      <c r="C3" s="32"/>
      <c r="D3" s="33" t="s">
        <v>3</v>
      </c>
      <c r="E3" s="33" t="s">
        <v>7095</v>
      </c>
      <c r="F3" s="34" t="s">
        <v>7096</v>
      </c>
      <c r="G3" s="35"/>
      <c r="H3" s="35"/>
      <c r="I3" s="36"/>
      <c r="J3" s="33" t="s">
        <v>7097</v>
      </c>
      <c r="K3" s="34" t="s">
        <v>7096</v>
      </c>
      <c r="L3" s="35"/>
      <c r="M3" s="35"/>
      <c r="N3" s="36"/>
      <c r="O3" s="33" t="s">
        <v>7098</v>
      </c>
      <c r="P3" s="34" t="s">
        <v>7096</v>
      </c>
      <c r="Q3" s="35"/>
      <c r="R3" s="35"/>
      <c r="S3" s="36"/>
      <c r="T3" s="33" t="s">
        <v>7099</v>
      </c>
      <c r="U3" s="34" t="s">
        <v>7096</v>
      </c>
      <c r="V3" s="35"/>
      <c r="W3" s="35"/>
      <c r="X3" s="36"/>
      <c r="Y3" s="37"/>
      <c r="Z3" s="37"/>
      <c r="AA3" s="37"/>
      <c r="AB3" s="37"/>
    </row>
    <row r="4" spans="1:29" s="38" customFormat="1" ht="47.25" customHeight="1" x14ac:dyDescent="0.2">
      <c r="A4" s="30"/>
      <c r="B4" s="39"/>
      <c r="C4" s="40"/>
      <c r="D4" s="41"/>
      <c r="E4" s="41"/>
      <c r="F4" s="42" t="s">
        <v>11</v>
      </c>
      <c r="G4" s="43" t="s">
        <v>7100</v>
      </c>
      <c r="H4" s="44" t="s">
        <v>30</v>
      </c>
      <c r="I4" s="44" t="s">
        <v>7101</v>
      </c>
      <c r="J4" s="41"/>
      <c r="K4" s="42" t="s">
        <v>11</v>
      </c>
      <c r="L4" s="43" t="s">
        <v>7100</v>
      </c>
      <c r="M4" s="44" t="s">
        <v>30</v>
      </c>
      <c r="N4" s="44" t="s">
        <v>7101</v>
      </c>
      <c r="O4" s="41"/>
      <c r="P4" s="42" t="s">
        <v>11</v>
      </c>
      <c r="Q4" s="43" t="s">
        <v>7100</v>
      </c>
      <c r="R4" s="44" t="s">
        <v>30</v>
      </c>
      <c r="S4" s="44" t="s">
        <v>7101</v>
      </c>
      <c r="T4" s="41"/>
      <c r="U4" s="45" t="s">
        <v>11</v>
      </c>
      <c r="V4" s="43" t="s">
        <v>7100</v>
      </c>
      <c r="W4" s="44" t="s">
        <v>30</v>
      </c>
      <c r="X4" s="46" t="s">
        <v>7101</v>
      </c>
      <c r="Y4" s="47"/>
      <c r="Z4" s="47"/>
      <c r="AA4" s="47"/>
      <c r="AB4" s="47"/>
    </row>
    <row r="5" spans="1:29" s="38" customFormat="1" ht="28.5" customHeight="1" thickBot="1" x14ac:dyDescent="0.25">
      <c r="A5" s="30"/>
      <c r="B5" s="48" t="s">
        <v>7102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50"/>
      <c r="AA5" s="50"/>
      <c r="AB5" s="50"/>
    </row>
    <row r="6" spans="1:29" s="38" customFormat="1" ht="18" customHeight="1" x14ac:dyDescent="0.35">
      <c r="A6" s="51" t="s">
        <v>7103</v>
      </c>
      <c r="B6" s="52"/>
      <c r="C6" s="53" t="s">
        <v>7104</v>
      </c>
      <c r="D6" s="54">
        <v>2.8000000000000001E-2</v>
      </c>
      <c r="E6" s="55">
        <v>0.03</v>
      </c>
      <c r="F6" s="56"/>
      <c r="G6" s="56">
        <f t="shared" ref="G6:G26" si="0">H6+I6</f>
        <v>0</v>
      </c>
      <c r="H6" s="56"/>
      <c r="I6" s="57"/>
      <c r="J6" s="58">
        <v>0.03</v>
      </c>
      <c r="K6" s="56"/>
      <c r="L6" s="56">
        <f t="shared" ref="L6:L12" si="1">M6+N6</f>
        <v>0</v>
      </c>
      <c r="M6" s="56"/>
      <c r="N6" s="57"/>
      <c r="O6" s="58">
        <v>0.04</v>
      </c>
      <c r="P6" s="56"/>
      <c r="Q6" s="56">
        <f t="shared" ref="Q6:Q12" si="2">R6+S6</f>
        <v>0</v>
      </c>
      <c r="R6" s="56"/>
      <c r="S6" s="57"/>
      <c r="T6" s="58">
        <f t="shared" ref="T6:T12" si="3">O6-E6</f>
        <v>1.0000000000000002E-2</v>
      </c>
      <c r="U6" s="56"/>
      <c r="V6" s="56"/>
      <c r="W6" s="56"/>
      <c r="X6" s="56"/>
      <c r="Y6" s="50"/>
      <c r="Z6" s="50"/>
      <c r="AA6" s="50"/>
      <c r="AB6" s="50"/>
    </row>
    <row r="7" spans="1:29" s="29" customFormat="1" ht="18" customHeight="1" x14ac:dyDescent="0.35">
      <c r="A7" s="51" t="s">
        <v>7103</v>
      </c>
      <c r="B7" s="59"/>
      <c r="C7" s="60" t="s">
        <v>7105</v>
      </c>
      <c r="D7" s="54">
        <v>5.8000000000000003E-2</v>
      </c>
      <c r="E7" s="61">
        <v>0.05</v>
      </c>
      <c r="F7" s="62"/>
      <c r="G7" s="62">
        <f t="shared" si="0"/>
        <v>0</v>
      </c>
      <c r="H7" s="62"/>
      <c r="I7" s="57"/>
      <c r="J7" s="63">
        <v>0.05</v>
      </c>
      <c r="K7" s="62"/>
      <c r="L7" s="62">
        <f t="shared" si="1"/>
        <v>0</v>
      </c>
      <c r="M7" s="62"/>
      <c r="N7" s="57"/>
      <c r="O7" s="63">
        <v>0.04</v>
      </c>
      <c r="P7" s="62"/>
      <c r="Q7" s="62">
        <f t="shared" si="2"/>
        <v>0</v>
      </c>
      <c r="R7" s="62"/>
      <c r="S7" s="57"/>
      <c r="T7" s="63">
        <f t="shared" si="3"/>
        <v>-1.0000000000000002E-2</v>
      </c>
      <c r="U7" s="62"/>
      <c r="V7" s="62"/>
      <c r="W7" s="62"/>
      <c r="X7" s="62"/>
      <c r="Y7" s="28"/>
      <c r="Z7" s="28"/>
      <c r="AA7" s="28"/>
      <c r="AB7" s="28"/>
    </row>
    <row r="8" spans="1:29" s="68" customFormat="1" ht="18" customHeight="1" x14ac:dyDescent="0.35">
      <c r="A8" s="51" t="s">
        <v>7103</v>
      </c>
      <c r="B8" s="59"/>
      <c r="C8" s="60" t="s">
        <v>7106</v>
      </c>
      <c r="D8" s="64">
        <v>31691.599999999999</v>
      </c>
      <c r="E8" s="65">
        <v>34437.599999999999</v>
      </c>
      <c r="F8" s="62"/>
      <c r="G8" s="62">
        <f t="shared" si="0"/>
        <v>0</v>
      </c>
      <c r="H8" s="62"/>
      <c r="I8" s="57"/>
      <c r="J8" s="66">
        <v>33910</v>
      </c>
      <c r="K8" s="62"/>
      <c r="L8" s="62">
        <f t="shared" si="1"/>
        <v>0</v>
      </c>
      <c r="M8" s="62"/>
      <c r="N8" s="57"/>
      <c r="O8" s="66">
        <v>36622.800000000003</v>
      </c>
      <c r="P8" s="62"/>
      <c r="Q8" s="62">
        <f t="shared" si="2"/>
        <v>0</v>
      </c>
      <c r="R8" s="62"/>
      <c r="S8" s="57"/>
      <c r="T8" s="66">
        <f t="shared" si="3"/>
        <v>2185.2000000000044</v>
      </c>
      <c r="U8" s="62"/>
      <c r="V8" s="62"/>
      <c r="W8" s="62"/>
      <c r="X8" s="62"/>
      <c r="Y8" s="67"/>
      <c r="Z8" s="67"/>
      <c r="AA8" s="67"/>
      <c r="AB8" s="67"/>
    </row>
    <row r="9" spans="1:29" s="68" customFormat="1" x14ac:dyDescent="0.35">
      <c r="A9" s="51" t="s">
        <v>7103</v>
      </c>
      <c r="B9" s="59"/>
      <c r="C9" s="60" t="s">
        <v>7107</v>
      </c>
      <c r="D9" s="64">
        <v>8010.8555999999999</v>
      </c>
      <c r="E9" s="65">
        <v>8690</v>
      </c>
      <c r="F9" s="62"/>
      <c r="G9" s="62">
        <f t="shared" si="0"/>
        <v>0</v>
      </c>
      <c r="H9" s="62"/>
      <c r="I9" s="57"/>
      <c r="J9" s="66">
        <v>8690</v>
      </c>
      <c r="K9" s="62"/>
      <c r="L9" s="62">
        <f t="shared" si="1"/>
        <v>0</v>
      </c>
      <c r="M9" s="62"/>
      <c r="N9" s="57"/>
      <c r="O9" s="66">
        <f>8950-100</f>
        <v>8850</v>
      </c>
      <c r="P9" s="62"/>
      <c r="Q9" s="62">
        <f t="shared" si="2"/>
        <v>0</v>
      </c>
      <c r="R9" s="62"/>
      <c r="S9" s="57"/>
      <c r="T9" s="66">
        <f t="shared" si="3"/>
        <v>160</v>
      </c>
      <c r="U9" s="62"/>
      <c r="V9" s="62"/>
      <c r="W9" s="62"/>
      <c r="X9" s="62"/>
      <c r="Y9" s="67"/>
      <c r="Z9" s="67"/>
      <c r="AA9" s="67"/>
      <c r="AB9" s="67"/>
    </row>
    <row r="10" spans="1:29" s="68" customFormat="1" x14ac:dyDescent="0.35">
      <c r="A10" s="51"/>
      <c r="B10" s="59"/>
      <c r="C10" s="60" t="s">
        <v>7108</v>
      </c>
      <c r="D10" s="64">
        <v>355.07298128000002</v>
      </c>
      <c r="E10" s="65">
        <v>280</v>
      </c>
      <c r="F10" s="62"/>
      <c r="G10" s="62">
        <f t="shared" si="0"/>
        <v>0</v>
      </c>
      <c r="H10" s="62"/>
      <c r="I10" s="57"/>
      <c r="J10" s="66">
        <v>280</v>
      </c>
      <c r="K10" s="62"/>
      <c r="L10" s="62">
        <f t="shared" si="1"/>
        <v>0</v>
      </c>
      <c r="M10" s="62"/>
      <c r="N10" s="57"/>
      <c r="O10" s="66">
        <v>150</v>
      </c>
      <c r="P10" s="62"/>
      <c r="Q10" s="62">
        <f t="shared" si="2"/>
        <v>0</v>
      </c>
      <c r="R10" s="62"/>
      <c r="S10" s="57"/>
      <c r="T10" s="66">
        <f t="shared" si="3"/>
        <v>-130</v>
      </c>
      <c r="U10" s="62"/>
      <c r="V10" s="62"/>
      <c r="W10" s="62"/>
      <c r="X10" s="62"/>
      <c r="Y10" s="67"/>
      <c r="Z10" s="67"/>
      <c r="AA10" s="67"/>
      <c r="AB10" s="67"/>
    </row>
    <row r="11" spans="1:29" s="68" customFormat="1" x14ac:dyDescent="0.35">
      <c r="A11" s="51"/>
      <c r="B11" s="59"/>
      <c r="C11" s="69" t="s">
        <v>7109</v>
      </c>
      <c r="D11" s="70">
        <f>(D21+17500-D95-12450-7590-D98)/1000+D10-144.83339929+39</f>
        <v>1203.5812361400001</v>
      </c>
      <c r="E11" s="71">
        <f>(E21-E95-E98)/1000+E10-80</f>
        <v>1080</v>
      </c>
      <c r="F11" s="62"/>
      <c r="G11" s="62">
        <f t="shared" si="0"/>
        <v>0</v>
      </c>
      <c r="H11" s="62"/>
      <c r="I11" s="57"/>
      <c r="J11" s="72">
        <f>(J21-J95-J98)/1000+J10+80</f>
        <v>602.00400000000002</v>
      </c>
      <c r="K11" s="62"/>
      <c r="L11" s="62">
        <f t="shared" si="1"/>
        <v>0</v>
      </c>
      <c r="M11" s="62"/>
      <c r="N11" s="57"/>
      <c r="O11" s="72">
        <f>(O21-O95-O98)/1000+O10+100</f>
        <v>1460</v>
      </c>
      <c r="P11" s="62"/>
      <c r="Q11" s="62">
        <f t="shared" si="2"/>
        <v>0</v>
      </c>
      <c r="R11" s="62"/>
      <c r="S11" s="57"/>
      <c r="T11" s="72">
        <f t="shared" si="3"/>
        <v>380</v>
      </c>
      <c r="U11" s="62"/>
      <c r="V11" s="62"/>
      <c r="W11" s="62"/>
      <c r="X11" s="62"/>
      <c r="Y11" s="67"/>
      <c r="Z11" s="67"/>
      <c r="AA11" s="67"/>
      <c r="AB11" s="67"/>
    </row>
    <row r="12" spans="1:29" s="38" customFormat="1" ht="18.75" thickBot="1" x14ac:dyDescent="0.4">
      <c r="A12" s="51"/>
      <c r="B12" s="73"/>
      <c r="C12" s="74" t="s">
        <v>7110</v>
      </c>
      <c r="D12" s="54">
        <f>D11/D8</f>
        <v>3.7977925890141241E-2</v>
      </c>
      <c r="E12" s="75">
        <f>E11/E8</f>
        <v>3.1361070457871627E-2</v>
      </c>
      <c r="F12" s="76"/>
      <c r="G12" s="77">
        <f t="shared" si="0"/>
        <v>0</v>
      </c>
      <c r="H12" s="76"/>
      <c r="I12" s="57"/>
      <c r="J12" s="78">
        <f>J11/J8</f>
        <v>1.7752993217340019E-2</v>
      </c>
      <c r="K12" s="76"/>
      <c r="L12" s="77">
        <f t="shared" si="1"/>
        <v>0</v>
      </c>
      <c r="M12" s="76"/>
      <c r="N12" s="57"/>
      <c r="O12" s="78">
        <f>O11/O8</f>
        <v>3.9865875902443282E-2</v>
      </c>
      <c r="P12" s="76"/>
      <c r="Q12" s="77">
        <f t="shared" si="2"/>
        <v>0</v>
      </c>
      <c r="R12" s="76"/>
      <c r="S12" s="57"/>
      <c r="T12" s="78">
        <f t="shared" si="3"/>
        <v>8.5048054445716545E-3</v>
      </c>
      <c r="U12" s="76"/>
      <c r="V12" s="76"/>
      <c r="W12" s="76"/>
      <c r="X12" s="76"/>
      <c r="Y12" s="50"/>
      <c r="Z12" s="50"/>
      <c r="AA12" s="50"/>
      <c r="AB12" s="50"/>
    </row>
    <row r="13" spans="1:29" s="83" customFormat="1" ht="18.75" thickBot="1" x14ac:dyDescent="0.4">
      <c r="A13" s="51"/>
      <c r="B13" s="79" t="s">
        <v>7111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82"/>
      <c r="Z13" s="82"/>
      <c r="AA13" s="82"/>
      <c r="AB13" s="82"/>
    </row>
    <row r="14" spans="1:29" s="93" customFormat="1" ht="17.25" x14ac:dyDescent="0.2">
      <c r="A14" s="84"/>
      <c r="B14" s="85" t="s">
        <v>7112</v>
      </c>
      <c r="C14" s="86"/>
      <c r="D14" s="87">
        <f t="shared" ref="D14:S14" si="4">D15+D19+D20+D21</f>
        <v>9891079.8000000007</v>
      </c>
      <c r="E14" s="87">
        <f t="shared" si="4"/>
        <v>10145000</v>
      </c>
      <c r="F14" s="88">
        <f t="shared" si="4"/>
        <v>9335000</v>
      </c>
      <c r="G14" s="87">
        <f t="shared" si="4"/>
        <v>810000</v>
      </c>
      <c r="H14" s="89">
        <f t="shared" si="4"/>
        <v>130000</v>
      </c>
      <c r="I14" s="90">
        <f t="shared" si="4"/>
        <v>680000</v>
      </c>
      <c r="J14" s="87">
        <f t="shared" si="4"/>
        <v>9465004</v>
      </c>
      <c r="K14" s="88">
        <f t="shared" si="4"/>
        <v>9335000</v>
      </c>
      <c r="L14" s="87">
        <f t="shared" si="4"/>
        <v>130004</v>
      </c>
      <c r="M14" s="89">
        <f t="shared" si="4"/>
        <v>130000</v>
      </c>
      <c r="N14" s="90">
        <f t="shared" si="4"/>
        <v>4</v>
      </c>
      <c r="O14" s="87">
        <f t="shared" si="4"/>
        <v>10555000</v>
      </c>
      <c r="P14" s="88">
        <f t="shared" si="4"/>
        <v>9520000</v>
      </c>
      <c r="Q14" s="87">
        <f t="shared" si="4"/>
        <v>1035000</v>
      </c>
      <c r="R14" s="89">
        <f t="shared" si="4"/>
        <v>135000</v>
      </c>
      <c r="S14" s="90">
        <f t="shared" si="4"/>
        <v>900000</v>
      </c>
      <c r="T14" s="87">
        <f>O14-E14</f>
        <v>410000</v>
      </c>
      <c r="U14" s="88">
        <f t="shared" ref="U14:X26" si="5">P14-F14</f>
        <v>185000</v>
      </c>
      <c r="V14" s="87">
        <f t="shared" si="5"/>
        <v>225000</v>
      </c>
      <c r="W14" s="89">
        <f t="shared" si="5"/>
        <v>5000</v>
      </c>
      <c r="X14" s="90">
        <f t="shared" si="5"/>
        <v>220000</v>
      </c>
      <c r="Y14" s="91"/>
      <c r="Z14" s="91"/>
      <c r="AA14" s="91"/>
      <c r="AB14" s="91"/>
      <c r="AC14" s="92"/>
    </row>
    <row r="15" spans="1:29" s="38" customFormat="1" ht="18" customHeight="1" x14ac:dyDescent="0.35">
      <c r="A15" s="51" t="s">
        <v>7103</v>
      </c>
      <c r="B15" s="94"/>
      <c r="C15" s="60" t="s">
        <v>7113</v>
      </c>
      <c r="D15" s="64">
        <f>D16+D17+D18</f>
        <v>8170499.3000000007</v>
      </c>
      <c r="E15" s="64">
        <f>E16+E17+E18</f>
        <v>8555000</v>
      </c>
      <c r="F15" s="95">
        <f>F16+F17+F18</f>
        <v>8425000</v>
      </c>
      <c r="G15" s="64">
        <f t="shared" si="0"/>
        <v>130000</v>
      </c>
      <c r="H15" s="96">
        <f t="shared" ref="H15:I15" si="6">H16+H17+H18</f>
        <v>130000</v>
      </c>
      <c r="I15" s="57">
        <f t="shared" si="6"/>
        <v>0</v>
      </c>
      <c r="J15" s="64">
        <f>J16+J17+J18</f>
        <v>8555000</v>
      </c>
      <c r="K15" s="95">
        <f>K16+K17+K18</f>
        <v>8425000</v>
      </c>
      <c r="L15" s="64">
        <f t="shared" ref="L15:L26" si="7">M15+N15</f>
        <v>130000</v>
      </c>
      <c r="M15" s="96">
        <f t="shared" ref="M15:N15" si="8">M16+M17+M18</f>
        <v>130000</v>
      </c>
      <c r="N15" s="57">
        <f t="shared" si="8"/>
        <v>0</v>
      </c>
      <c r="O15" s="64">
        <f>O16+O17+O18</f>
        <v>8715000</v>
      </c>
      <c r="P15" s="95">
        <f>P16+P17+P18</f>
        <v>8580000</v>
      </c>
      <c r="Q15" s="64">
        <f t="shared" ref="Q15:Q26" si="9">R15+S15</f>
        <v>135000</v>
      </c>
      <c r="R15" s="96">
        <f t="shared" ref="R15:S15" si="10">R16+R17+R18</f>
        <v>135000</v>
      </c>
      <c r="S15" s="57">
        <f t="shared" si="10"/>
        <v>0</v>
      </c>
      <c r="T15" s="64">
        <f t="shared" ref="T15:T26" si="11">O15-E15</f>
        <v>160000</v>
      </c>
      <c r="U15" s="95">
        <f t="shared" si="5"/>
        <v>155000</v>
      </c>
      <c r="V15" s="64">
        <f t="shared" si="5"/>
        <v>5000</v>
      </c>
      <c r="W15" s="96">
        <f t="shared" si="5"/>
        <v>5000</v>
      </c>
      <c r="X15" s="57">
        <f t="shared" si="5"/>
        <v>0</v>
      </c>
      <c r="Y15" s="97"/>
      <c r="Z15" s="97"/>
      <c r="AA15" s="97"/>
      <c r="AB15" s="97"/>
    </row>
    <row r="16" spans="1:29" s="29" customFormat="1" x14ac:dyDescent="0.35">
      <c r="A16" s="51" t="s">
        <v>7103</v>
      </c>
      <c r="B16" s="94"/>
      <c r="C16" s="98" t="s">
        <v>7114</v>
      </c>
      <c r="D16" s="99">
        <v>7549608.9000000004</v>
      </c>
      <c r="E16" s="99">
        <f t="shared" ref="E16:E26" si="12">F16+G16</f>
        <v>7980000</v>
      </c>
      <c r="F16" s="100">
        <v>7980000</v>
      </c>
      <c r="G16" s="99">
        <f t="shared" si="0"/>
        <v>0</v>
      </c>
      <c r="H16" s="96"/>
      <c r="I16" s="57"/>
      <c r="J16" s="99">
        <f t="shared" ref="J16:J20" si="13">K16+L16</f>
        <v>7980000</v>
      </c>
      <c r="K16" s="100">
        <v>7980000</v>
      </c>
      <c r="L16" s="99">
        <f t="shared" si="7"/>
        <v>0</v>
      </c>
      <c r="M16" s="96"/>
      <c r="N16" s="57"/>
      <c r="O16" s="99">
        <f>P16+Q16</f>
        <v>8170000</v>
      </c>
      <c r="P16" s="100">
        <f>8250000-80000</f>
        <v>8170000</v>
      </c>
      <c r="Q16" s="99">
        <f t="shared" si="9"/>
        <v>0</v>
      </c>
      <c r="R16" s="96"/>
      <c r="S16" s="57"/>
      <c r="T16" s="99">
        <f t="shared" si="11"/>
        <v>190000</v>
      </c>
      <c r="U16" s="100">
        <f t="shared" si="5"/>
        <v>190000</v>
      </c>
      <c r="V16" s="99">
        <f t="shared" si="5"/>
        <v>0</v>
      </c>
      <c r="W16" s="96">
        <f t="shared" si="5"/>
        <v>0</v>
      </c>
      <c r="X16" s="57">
        <f t="shared" si="5"/>
        <v>0</v>
      </c>
      <c r="Y16" s="97"/>
      <c r="Z16" s="97"/>
      <c r="AA16" s="97"/>
      <c r="AB16" s="97"/>
      <c r="AC16" s="92"/>
    </row>
    <row r="17" spans="1:30" s="68" customFormat="1" x14ac:dyDescent="0.35">
      <c r="A17" s="51" t="s">
        <v>7103</v>
      </c>
      <c r="B17" s="94"/>
      <c r="C17" s="98" t="s">
        <v>30</v>
      </c>
      <c r="D17" s="99">
        <v>315593.2</v>
      </c>
      <c r="E17" s="99">
        <f t="shared" si="12"/>
        <v>255000</v>
      </c>
      <c r="F17" s="100">
        <v>125000</v>
      </c>
      <c r="G17" s="99">
        <f t="shared" si="0"/>
        <v>130000</v>
      </c>
      <c r="H17" s="96">
        <v>130000</v>
      </c>
      <c r="I17" s="57"/>
      <c r="J17" s="99">
        <f t="shared" si="13"/>
        <v>255000</v>
      </c>
      <c r="K17" s="100">
        <v>125000</v>
      </c>
      <c r="L17" s="99">
        <f t="shared" si="7"/>
        <v>130000</v>
      </c>
      <c r="M17" s="96">
        <v>130000</v>
      </c>
      <c r="N17" s="57"/>
      <c r="O17" s="99">
        <f t="shared" ref="O17:O20" si="14">P17+Q17</f>
        <v>265000</v>
      </c>
      <c r="P17" s="100">
        <v>130000</v>
      </c>
      <c r="Q17" s="99">
        <f t="shared" si="9"/>
        <v>135000</v>
      </c>
      <c r="R17" s="96">
        <f>135000</f>
        <v>135000</v>
      </c>
      <c r="S17" s="57"/>
      <c r="T17" s="99">
        <f t="shared" si="11"/>
        <v>10000</v>
      </c>
      <c r="U17" s="100">
        <f t="shared" si="5"/>
        <v>5000</v>
      </c>
      <c r="V17" s="99">
        <f t="shared" si="5"/>
        <v>5000</v>
      </c>
      <c r="W17" s="96">
        <f t="shared" si="5"/>
        <v>5000</v>
      </c>
      <c r="X17" s="57">
        <f t="shared" si="5"/>
        <v>0</v>
      </c>
      <c r="Y17" s="97"/>
      <c r="Z17" s="97"/>
      <c r="AA17" s="97"/>
      <c r="AB17" s="97"/>
    </row>
    <row r="18" spans="1:30" s="83" customFormat="1" x14ac:dyDescent="0.35">
      <c r="A18" s="51" t="s">
        <v>7103</v>
      </c>
      <c r="B18" s="94"/>
      <c r="C18" s="98" t="s">
        <v>7115</v>
      </c>
      <c r="D18" s="99">
        <v>305297.2</v>
      </c>
      <c r="E18" s="99">
        <f t="shared" si="12"/>
        <v>320000</v>
      </c>
      <c r="F18" s="100">
        <v>320000</v>
      </c>
      <c r="G18" s="99">
        <f t="shared" si="0"/>
        <v>0</v>
      </c>
      <c r="H18" s="96"/>
      <c r="I18" s="57"/>
      <c r="J18" s="99">
        <f t="shared" si="13"/>
        <v>320000</v>
      </c>
      <c r="K18" s="100">
        <v>320000</v>
      </c>
      <c r="L18" s="99">
        <f t="shared" si="7"/>
        <v>0</v>
      </c>
      <c r="M18" s="96"/>
      <c r="N18" s="57"/>
      <c r="O18" s="99">
        <f t="shared" si="14"/>
        <v>280000</v>
      </c>
      <c r="P18" s="100">
        <v>280000</v>
      </c>
      <c r="Q18" s="99">
        <f t="shared" si="9"/>
        <v>0</v>
      </c>
      <c r="R18" s="96"/>
      <c r="S18" s="57"/>
      <c r="T18" s="99">
        <f t="shared" si="11"/>
        <v>-40000</v>
      </c>
      <c r="U18" s="100">
        <f t="shared" si="5"/>
        <v>-40000</v>
      </c>
      <c r="V18" s="99">
        <f t="shared" si="5"/>
        <v>0</v>
      </c>
      <c r="W18" s="96">
        <f t="shared" si="5"/>
        <v>0</v>
      </c>
      <c r="X18" s="57">
        <f t="shared" si="5"/>
        <v>0</v>
      </c>
      <c r="Y18" s="97"/>
      <c r="Z18" s="97"/>
      <c r="AA18" s="97"/>
      <c r="AB18" s="97"/>
      <c r="AC18" s="92"/>
    </row>
    <row r="19" spans="1:30" s="83" customFormat="1" x14ac:dyDescent="0.35">
      <c r="A19" s="51"/>
      <c r="B19" s="94"/>
      <c r="C19" s="60" t="s">
        <v>7116</v>
      </c>
      <c r="D19" s="64">
        <v>287319.09999999998</v>
      </c>
      <c r="E19" s="64">
        <f t="shared" si="12"/>
        <v>225000</v>
      </c>
      <c r="F19" s="95">
        <v>225000</v>
      </c>
      <c r="G19" s="64">
        <f t="shared" si="0"/>
        <v>0</v>
      </c>
      <c r="H19" s="96"/>
      <c r="I19" s="57"/>
      <c r="J19" s="64">
        <f t="shared" si="13"/>
        <v>225000</v>
      </c>
      <c r="K19" s="95">
        <v>225000</v>
      </c>
      <c r="L19" s="64">
        <f t="shared" si="7"/>
        <v>0</v>
      </c>
      <c r="M19" s="96"/>
      <c r="N19" s="57"/>
      <c r="O19" s="64">
        <f t="shared" si="14"/>
        <v>90000</v>
      </c>
      <c r="P19" s="95">
        <v>90000</v>
      </c>
      <c r="Q19" s="64">
        <f t="shared" si="9"/>
        <v>0</v>
      </c>
      <c r="R19" s="96"/>
      <c r="S19" s="57"/>
      <c r="T19" s="64">
        <f t="shared" si="11"/>
        <v>-135000</v>
      </c>
      <c r="U19" s="95">
        <f t="shared" si="5"/>
        <v>-135000</v>
      </c>
      <c r="V19" s="64">
        <f t="shared" si="5"/>
        <v>0</v>
      </c>
      <c r="W19" s="96">
        <f t="shared" si="5"/>
        <v>0</v>
      </c>
      <c r="X19" s="57">
        <f>S19-I19</f>
        <v>0</v>
      </c>
      <c r="Y19" s="97"/>
      <c r="Z19" s="97"/>
      <c r="AA19" s="97"/>
      <c r="AB19" s="97"/>
    </row>
    <row r="20" spans="1:30" s="83" customFormat="1" x14ac:dyDescent="0.35">
      <c r="A20" s="51"/>
      <c r="B20" s="94"/>
      <c r="C20" s="60" t="s">
        <v>7117</v>
      </c>
      <c r="D20" s="64">
        <v>71873.600000000006</v>
      </c>
      <c r="E20" s="64">
        <f t="shared" si="12"/>
        <v>90000</v>
      </c>
      <c r="F20" s="95">
        <v>90000</v>
      </c>
      <c r="G20" s="64">
        <f t="shared" si="0"/>
        <v>0</v>
      </c>
      <c r="H20" s="96"/>
      <c r="I20" s="57"/>
      <c r="J20" s="64">
        <f t="shared" si="13"/>
        <v>90000</v>
      </c>
      <c r="K20" s="95">
        <v>90000</v>
      </c>
      <c r="L20" s="64">
        <f t="shared" si="7"/>
        <v>0</v>
      </c>
      <c r="M20" s="96"/>
      <c r="N20" s="57"/>
      <c r="O20" s="64">
        <f t="shared" si="14"/>
        <v>90000</v>
      </c>
      <c r="P20" s="95">
        <v>90000</v>
      </c>
      <c r="Q20" s="64">
        <f t="shared" si="9"/>
        <v>0</v>
      </c>
      <c r="R20" s="96"/>
      <c r="S20" s="57"/>
      <c r="T20" s="64">
        <f t="shared" si="11"/>
        <v>0</v>
      </c>
      <c r="U20" s="95">
        <f t="shared" si="5"/>
        <v>0</v>
      </c>
      <c r="V20" s="64">
        <f t="shared" si="5"/>
        <v>0</v>
      </c>
      <c r="W20" s="96">
        <f t="shared" si="5"/>
        <v>0</v>
      </c>
      <c r="X20" s="57">
        <f t="shared" si="5"/>
        <v>0</v>
      </c>
      <c r="Y20" s="97"/>
      <c r="Z20" s="97"/>
      <c r="AA20" s="97"/>
      <c r="AB20" s="97"/>
    </row>
    <row r="21" spans="1:30" s="83" customFormat="1" x14ac:dyDescent="0.35">
      <c r="A21" s="51"/>
      <c r="B21" s="94"/>
      <c r="C21" s="60" t="s">
        <v>7118</v>
      </c>
      <c r="D21" s="64">
        <f>SUM(D22:D26)</f>
        <v>1361387.8</v>
      </c>
      <c r="E21" s="64">
        <f>SUM(E22:E26)</f>
        <v>1275000</v>
      </c>
      <c r="F21" s="95">
        <f>SUM(F22:F26)</f>
        <v>595000</v>
      </c>
      <c r="G21" s="64">
        <f t="shared" si="0"/>
        <v>680000</v>
      </c>
      <c r="H21" s="96">
        <f>SUM(H22:H26)</f>
        <v>0</v>
      </c>
      <c r="I21" s="57">
        <f>SUM(I22:I26)</f>
        <v>680000</v>
      </c>
      <c r="J21" s="64">
        <f>SUM(J22:J26)</f>
        <v>595004</v>
      </c>
      <c r="K21" s="95">
        <f>SUM(K22:K26)</f>
        <v>595000</v>
      </c>
      <c r="L21" s="64">
        <f t="shared" si="7"/>
        <v>4</v>
      </c>
      <c r="M21" s="96">
        <f>SUM(M22:M26)</f>
        <v>0</v>
      </c>
      <c r="N21" s="57">
        <f>SUM(N22:N26)</f>
        <v>4</v>
      </c>
      <c r="O21" s="64">
        <f>SUM(O22:O26)</f>
        <v>1660000</v>
      </c>
      <c r="P21" s="95">
        <f>SUM(P22:P26)</f>
        <v>760000</v>
      </c>
      <c r="Q21" s="64">
        <f t="shared" si="9"/>
        <v>900000</v>
      </c>
      <c r="R21" s="96">
        <f>SUM(R22:R26)</f>
        <v>0</v>
      </c>
      <c r="S21" s="57">
        <f>SUM(S22:S26)</f>
        <v>900000</v>
      </c>
      <c r="T21" s="64">
        <f t="shared" si="11"/>
        <v>385000</v>
      </c>
      <c r="U21" s="95">
        <f t="shared" si="5"/>
        <v>165000</v>
      </c>
      <c r="V21" s="64">
        <f t="shared" si="5"/>
        <v>220000</v>
      </c>
      <c r="W21" s="96">
        <f t="shared" si="5"/>
        <v>0</v>
      </c>
      <c r="X21" s="57">
        <f t="shared" si="5"/>
        <v>220000</v>
      </c>
      <c r="Y21" s="97"/>
      <c r="Z21" s="97"/>
      <c r="AA21" s="97"/>
      <c r="AB21" s="97"/>
      <c r="AC21" s="92"/>
      <c r="AD21" s="101"/>
    </row>
    <row r="22" spans="1:30" s="29" customFormat="1" ht="19.5" x14ac:dyDescent="0.35">
      <c r="A22" s="51"/>
      <c r="B22" s="102"/>
      <c r="C22" s="103" t="s">
        <v>7119</v>
      </c>
      <c r="D22" s="99">
        <f>314680.1</f>
        <v>314680.09999999998</v>
      </c>
      <c r="E22" s="99">
        <f t="shared" si="12"/>
        <v>200000</v>
      </c>
      <c r="F22" s="104">
        <v>200000</v>
      </c>
      <c r="G22" s="99">
        <f t="shared" si="0"/>
        <v>0</v>
      </c>
      <c r="H22" s="96"/>
      <c r="I22" s="105"/>
      <c r="J22" s="99">
        <f t="shared" ref="J22:J26" si="15">K22+L22</f>
        <v>200000</v>
      </c>
      <c r="K22" s="104">
        <v>200000</v>
      </c>
      <c r="L22" s="99">
        <f t="shared" si="7"/>
        <v>0</v>
      </c>
      <c r="M22" s="96"/>
      <c r="N22" s="105"/>
      <c r="O22" s="99">
        <f t="shared" ref="O22:O26" si="16">P22+Q22</f>
        <v>300000</v>
      </c>
      <c r="P22" s="104">
        <v>300000</v>
      </c>
      <c r="Q22" s="99">
        <f t="shared" si="9"/>
        <v>0</v>
      </c>
      <c r="R22" s="106"/>
      <c r="S22" s="105"/>
      <c r="T22" s="99">
        <f t="shared" si="11"/>
        <v>100000</v>
      </c>
      <c r="U22" s="104">
        <f t="shared" si="5"/>
        <v>100000</v>
      </c>
      <c r="V22" s="99">
        <f t="shared" si="5"/>
        <v>0</v>
      </c>
      <c r="W22" s="106">
        <f t="shared" si="5"/>
        <v>0</v>
      </c>
      <c r="X22" s="105">
        <f t="shared" si="5"/>
        <v>0</v>
      </c>
      <c r="Y22" s="97"/>
      <c r="Z22" s="97"/>
      <c r="AA22" s="97"/>
      <c r="AB22" s="97"/>
    </row>
    <row r="23" spans="1:30" s="29" customFormat="1" ht="19.5" x14ac:dyDescent="0.35">
      <c r="A23" s="51"/>
      <c r="B23" s="102"/>
      <c r="C23" s="98" t="s">
        <v>7120</v>
      </c>
      <c r="D23" s="107">
        <v>269085.59999999998</v>
      </c>
      <c r="E23" s="107">
        <f t="shared" si="12"/>
        <v>240000</v>
      </c>
      <c r="F23" s="104">
        <v>240000</v>
      </c>
      <c r="G23" s="107">
        <f t="shared" si="0"/>
        <v>0</v>
      </c>
      <c r="H23" s="106"/>
      <c r="I23" s="105"/>
      <c r="J23" s="107">
        <f t="shared" si="15"/>
        <v>240000</v>
      </c>
      <c r="K23" s="104">
        <v>240000</v>
      </c>
      <c r="L23" s="107">
        <f t="shared" si="7"/>
        <v>0</v>
      </c>
      <c r="M23" s="106"/>
      <c r="N23" s="105"/>
      <c r="O23" s="107">
        <f t="shared" si="16"/>
        <v>460000</v>
      </c>
      <c r="P23" s="104">
        <v>460000</v>
      </c>
      <c r="Q23" s="107">
        <f t="shared" si="9"/>
        <v>0</v>
      </c>
      <c r="R23" s="106"/>
      <c r="S23" s="105"/>
      <c r="T23" s="107">
        <f t="shared" si="11"/>
        <v>220000</v>
      </c>
      <c r="U23" s="104">
        <f t="shared" si="5"/>
        <v>220000</v>
      </c>
      <c r="V23" s="107">
        <f t="shared" si="5"/>
        <v>0</v>
      </c>
      <c r="W23" s="106">
        <f t="shared" si="5"/>
        <v>0</v>
      </c>
      <c r="X23" s="105">
        <f t="shared" si="5"/>
        <v>0</v>
      </c>
      <c r="Y23" s="97"/>
      <c r="Z23" s="97"/>
      <c r="AA23" s="97"/>
      <c r="AB23" s="97"/>
    </row>
    <row r="24" spans="1:30" s="29" customFormat="1" ht="19.5" x14ac:dyDescent="0.35">
      <c r="A24" s="51"/>
      <c r="B24" s="102"/>
      <c r="C24" s="103" t="s">
        <v>7121</v>
      </c>
      <c r="D24" s="99">
        <v>176737.6</v>
      </c>
      <c r="E24" s="99">
        <f t="shared" si="12"/>
        <v>120000</v>
      </c>
      <c r="F24" s="104">
        <v>120000</v>
      </c>
      <c r="G24" s="99">
        <f t="shared" si="0"/>
        <v>0</v>
      </c>
      <c r="H24" s="106"/>
      <c r="I24" s="105"/>
      <c r="J24" s="99">
        <f t="shared" si="15"/>
        <v>120000</v>
      </c>
      <c r="K24" s="104">
        <v>120000</v>
      </c>
      <c r="L24" s="99">
        <f t="shared" si="7"/>
        <v>0</v>
      </c>
      <c r="M24" s="106"/>
      <c r="N24" s="105"/>
      <c r="O24" s="99">
        <f t="shared" si="16"/>
        <v>0</v>
      </c>
      <c r="P24" s="104"/>
      <c r="Q24" s="99">
        <f t="shared" si="9"/>
        <v>0</v>
      </c>
      <c r="R24" s="106"/>
      <c r="S24" s="105"/>
      <c r="T24" s="99">
        <f t="shared" si="11"/>
        <v>-120000</v>
      </c>
      <c r="U24" s="104">
        <f t="shared" si="5"/>
        <v>-120000</v>
      </c>
      <c r="V24" s="99">
        <f t="shared" si="5"/>
        <v>0</v>
      </c>
      <c r="W24" s="106">
        <f t="shared" si="5"/>
        <v>0</v>
      </c>
      <c r="X24" s="105">
        <f t="shared" si="5"/>
        <v>0</v>
      </c>
      <c r="Y24" s="97"/>
      <c r="Z24" s="97"/>
      <c r="AA24" s="97"/>
      <c r="AB24" s="97"/>
    </row>
    <row r="25" spans="1:30" s="29" customFormat="1" ht="19.5" x14ac:dyDescent="0.35">
      <c r="A25" s="51"/>
      <c r="B25" s="102"/>
      <c r="C25" s="103" t="s">
        <v>7122</v>
      </c>
      <c r="D25" s="99">
        <f>576147.5+0.4</f>
        <v>576147.9</v>
      </c>
      <c r="E25" s="99">
        <f t="shared" si="12"/>
        <v>680000</v>
      </c>
      <c r="F25" s="104"/>
      <c r="G25" s="99">
        <f t="shared" si="0"/>
        <v>680000</v>
      </c>
      <c r="H25" s="106"/>
      <c r="I25" s="105">
        <v>680000</v>
      </c>
      <c r="J25" s="99">
        <f t="shared" si="15"/>
        <v>4</v>
      </c>
      <c r="K25" s="104"/>
      <c r="L25" s="99">
        <f t="shared" si="7"/>
        <v>4</v>
      </c>
      <c r="M25" s="106"/>
      <c r="N25" s="105">
        <v>4</v>
      </c>
      <c r="O25" s="99">
        <f t="shared" si="16"/>
        <v>900000</v>
      </c>
      <c r="P25" s="104"/>
      <c r="Q25" s="99">
        <f t="shared" si="9"/>
        <v>900000</v>
      </c>
      <c r="R25" s="106"/>
      <c r="S25" s="105">
        <f>S28</f>
        <v>900000</v>
      </c>
      <c r="T25" s="99">
        <f t="shared" si="11"/>
        <v>220000</v>
      </c>
      <c r="U25" s="104">
        <f t="shared" si="5"/>
        <v>0</v>
      </c>
      <c r="V25" s="99">
        <f t="shared" si="5"/>
        <v>220000</v>
      </c>
      <c r="W25" s="106">
        <f t="shared" si="5"/>
        <v>0</v>
      </c>
      <c r="X25" s="105">
        <f t="shared" si="5"/>
        <v>220000</v>
      </c>
      <c r="Y25" s="97"/>
      <c r="Z25" s="97"/>
      <c r="AA25" s="97"/>
      <c r="AB25" s="97"/>
    </row>
    <row r="26" spans="1:30" s="29" customFormat="1" ht="20.25" thickBot="1" x14ac:dyDescent="0.4">
      <c r="A26" s="51"/>
      <c r="B26" s="108"/>
      <c r="C26" s="109" t="s">
        <v>7123</v>
      </c>
      <c r="D26" s="99">
        <v>24736.6</v>
      </c>
      <c r="E26" s="99">
        <f t="shared" si="12"/>
        <v>35000</v>
      </c>
      <c r="F26" s="110">
        <v>35000</v>
      </c>
      <c r="G26" s="99">
        <f t="shared" si="0"/>
        <v>0</v>
      </c>
      <c r="H26" s="111"/>
      <c r="I26" s="112"/>
      <c r="J26" s="99">
        <f t="shared" si="15"/>
        <v>35000</v>
      </c>
      <c r="K26" s="110">
        <v>35000</v>
      </c>
      <c r="L26" s="99">
        <f t="shared" si="7"/>
        <v>0</v>
      </c>
      <c r="M26" s="111"/>
      <c r="N26" s="112"/>
      <c r="O26" s="99">
        <f t="shared" si="16"/>
        <v>0</v>
      </c>
      <c r="P26" s="110"/>
      <c r="Q26" s="99">
        <f t="shared" si="9"/>
        <v>0</v>
      </c>
      <c r="R26" s="111"/>
      <c r="S26" s="112"/>
      <c r="T26" s="99">
        <f t="shared" si="11"/>
        <v>-35000</v>
      </c>
      <c r="U26" s="110">
        <f t="shared" si="5"/>
        <v>-35000</v>
      </c>
      <c r="V26" s="99">
        <f t="shared" si="5"/>
        <v>0</v>
      </c>
      <c r="W26" s="111">
        <f t="shared" si="5"/>
        <v>0</v>
      </c>
      <c r="X26" s="112">
        <f t="shared" si="5"/>
        <v>0</v>
      </c>
      <c r="Y26" s="97"/>
      <c r="Z26" s="97"/>
      <c r="AA26" s="97"/>
      <c r="AB26" s="97"/>
    </row>
    <row r="27" spans="1:30" s="83" customFormat="1" ht="20.25" customHeight="1" thickBot="1" x14ac:dyDescent="0.3">
      <c r="A27" s="113"/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6"/>
      <c r="Y27" s="82"/>
      <c r="Z27" s="82"/>
      <c r="AA27" s="82"/>
      <c r="AB27" s="82"/>
    </row>
    <row r="28" spans="1:30" s="123" customFormat="1" ht="24.75" customHeight="1" x14ac:dyDescent="0.35">
      <c r="A28" s="51" t="s">
        <v>7103</v>
      </c>
      <c r="B28" s="117" t="s">
        <v>7124</v>
      </c>
      <c r="C28" s="118"/>
      <c r="D28" s="87">
        <f t="shared" ref="D28:N28" si="17">SUM(D29:D92)</f>
        <v>9703127.142169999</v>
      </c>
      <c r="E28" s="119">
        <f t="shared" si="17"/>
        <v>10145000</v>
      </c>
      <c r="F28" s="119">
        <f t="shared" si="17"/>
        <v>9335000</v>
      </c>
      <c r="G28" s="119">
        <f t="shared" si="17"/>
        <v>810000</v>
      </c>
      <c r="H28" s="120">
        <f t="shared" si="17"/>
        <v>130000</v>
      </c>
      <c r="I28" s="121">
        <f t="shared" si="17"/>
        <v>680000</v>
      </c>
      <c r="J28" s="119">
        <f t="shared" si="17"/>
        <v>10145000</v>
      </c>
      <c r="K28" s="119">
        <f t="shared" si="17"/>
        <v>9335000</v>
      </c>
      <c r="L28" s="119">
        <f t="shared" si="17"/>
        <v>810000</v>
      </c>
      <c r="M28" s="120">
        <f t="shared" si="17"/>
        <v>130000</v>
      </c>
      <c r="N28" s="121">
        <f t="shared" si="17"/>
        <v>680000</v>
      </c>
      <c r="O28" s="119">
        <f>SUM(O29:O92)+O111</f>
        <v>10555000.02</v>
      </c>
      <c r="P28" s="119">
        <f>SUM(P29:P92)+P111</f>
        <v>9520000.0199999996</v>
      </c>
      <c r="Q28" s="119">
        <f>SUM(Q29:Q92)+Q111</f>
        <v>1035000</v>
      </c>
      <c r="R28" s="119">
        <f>SUM(R29:R92)+R111</f>
        <v>135000</v>
      </c>
      <c r="S28" s="119">
        <f>SUM(S29:S92)+S111</f>
        <v>900000</v>
      </c>
      <c r="T28" s="119">
        <f t="shared" ref="T28:X96" si="18">O28-E28</f>
        <v>410000.01999999955</v>
      </c>
      <c r="U28" s="119">
        <f t="shared" si="18"/>
        <v>185000.01999999955</v>
      </c>
      <c r="V28" s="119">
        <f t="shared" si="18"/>
        <v>225000</v>
      </c>
      <c r="W28" s="120">
        <f t="shared" si="18"/>
        <v>5000</v>
      </c>
      <c r="X28" s="121">
        <f t="shared" si="18"/>
        <v>220000</v>
      </c>
      <c r="Y28" s="122"/>
      <c r="Z28" s="122"/>
      <c r="AA28" s="122"/>
      <c r="AB28" s="122"/>
      <c r="AC28" s="92"/>
    </row>
    <row r="29" spans="1:30" s="38" customFormat="1" x14ac:dyDescent="0.35">
      <c r="A29" s="51" t="s">
        <v>7103</v>
      </c>
      <c r="B29" s="124" t="s">
        <v>41</v>
      </c>
      <c r="C29" s="125" t="s">
        <v>42</v>
      </c>
      <c r="D29" s="99">
        <v>50176.547770000005</v>
      </c>
      <c r="E29" s="126">
        <f>F29+G29</f>
        <v>60031.7</v>
      </c>
      <c r="F29" s="127">
        <v>60031.7</v>
      </c>
      <c r="G29" s="126">
        <f t="shared" ref="G29:G96" si="19">H29+I29</f>
        <v>0</v>
      </c>
      <c r="H29" s="128"/>
      <c r="I29" s="129"/>
      <c r="J29" s="126">
        <f>K29+L29</f>
        <v>60031.7</v>
      </c>
      <c r="K29" s="127">
        <v>60031.7</v>
      </c>
      <c r="L29" s="126">
        <f t="shared" ref="L29:L96" si="20">M29+N29</f>
        <v>0</v>
      </c>
      <c r="M29" s="128"/>
      <c r="N29" s="129"/>
      <c r="O29" s="126">
        <f>P29+Q29</f>
        <v>60131</v>
      </c>
      <c r="P29" s="127">
        <v>60131</v>
      </c>
      <c r="Q29" s="126">
        <f>R29+S29</f>
        <v>0</v>
      </c>
      <c r="R29" s="128"/>
      <c r="S29" s="129"/>
      <c r="T29" s="126">
        <f t="shared" si="18"/>
        <v>99.30000000000291</v>
      </c>
      <c r="U29" s="127">
        <f t="shared" si="18"/>
        <v>99.30000000000291</v>
      </c>
      <c r="V29" s="126">
        <f t="shared" si="18"/>
        <v>0</v>
      </c>
      <c r="W29" s="128">
        <f t="shared" si="18"/>
        <v>0</v>
      </c>
      <c r="X29" s="129">
        <f t="shared" si="18"/>
        <v>0</v>
      </c>
      <c r="Y29" s="130"/>
      <c r="Z29" s="130"/>
      <c r="AA29" s="130"/>
      <c r="AB29" s="130"/>
      <c r="AC29" s="92"/>
    </row>
    <row r="30" spans="1:30" s="38" customFormat="1" x14ac:dyDescent="0.35">
      <c r="A30" s="51" t="s">
        <v>7103</v>
      </c>
      <c r="B30" s="124" t="s">
        <v>77</v>
      </c>
      <c r="C30" s="125" t="s">
        <v>78</v>
      </c>
      <c r="D30" s="99">
        <v>11259.344810000001</v>
      </c>
      <c r="E30" s="126">
        <f t="shared" ref="E30:E98" si="21">F30+G30</f>
        <v>9800</v>
      </c>
      <c r="F30" s="127">
        <v>9800</v>
      </c>
      <c r="G30" s="126">
        <f t="shared" si="19"/>
        <v>0</v>
      </c>
      <c r="H30" s="128"/>
      <c r="I30" s="129"/>
      <c r="J30" s="126">
        <f t="shared" ref="J30:J98" si="22">K30+L30</f>
        <v>9800</v>
      </c>
      <c r="K30" s="127">
        <v>9800</v>
      </c>
      <c r="L30" s="126">
        <f t="shared" si="20"/>
        <v>0</v>
      </c>
      <c r="M30" s="128"/>
      <c r="N30" s="129"/>
      <c r="O30" s="126">
        <f t="shared" ref="O30:O65" si="23">P30+Q30</f>
        <v>9800</v>
      </c>
      <c r="P30" s="127">
        <v>9800</v>
      </c>
      <c r="Q30" s="126">
        <f t="shared" ref="Q30:Q75" si="24">R30+S30</f>
        <v>0</v>
      </c>
      <c r="R30" s="128"/>
      <c r="S30" s="129"/>
      <c r="T30" s="126">
        <f t="shared" si="18"/>
        <v>0</v>
      </c>
      <c r="U30" s="127">
        <f t="shared" si="18"/>
        <v>0</v>
      </c>
      <c r="V30" s="126">
        <f t="shared" si="18"/>
        <v>0</v>
      </c>
      <c r="W30" s="128">
        <f t="shared" si="18"/>
        <v>0</v>
      </c>
      <c r="X30" s="129">
        <f t="shared" si="18"/>
        <v>0</v>
      </c>
      <c r="Y30" s="130"/>
      <c r="Z30" s="130"/>
      <c r="AA30" s="130"/>
      <c r="AB30" s="130"/>
      <c r="AC30" s="92"/>
    </row>
    <row r="31" spans="1:30" s="38" customFormat="1" x14ac:dyDescent="0.35">
      <c r="A31" s="51" t="s">
        <v>7103</v>
      </c>
      <c r="B31" s="124" t="s">
        <v>86</v>
      </c>
      <c r="C31" s="125" t="s">
        <v>87</v>
      </c>
      <c r="D31" s="99">
        <v>1681.6492000000001</v>
      </c>
      <c r="E31" s="126">
        <f t="shared" si="21"/>
        <v>2000</v>
      </c>
      <c r="F31" s="127">
        <v>2000</v>
      </c>
      <c r="G31" s="126">
        <f t="shared" si="19"/>
        <v>0</v>
      </c>
      <c r="H31" s="128"/>
      <c r="I31" s="129"/>
      <c r="J31" s="126">
        <f t="shared" si="22"/>
        <v>2000</v>
      </c>
      <c r="K31" s="127">
        <v>2000</v>
      </c>
      <c r="L31" s="126">
        <f t="shared" si="20"/>
        <v>0</v>
      </c>
      <c r="M31" s="128"/>
      <c r="N31" s="129"/>
      <c r="O31" s="126">
        <f t="shared" si="23"/>
        <v>1800</v>
      </c>
      <c r="P31" s="127">
        <v>1800</v>
      </c>
      <c r="Q31" s="126">
        <f t="shared" si="24"/>
        <v>0</v>
      </c>
      <c r="R31" s="128"/>
      <c r="S31" s="129"/>
      <c r="T31" s="126">
        <f t="shared" si="18"/>
        <v>-200</v>
      </c>
      <c r="U31" s="127">
        <f t="shared" si="18"/>
        <v>-200</v>
      </c>
      <c r="V31" s="126">
        <f t="shared" si="18"/>
        <v>0</v>
      </c>
      <c r="W31" s="128">
        <f t="shared" si="18"/>
        <v>0</v>
      </c>
      <c r="X31" s="129">
        <f t="shared" si="18"/>
        <v>0</v>
      </c>
      <c r="Y31" s="130"/>
      <c r="Z31" s="130"/>
      <c r="AA31" s="130"/>
      <c r="AB31" s="130"/>
      <c r="AC31" s="92"/>
    </row>
    <row r="32" spans="1:30" s="38" customFormat="1" x14ac:dyDescent="0.35">
      <c r="A32" s="51" t="s">
        <v>7103</v>
      </c>
      <c r="B32" s="124" t="s">
        <v>103</v>
      </c>
      <c r="C32" s="125" t="s">
        <v>104</v>
      </c>
      <c r="D32" s="99">
        <v>23537.062519999999</v>
      </c>
      <c r="E32" s="126">
        <f t="shared" si="21"/>
        <v>20000</v>
      </c>
      <c r="F32" s="127">
        <v>20000</v>
      </c>
      <c r="G32" s="126">
        <f t="shared" si="19"/>
        <v>0</v>
      </c>
      <c r="H32" s="128"/>
      <c r="I32" s="129"/>
      <c r="J32" s="126">
        <f t="shared" si="22"/>
        <v>20000</v>
      </c>
      <c r="K32" s="127">
        <v>20000</v>
      </c>
      <c r="L32" s="126">
        <f t="shared" si="20"/>
        <v>0</v>
      </c>
      <c r="M32" s="128"/>
      <c r="N32" s="129"/>
      <c r="O32" s="126">
        <f t="shared" si="23"/>
        <v>17000</v>
      </c>
      <c r="P32" s="127">
        <v>17000</v>
      </c>
      <c r="Q32" s="126">
        <f t="shared" si="24"/>
        <v>0</v>
      </c>
      <c r="R32" s="128"/>
      <c r="S32" s="129"/>
      <c r="T32" s="126">
        <f t="shared" si="18"/>
        <v>-3000</v>
      </c>
      <c r="U32" s="127">
        <f t="shared" si="18"/>
        <v>-3000</v>
      </c>
      <c r="V32" s="126">
        <f t="shared" si="18"/>
        <v>0</v>
      </c>
      <c r="W32" s="128">
        <f t="shared" si="18"/>
        <v>0</v>
      </c>
      <c r="X32" s="129">
        <f t="shared" si="18"/>
        <v>0</v>
      </c>
      <c r="Y32" s="130"/>
      <c r="Z32" s="130"/>
      <c r="AA32" s="130"/>
      <c r="AB32" s="130"/>
      <c r="AC32" s="92"/>
    </row>
    <row r="33" spans="1:29" s="38" customFormat="1" x14ac:dyDescent="0.35">
      <c r="A33" s="51" t="s">
        <v>7103</v>
      </c>
      <c r="B33" s="124" t="s">
        <v>132</v>
      </c>
      <c r="C33" s="125" t="s">
        <v>133</v>
      </c>
      <c r="D33" s="99">
        <v>12974.239669999999</v>
      </c>
      <c r="E33" s="126">
        <f t="shared" si="21"/>
        <v>14517.2</v>
      </c>
      <c r="F33" s="127">
        <v>14517.2</v>
      </c>
      <c r="G33" s="126">
        <f t="shared" si="19"/>
        <v>0</v>
      </c>
      <c r="H33" s="128"/>
      <c r="I33" s="129"/>
      <c r="J33" s="126">
        <f t="shared" si="22"/>
        <v>14517.2</v>
      </c>
      <c r="K33" s="127">
        <v>14517.2</v>
      </c>
      <c r="L33" s="126">
        <f t="shared" si="20"/>
        <v>0</v>
      </c>
      <c r="M33" s="128"/>
      <c r="N33" s="129"/>
      <c r="O33" s="126">
        <f t="shared" si="23"/>
        <v>14517.2</v>
      </c>
      <c r="P33" s="127">
        <v>14517.2</v>
      </c>
      <c r="Q33" s="126">
        <f t="shared" si="24"/>
        <v>0</v>
      </c>
      <c r="R33" s="128"/>
      <c r="S33" s="129"/>
      <c r="T33" s="126">
        <f t="shared" si="18"/>
        <v>0</v>
      </c>
      <c r="U33" s="127">
        <f t="shared" si="18"/>
        <v>0</v>
      </c>
      <c r="V33" s="126">
        <f t="shared" si="18"/>
        <v>0</v>
      </c>
      <c r="W33" s="128">
        <f t="shared" si="18"/>
        <v>0</v>
      </c>
      <c r="X33" s="129">
        <f t="shared" si="18"/>
        <v>0</v>
      </c>
      <c r="Y33" s="130"/>
      <c r="Z33" s="130"/>
      <c r="AA33" s="130"/>
      <c r="AB33" s="130"/>
      <c r="AC33" s="92"/>
    </row>
    <row r="34" spans="1:29" s="38" customFormat="1" x14ac:dyDescent="0.35">
      <c r="A34" s="51" t="s">
        <v>7103</v>
      </c>
      <c r="B34" s="124" t="s">
        <v>160</v>
      </c>
      <c r="C34" s="125" t="s">
        <v>161</v>
      </c>
      <c r="D34" s="99">
        <v>23359.911230000002</v>
      </c>
      <c r="E34" s="126">
        <f t="shared" si="21"/>
        <v>58527.5</v>
      </c>
      <c r="F34" s="127">
        <v>58527.5</v>
      </c>
      <c r="G34" s="126">
        <f t="shared" si="19"/>
        <v>0</v>
      </c>
      <c r="H34" s="128"/>
      <c r="I34" s="129"/>
      <c r="J34" s="126">
        <f t="shared" si="22"/>
        <v>58527.5</v>
      </c>
      <c r="K34" s="127">
        <v>58527.5</v>
      </c>
      <c r="L34" s="126">
        <f t="shared" si="20"/>
        <v>0</v>
      </c>
      <c r="M34" s="128"/>
      <c r="N34" s="129"/>
      <c r="O34" s="126">
        <f t="shared" si="23"/>
        <v>60500</v>
      </c>
      <c r="P34" s="127">
        <v>60500</v>
      </c>
      <c r="Q34" s="126">
        <f t="shared" si="24"/>
        <v>0</v>
      </c>
      <c r="R34" s="128"/>
      <c r="S34" s="129"/>
      <c r="T34" s="126">
        <f t="shared" si="18"/>
        <v>1972.5</v>
      </c>
      <c r="U34" s="127">
        <f t="shared" si="18"/>
        <v>1972.5</v>
      </c>
      <c r="V34" s="126">
        <f t="shared" si="18"/>
        <v>0</v>
      </c>
      <c r="W34" s="128">
        <f t="shared" si="18"/>
        <v>0</v>
      </c>
      <c r="X34" s="129">
        <f t="shared" si="18"/>
        <v>0</v>
      </c>
      <c r="Y34" s="130"/>
      <c r="Z34" s="130"/>
      <c r="AA34" s="130"/>
      <c r="AB34" s="130"/>
      <c r="AC34" s="92"/>
    </row>
    <row r="35" spans="1:29" s="38" customFormat="1" x14ac:dyDescent="0.35">
      <c r="A35" s="51" t="s">
        <v>7103</v>
      </c>
      <c r="B35" s="124" t="s">
        <v>226</v>
      </c>
      <c r="C35" s="125" t="s">
        <v>227</v>
      </c>
      <c r="D35" s="99">
        <v>3356.8268800000001</v>
      </c>
      <c r="E35" s="126">
        <f t="shared" si="21"/>
        <v>3400</v>
      </c>
      <c r="F35" s="127">
        <v>3400</v>
      </c>
      <c r="G35" s="126">
        <f t="shared" si="19"/>
        <v>0</v>
      </c>
      <c r="H35" s="128"/>
      <c r="I35" s="129"/>
      <c r="J35" s="126">
        <f t="shared" si="22"/>
        <v>3400</v>
      </c>
      <c r="K35" s="127">
        <v>3400</v>
      </c>
      <c r="L35" s="126">
        <f t="shared" si="20"/>
        <v>0</v>
      </c>
      <c r="M35" s="128"/>
      <c r="N35" s="129"/>
      <c r="O35" s="126">
        <f t="shared" si="23"/>
        <v>3410</v>
      </c>
      <c r="P35" s="127">
        <v>3410</v>
      </c>
      <c r="Q35" s="126">
        <f t="shared" si="24"/>
        <v>0</v>
      </c>
      <c r="R35" s="128"/>
      <c r="S35" s="129"/>
      <c r="T35" s="126">
        <f t="shared" si="18"/>
        <v>10</v>
      </c>
      <c r="U35" s="127">
        <f t="shared" si="18"/>
        <v>10</v>
      </c>
      <c r="V35" s="126">
        <f t="shared" si="18"/>
        <v>0</v>
      </c>
      <c r="W35" s="128">
        <f t="shared" si="18"/>
        <v>0</v>
      </c>
      <c r="X35" s="129">
        <f t="shared" si="18"/>
        <v>0</v>
      </c>
      <c r="Y35" s="130"/>
      <c r="Z35" s="130"/>
      <c r="AA35" s="130"/>
      <c r="AB35" s="130"/>
      <c r="AC35" s="92"/>
    </row>
    <row r="36" spans="1:29" s="38" customFormat="1" x14ac:dyDescent="0.35">
      <c r="A36" s="51" t="s">
        <v>7103</v>
      </c>
      <c r="B36" s="124" t="s">
        <v>235</v>
      </c>
      <c r="C36" s="125" t="s">
        <v>236</v>
      </c>
      <c r="D36" s="99">
        <v>6596.6933200000003</v>
      </c>
      <c r="E36" s="126">
        <f t="shared" si="21"/>
        <v>7650</v>
      </c>
      <c r="F36" s="127">
        <v>7650</v>
      </c>
      <c r="G36" s="126">
        <f t="shared" si="19"/>
        <v>0</v>
      </c>
      <c r="H36" s="128"/>
      <c r="I36" s="129"/>
      <c r="J36" s="126">
        <f t="shared" si="22"/>
        <v>7650</v>
      </c>
      <c r="K36" s="127">
        <v>7650</v>
      </c>
      <c r="L36" s="126">
        <f t="shared" si="20"/>
        <v>0</v>
      </c>
      <c r="M36" s="128"/>
      <c r="N36" s="129"/>
      <c r="O36" s="126">
        <f t="shared" si="23"/>
        <v>7700</v>
      </c>
      <c r="P36" s="127">
        <v>7700</v>
      </c>
      <c r="Q36" s="126">
        <f t="shared" si="24"/>
        <v>0</v>
      </c>
      <c r="R36" s="128"/>
      <c r="S36" s="129"/>
      <c r="T36" s="126">
        <f t="shared" si="18"/>
        <v>50</v>
      </c>
      <c r="U36" s="127">
        <f t="shared" si="18"/>
        <v>50</v>
      </c>
      <c r="V36" s="126">
        <f t="shared" si="18"/>
        <v>0</v>
      </c>
      <c r="W36" s="128">
        <f t="shared" si="18"/>
        <v>0</v>
      </c>
      <c r="X36" s="129">
        <f t="shared" si="18"/>
        <v>0</v>
      </c>
      <c r="Y36" s="130"/>
      <c r="Z36" s="130"/>
      <c r="AA36" s="130"/>
      <c r="AB36" s="130"/>
      <c r="AC36" s="92"/>
    </row>
    <row r="37" spans="1:29" s="38" customFormat="1" x14ac:dyDescent="0.35">
      <c r="A37" s="51" t="s">
        <v>7103</v>
      </c>
      <c r="B37" s="131" t="s">
        <v>244</v>
      </c>
      <c r="C37" s="125" t="s">
        <v>245</v>
      </c>
      <c r="D37" s="99">
        <v>50219.007920000004</v>
      </c>
      <c r="E37" s="126">
        <f t="shared" si="21"/>
        <v>52000</v>
      </c>
      <c r="F37" s="127">
        <v>52000</v>
      </c>
      <c r="G37" s="126">
        <f t="shared" si="19"/>
        <v>0</v>
      </c>
      <c r="H37" s="128"/>
      <c r="I37" s="129"/>
      <c r="J37" s="126">
        <f t="shared" si="22"/>
        <v>52000</v>
      </c>
      <c r="K37" s="127">
        <v>52000</v>
      </c>
      <c r="L37" s="126">
        <f t="shared" si="20"/>
        <v>0</v>
      </c>
      <c r="M37" s="128"/>
      <c r="N37" s="129"/>
      <c r="O37" s="126">
        <f t="shared" si="23"/>
        <v>55000</v>
      </c>
      <c r="P37" s="127">
        <v>55000</v>
      </c>
      <c r="Q37" s="126">
        <f t="shared" si="24"/>
        <v>0</v>
      </c>
      <c r="R37" s="128"/>
      <c r="S37" s="129"/>
      <c r="T37" s="126">
        <f t="shared" si="18"/>
        <v>3000</v>
      </c>
      <c r="U37" s="127">
        <f t="shared" si="18"/>
        <v>3000</v>
      </c>
      <c r="V37" s="126">
        <f t="shared" si="18"/>
        <v>0</v>
      </c>
      <c r="W37" s="128">
        <f t="shared" si="18"/>
        <v>0</v>
      </c>
      <c r="X37" s="129">
        <f t="shared" si="18"/>
        <v>0</v>
      </c>
      <c r="Y37" s="130"/>
      <c r="Z37" s="130"/>
      <c r="AA37" s="130"/>
      <c r="AB37" s="130"/>
      <c r="AC37" s="92"/>
    </row>
    <row r="38" spans="1:29" s="38" customFormat="1" x14ac:dyDescent="0.35">
      <c r="A38" s="51" t="s">
        <v>7103</v>
      </c>
      <c r="B38" s="131" t="s">
        <v>289</v>
      </c>
      <c r="C38" s="125" t="s">
        <v>290</v>
      </c>
      <c r="D38" s="99">
        <v>2578.0694900000003</v>
      </c>
      <c r="E38" s="126">
        <f t="shared" si="21"/>
        <v>2700</v>
      </c>
      <c r="F38" s="127">
        <v>2700</v>
      </c>
      <c r="G38" s="126">
        <f t="shared" si="19"/>
        <v>0</v>
      </c>
      <c r="H38" s="128"/>
      <c r="I38" s="129"/>
      <c r="J38" s="126">
        <f t="shared" si="22"/>
        <v>2700</v>
      </c>
      <c r="K38" s="127">
        <v>2700</v>
      </c>
      <c r="L38" s="126">
        <f t="shared" si="20"/>
        <v>0</v>
      </c>
      <c r="M38" s="128"/>
      <c r="N38" s="129"/>
      <c r="O38" s="126">
        <f t="shared" si="23"/>
        <v>2700</v>
      </c>
      <c r="P38" s="127">
        <v>2700</v>
      </c>
      <c r="Q38" s="126">
        <f t="shared" si="24"/>
        <v>0</v>
      </c>
      <c r="R38" s="128"/>
      <c r="S38" s="129"/>
      <c r="T38" s="126">
        <f t="shared" si="18"/>
        <v>0</v>
      </c>
      <c r="U38" s="127">
        <f t="shared" si="18"/>
        <v>0</v>
      </c>
      <c r="V38" s="126">
        <f t="shared" si="18"/>
        <v>0</v>
      </c>
      <c r="W38" s="128">
        <f t="shared" si="18"/>
        <v>0</v>
      </c>
      <c r="X38" s="129">
        <f t="shared" si="18"/>
        <v>0</v>
      </c>
      <c r="Y38" s="130"/>
      <c r="Z38" s="130"/>
      <c r="AA38" s="130"/>
      <c r="AB38" s="130"/>
      <c r="AC38" s="92"/>
    </row>
    <row r="39" spans="1:29" s="38" customFormat="1" ht="45" x14ac:dyDescent="0.35">
      <c r="A39" s="51" t="s">
        <v>7103</v>
      </c>
      <c r="B39" s="131" t="s">
        <v>298</v>
      </c>
      <c r="C39" s="125" t="s">
        <v>7125</v>
      </c>
      <c r="D39" s="99">
        <v>853.09153000000003</v>
      </c>
      <c r="E39" s="126">
        <f t="shared" si="21"/>
        <v>900</v>
      </c>
      <c r="F39" s="127">
        <v>900</v>
      </c>
      <c r="G39" s="126">
        <f t="shared" si="19"/>
        <v>0</v>
      </c>
      <c r="H39" s="128"/>
      <c r="I39" s="129"/>
      <c r="J39" s="126">
        <f t="shared" si="22"/>
        <v>900</v>
      </c>
      <c r="K39" s="127">
        <v>900</v>
      </c>
      <c r="L39" s="126">
        <f t="shared" si="20"/>
        <v>0</v>
      </c>
      <c r="M39" s="128"/>
      <c r="N39" s="129"/>
      <c r="O39" s="126">
        <f t="shared" si="23"/>
        <v>850</v>
      </c>
      <c r="P39" s="127">
        <v>850</v>
      </c>
      <c r="Q39" s="126">
        <f t="shared" si="24"/>
        <v>0</v>
      </c>
      <c r="R39" s="128"/>
      <c r="S39" s="129"/>
      <c r="T39" s="126">
        <f t="shared" si="18"/>
        <v>-50</v>
      </c>
      <c r="U39" s="127">
        <f t="shared" si="18"/>
        <v>-50</v>
      </c>
      <c r="V39" s="126">
        <f t="shared" si="18"/>
        <v>0</v>
      </c>
      <c r="W39" s="128">
        <f t="shared" si="18"/>
        <v>0</v>
      </c>
      <c r="X39" s="129">
        <f t="shared" si="18"/>
        <v>0</v>
      </c>
      <c r="Y39" s="130"/>
      <c r="Z39" s="130"/>
      <c r="AA39" s="130"/>
      <c r="AB39" s="130"/>
      <c r="AC39" s="92"/>
    </row>
    <row r="40" spans="1:29" s="38" customFormat="1" ht="30" x14ac:dyDescent="0.35">
      <c r="A40" s="51" t="s">
        <v>7103</v>
      </c>
      <c r="B40" s="131" t="s">
        <v>306</v>
      </c>
      <c r="C40" s="125" t="s">
        <v>7126</v>
      </c>
      <c r="D40" s="99">
        <v>676.22933999999998</v>
      </c>
      <c r="E40" s="126">
        <f t="shared" si="21"/>
        <v>700</v>
      </c>
      <c r="F40" s="127">
        <v>700</v>
      </c>
      <c r="G40" s="126">
        <f t="shared" si="19"/>
        <v>0</v>
      </c>
      <c r="H40" s="128"/>
      <c r="I40" s="129"/>
      <c r="J40" s="126">
        <f t="shared" si="22"/>
        <v>700</v>
      </c>
      <c r="K40" s="127">
        <v>700</v>
      </c>
      <c r="L40" s="126">
        <f t="shared" si="20"/>
        <v>0</v>
      </c>
      <c r="M40" s="128"/>
      <c r="N40" s="129"/>
      <c r="O40" s="126">
        <f t="shared" si="23"/>
        <v>685</v>
      </c>
      <c r="P40" s="127">
        <v>685</v>
      </c>
      <c r="Q40" s="126">
        <f t="shared" si="24"/>
        <v>0</v>
      </c>
      <c r="R40" s="128"/>
      <c r="S40" s="129"/>
      <c r="T40" s="126">
        <f t="shared" si="18"/>
        <v>-15</v>
      </c>
      <c r="U40" s="127">
        <f t="shared" si="18"/>
        <v>-15</v>
      </c>
      <c r="V40" s="126">
        <f t="shared" si="18"/>
        <v>0</v>
      </c>
      <c r="W40" s="128">
        <f t="shared" si="18"/>
        <v>0</v>
      </c>
      <c r="X40" s="129">
        <f t="shared" si="18"/>
        <v>0</v>
      </c>
      <c r="Y40" s="130"/>
      <c r="Z40" s="130"/>
      <c r="AA40" s="130"/>
      <c r="AB40" s="130"/>
      <c r="AC40" s="92"/>
    </row>
    <row r="41" spans="1:29" s="38" customFormat="1" ht="60" x14ac:dyDescent="0.35">
      <c r="A41" s="51" t="s">
        <v>7103</v>
      </c>
      <c r="B41" s="131" t="s">
        <v>314</v>
      </c>
      <c r="C41" s="125" t="s">
        <v>7127</v>
      </c>
      <c r="D41" s="99">
        <v>799.10494999999992</v>
      </c>
      <c r="E41" s="126">
        <f t="shared" si="21"/>
        <v>800</v>
      </c>
      <c r="F41" s="127">
        <v>800</v>
      </c>
      <c r="G41" s="126">
        <f t="shared" si="19"/>
        <v>0</v>
      </c>
      <c r="H41" s="128"/>
      <c r="I41" s="129"/>
      <c r="J41" s="126">
        <f t="shared" si="22"/>
        <v>800</v>
      </c>
      <c r="K41" s="127">
        <v>800</v>
      </c>
      <c r="L41" s="126">
        <f t="shared" si="20"/>
        <v>0</v>
      </c>
      <c r="M41" s="128"/>
      <c r="N41" s="129"/>
      <c r="O41" s="126">
        <f t="shared" si="23"/>
        <v>800</v>
      </c>
      <c r="P41" s="127">
        <v>800</v>
      </c>
      <c r="Q41" s="126">
        <f t="shared" si="24"/>
        <v>0</v>
      </c>
      <c r="R41" s="128"/>
      <c r="S41" s="129"/>
      <c r="T41" s="126">
        <f t="shared" si="18"/>
        <v>0</v>
      </c>
      <c r="U41" s="127">
        <f t="shared" si="18"/>
        <v>0</v>
      </c>
      <c r="V41" s="126">
        <f t="shared" si="18"/>
        <v>0</v>
      </c>
      <c r="W41" s="128">
        <f t="shared" si="18"/>
        <v>0</v>
      </c>
      <c r="X41" s="129">
        <f t="shared" si="18"/>
        <v>0</v>
      </c>
      <c r="Y41" s="130"/>
      <c r="Z41" s="130"/>
      <c r="AA41" s="130"/>
      <c r="AB41" s="130"/>
      <c r="AC41" s="92"/>
    </row>
    <row r="42" spans="1:29" s="38" customFormat="1" ht="45" x14ac:dyDescent="0.35">
      <c r="A42" s="51" t="s">
        <v>7103</v>
      </c>
      <c r="B42" s="131" t="s">
        <v>322</v>
      </c>
      <c r="C42" s="125" t="s">
        <v>7128</v>
      </c>
      <c r="D42" s="99">
        <v>668.79144999999994</v>
      </c>
      <c r="E42" s="126">
        <f t="shared" si="21"/>
        <v>800</v>
      </c>
      <c r="F42" s="127">
        <v>800</v>
      </c>
      <c r="G42" s="126">
        <f t="shared" si="19"/>
        <v>0</v>
      </c>
      <c r="H42" s="128"/>
      <c r="I42" s="129"/>
      <c r="J42" s="126">
        <f t="shared" si="22"/>
        <v>800</v>
      </c>
      <c r="K42" s="127">
        <v>800</v>
      </c>
      <c r="L42" s="126">
        <f t="shared" si="20"/>
        <v>0</v>
      </c>
      <c r="M42" s="128"/>
      <c r="N42" s="129"/>
      <c r="O42" s="126">
        <f t="shared" si="23"/>
        <v>800</v>
      </c>
      <c r="P42" s="127">
        <v>800</v>
      </c>
      <c r="Q42" s="126">
        <f t="shared" si="24"/>
        <v>0</v>
      </c>
      <c r="R42" s="128"/>
      <c r="S42" s="129"/>
      <c r="T42" s="126">
        <f t="shared" si="18"/>
        <v>0</v>
      </c>
      <c r="U42" s="127">
        <f t="shared" si="18"/>
        <v>0</v>
      </c>
      <c r="V42" s="126">
        <f t="shared" si="18"/>
        <v>0</v>
      </c>
      <c r="W42" s="128">
        <f t="shared" si="18"/>
        <v>0</v>
      </c>
      <c r="X42" s="129">
        <f t="shared" si="18"/>
        <v>0</v>
      </c>
      <c r="Y42" s="130"/>
      <c r="Z42" s="130"/>
      <c r="AA42" s="130"/>
      <c r="AB42" s="130"/>
      <c r="AC42" s="92"/>
    </row>
    <row r="43" spans="1:29" s="38" customFormat="1" ht="30" x14ac:dyDescent="0.35">
      <c r="A43" s="51" t="s">
        <v>7103</v>
      </c>
      <c r="B43" s="131" t="s">
        <v>331</v>
      </c>
      <c r="C43" s="125" t="s">
        <v>7129</v>
      </c>
      <c r="D43" s="99">
        <v>637.62082999999996</v>
      </c>
      <c r="E43" s="126">
        <f t="shared" si="21"/>
        <v>650</v>
      </c>
      <c r="F43" s="127">
        <v>650</v>
      </c>
      <c r="G43" s="126">
        <f t="shared" si="19"/>
        <v>0</v>
      </c>
      <c r="H43" s="128"/>
      <c r="I43" s="129"/>
      <c r="J43" s="126">
        <f t="shared" si="22"/>
        <v>650</v>
      </c>
      <c r="K43" s="127">
        <v>650</v>
      </c>
      <c r="L43" s="126">
        <f t="shared" si="20"/>
        <v>0</v>
      </c>
      <c r="M43" s="128"/>
      <c r="N43" s="129"/>
      <c r="O43" s="126">
        <f t="shared" si="23"/>
        <v>635</v>
      </c>
      <c r="P43" s="127">
        <v>635</v>
      </c>
      <c r="Q43" s="126">
        <f t="shared" si="24"/>
        <v>0</v>
      </c>
      <c r="R43" s="128"/>
      <c r="S43" s="129"/>
      <c r="T43" s="126">
        <f t="shared" si="18"/>
        <v>-15</v>
      </c>
      <c r="U43" s="127">
        <f t="shared" si="18"/>
        <v>-15</v>
      </c>
      <c r="V43" s="126">
        <f t="shared" si="18"/>
        <v>0</v>
      </c>
      <c r="W43" s="128">
        <f t="shared" si="18"/>
        <v>0</v>
      </c>
      <c r="X43" s="129">
        <f t="shared" si="18"/>
        <v>0</v>
      </c>
      <c r="Y43" s="130"/>
      <c r="Z43" s="130"/>
      <c r="AA43" s="130"/>
      <c r="AB43" s="130"/>
      <c r="AC43" s="92"/>
    </row>
    <row r="44" spans="1:29" s="38" customFormat="1" ht="30" x14ac:dyDescent="0.35">
      <c r="A44" s="51" t="s">
        <v>7103</v>
      </c>
      <c r="B44" s="131" t="s">
        <v>339</v>
      </c>
      <c r="C44" s="125" t="s">
        <v>7130</v>
      </c>
      <c r="D44" s="99">
        <v>609.24073999999996</v>
      </c>
      <c r="E44" s="126">
        <f t="shared" si="21"/>
        <v>650</v>
      </c>
      <c r="F44" s="127">
        <v>650</v>
      </c>
      <c r="G44" s="126">
        <f t="shared" si="19"/>
        <v>0</v>
      </c>
      <c r="H44" s="128"/>
      <c r="I44" s="129"/>
      <c r="J44" s="126">
        <f t="shared" si="22"/>
        <v>650</v>
      </c>
      <c r="K44" s="127">
        <v>650</v>
      </c>
      <c r="L44" s="126">
        <f t="shared" si="20"/>
        <v>0</v>
      </c>
      <c r="M44" s="128"/>
      <c r="N44" s="129"/>
      <c r="O44" s="126">
        <f t="shared" si="23"/>
        <v>615</v>
      </c>
      <c r="P44" s="127">
        <v>615</v>
      </c>
      <c r="Q44" s="126">
        <f t="shared" si="24"/>
        <v>0</v>
      </c>
      <c r="R44" s="128"/>
      <c r="S44" s="129"/>
      <c r="T44" s="126">
        <f t="shared" si="18"/>
        <v>-35</v>
      </c>
      <c r="U44" s="127">
        <f t="shared" si="18"/>
        <v>-35</v>
      </c>
      <c r="V44" s="126">
        <f t="shared" si="18"/>
        <v>0</v>
      </c>
      <c r="W44" s="128">
        <f t="shared" si="18"/>
        <v>0</v>
      </c>
      <c r="X44" s="129">
        <f t="shared" si="18"/>
        <v>0</v>
      </c>
      <c r="Y44" s="130"/>
      <c r="Z44" s="130"/>
      <c r="AA44" s="130"/>
      <c r="AB44" s="130"/>
      <c r="AC44" s="92"/>
    </row>
    <row r="45" spans="1:29" s="38" customFormat="1" ht="45" x14ac:dyDescent="0.35">
      <c r="A45" s="51" t="s">
        <v>7103</v>
      </c>
      <c r="B45" s="131" t="s">
        <v>348</v>
      </c>
      <c r="C45" s="125" t="s">
        <v>7131</v>
      </c>
      <c r="D45" s="99">
        <v>506.51759999999996</v>
      </c>
      <c r="E45" s="126">
        <f t="shared" si="21"/>
        <v>650</v>
      </c>
      <c r="F45" s="127">
        <v>650</v>
      </c>
      <c r="G45" s="126">
        <f t="shared" si="19"/>
        <v>0</v>
      </c>
      <c r="H45" s="128"/>
      <c r="I45" s="129"/>
      <c r="J45" s="126">
        <f t="shared" si="22"/>
        <v>650</v>
      </c>
      <c r="K45" s="127">
        <v>650</v>
      </c>
      <c r="L45" s="126">
        <f t="shared" si="20"/>
        <v>0</v>
      </c>
      <c r="M45" s="128"/>
      <c r="N45" s="129"/>
      <c r="O45" s="126">
        <f t="shared" si="23"/>
        <v>650</v>
      </c>
      <c r="P45" s="127">
        <v>650</v>
      </c>
      <c r="Q45" s="126">
        <f t="shared" si="24"/>
        <v>0</v>
      </c>
      <c r="R45" s="128"/>
      <c r="S45" s="129"/>
      <c r="T45" s="126">
        <f t="shared" si="18"/>
        <v>0</v>
      </c>
      <c r="U45" s="127">
        <f t="shared" si="18"/>
        <v>0</v>
      </c>
      <c r="V45" s="126">
        <f t="shared" si="18"/>
        <v>0</v>
      </c>
      <c r="W45" s="128">
        <f t="shared" si="18"/>
        <v>0</v>
      </c>
      <c r="X45" s="129">
        <f t="shared" si="18"/>
        <v>0</v>
      </c>
      <c r="Y45" s="130"/>
      <c r="Z45" s="130"/>
      <c r="AA45" s="130"/>
      <c r="AB45" s="130"/>
      <c r="AC45" s="92"/>
    </row>
    <row r="46" spans="1:29" s="38" customFormat="1" ht="45" x14ac:dyDescent="0.35">
      <c r="A46" s="51" t="s">
        <v>7103</v>
      </c>
      <c r="B46" s="131" t="s">
        <v>356</v>
      </c>
      <c r="C46" s="125" t="s">
        <v>7132</v>
      </c>
      <c r="D46" s="99">
        <v>896.47136</v>
      </c>
      <c r="E46" s="126">
        <f t="shared" si="21"/>
        <v>1000</v>
      </c>
      <c r="F46" s="127">
        <v>1000</v>
      </c>
      <c r="G46" s="126">
        <f t="shared" si="19"/>
        <v>0</v>
      </c>
      <c r="H46" s="128"/>
      <c r="I46" s="129"/>
      <c r="J46" s="126">
        <f t="shared" si="22"/>
        <v>1000</v>
      </c>
      <c r="K46" s="127">
        <v>1000</v>
      </c>
      <c r="L46" s="126">
        <f t="shared" si="20"/>
        <v>0</v>
      </c>
      <c r="M46" s="128"/>
      <c r="N46" s="129"/>
      <c r="O46" s="126">
        <f t="shared" si="23"/>
        <v>990</v>
      </c>
      <c r="P46" s="127">
        <v>990</v>
      </c>
      <c r="Q46" s="126">
        <f t="shared" si="24"/>
        <v>0</v>
      </c>
      <c r="R46" s="128"/>
      <c r="S46" s="129"/>
      <c r="T46" s="126">
        <f t="shared" si="18"/>
        <v>-10</v>
      </c>
      <c r="U46" s="127">
        <f t="shared" si="18"/>
        <v>-10</v>
      </c>
      <c r="V46" s="126">
        <f t="shared" si="18"/>
        <v>0</v>
      </c>
      <c r="W46" s="128">
        <f t="shared" si="18"/>
        <v>0</v>
      </c>
      <c r="X46" s="129">
        <f t="shared" si="18"/>
        <v>0</v>
      </c>
      <c r="Y46" s="130"/>
      <c r="Z46" s="130"/>
      <c r="AA46" s="130"/>
      <c r="AB46" s="130"/>
      <c r="AC46" s="92"/>
    </row>
    <row r="47" spans="1:29" s="38" customFormat="1" ht="30" x14ac:dyDescent="0.35">
      <c r="A47" s="51" t="s">
        <v>7103</v>
      </c>
      <c r="B47" s="131" t="s">
        <v>364</v>
      </c>
      <c r="C47" s="125" t="s">
        <v>7133</v>
      </c>
      <c r="D47" s="99">
        <v>631.88189</v>
      </c>
      <c r="E47" s="126">
        <f t="shared" si="21"/>
        <v>700</v>
      </c>
      <c r="F47" s="127">
        <v>700</v>
      </c>
      <c r="G47" s="126">
        <f t="shared" si="19"/>
        <v>0</v>
      </c>
      <c r="H47" s="128"/>
      <c r="I47" s="129"/>
      <c r="J47" s="126">
        <f t="shared" si="22"/>
        <v>700</v>
      </c>
      <c r="K47" s="127">
        <v>700</v>
      </c>
      <c r="L47" s="126">
        <f t="shared" si="20"/>
        <v>0</v>
      </c>
      <c r="M47" s="128"/>
      <c r="N47" s="129"/>
      <c r="O47" s="126">
        <f t="shared" si="23"/>
        <v>675</v>
      </c>
      <c r="P47" s="127">
        <v>675</v>
      </c>
      <c r="Q47" s="126">
        <f t="shared" si="24"/>
        <v>0</v>
      </c>
      <c r="R47" s="128"/>
      <c r="S47" s="129"/>
      <c r="T47" s="126">
        <f t="shared" si="18"/>
        <v>-25</v>
      </c>
      <c r="U47" s="127">
        <f t="shared" si="18"/>
        <v>-25</v>
      </c>
      <c r="V47" s="126">
        <f t="shared" si="18"/>
        <v>0</v>
      </c>
      <c r="W47" s="128">
        <f t="shared" si="18"/>
        <v>0</v>
      </c>
      <c r="X47" s="129">
        <f t="shared" si="18"/>
        <v>0</v>
      </c>
      <c r="Y47" s="130"/>
      <c r="Z47" s="130"/>
      <c r="AA47" s="130"/>
      <c r="AB47" s="130"/>
      <c r="AC47" s="92"/>
    </row>
    <row r="48" spans="1:29" s="38" customFormat="1" ht="30" x14ac:dyDescent="0.35">
      <c r="A48" s="51" t="s">
        <v>7103</v>
      </c>
      <c r="B48" s="124" t="s">
        <v>372</v>
      </c>
      <c r="C48" s="125" t="s">
        <v>373</v>
      </c>
      <c r="D48" s="99">
        <v>4604.2478899999996</v>
      </c>
      <c r="E48" s="126">
        <f t="shared" si="21"/>
        <v>3100</v>
      </c>
      <c r="F48" s="127">
        <v>3100</v>
      </c>
      <c r="G48" s="126">
        <f t="shared" si="19"/>
        <v>0</v>
      </c>
      <c r="H48" s="128"/>
      <c r="I48" s="129"/>
      <c r="J48" s="126">
        <f t="shared" si="22"/>
        <v>3100</v>
      </c>
      <c r="K48" s="127">
        <v>3100</v>
      </c>
      <c r="L48" s="126">
        <f t="shared" si="20"/>
        <v>0</v>
      </c>
      <c r="M48" s="128"/>
      <c r="N48" s="129"/>
      <c r="O48" s="126">
        <f t="shared" si="23"/>
        <v>3100</v>
      </c>
      <c r="P48" s="127">
        <v>3100</v>
      </c>
      <c r="Q48" s="126">
        <f t="shared" si="24"/>
        <v>0</v>
      </c>
      <c r="R48" s="128"/>
      <c r="S48" s="129"/>
      <c r="T48" s="126">
        <f t="shared" si="18"/>
        <v>0</v>
      </c>
      <c r="U48" s="127">
        <f t="shared" si="18"/>
        <v>0</v>
      </c>
      <c r="V48" s="126">
        <f t="shared" si="18"/>
        <v>0</v>
      </c>
      <c r="W48" s="128">
        <f t="shared" si="18"/>
        <v>0</v>
      </c>
      <c r="X48" s="129">
        <f t="shared" si="18"/>
        <v>0</v>
      </c>
      <c r="Y48" s="130"/>
      <c r="Z48" s="130"/>
      <c r="AA48" s="130"/>
      <c r="AB48" s="130"/>
      <c r="AC48" s="92"/>
    </row>
    <row r="49" spans="1:29" s="38" customFormat="1" x14ac:dyDescent="0.35">
      <c r="A49" s="51" t="s">
        <v>7103</v>
      </c>
      <c r="B49" s="124" t="s">
        <v>397</v>
      </c>
      <c r="C49" s="125" t="s">
        <v>398</v>
      </c>
      <c r="D49" s="99">
        <v>1699.0996699999998</v>
      </c>
      <c r="E49" s="126">
        <f t="shared" si="21"/>
        <v>1200</v>
      </c>
      <c r="F49" s="127">
        <v>1200</v>
      </c>
      <c r="G49" s="126">
        <f t="shared" si="19"/>
        <v>0</v>
      </c>
      <c r="H49" s="128"/>
      <c r="I49" s="129"/>
      <c r="J49" s="126">
        <f t="shared" si="22"/>
        <v>1200</v>
      </c>
      <c r="K49" s="127">
        <v>1200</v>
      </c>
      <c r="L49" s="126">
        <f t="shared" si="20"/>
        <v>0</v>
      </c>
      <c r="M49" s="128"/>
      <c r="N49" s="129"/>
      <c r="O49" s="126">
        <f t="shared" si="23"/>
        <v>1200</v>
      </c>
      <c r="P49" s="127">
        <v>1200</v>
      </c>
      <c r="Q49" s="126">
        <f t="shared" si="24"/>
        <v>0</v>
      </c>
      <c r="R49" s="128"/>
      <c r="S49" s="129"/>
      <c r="T49" s="126">
        <f t="shared" si="18"/>
        <v>0</v>
      </c>
      <c r="U49" s="127">
        <f t="shared" si="18"/>
        <v>0</v>
      </c>
      <c r="V49" s="126">
        <f t="shared" si="18"/>
        <v>0</v>
      </c>
      <c r="W49" s="128">
        <f t="shared" si="18"/>
        <v>0</v>
      </c>
      <c r="X49" s="129">
        <f t="shared" si="18"/>
        <v>0</v>
      </c>
      <c r="Y49" s="130"/>
      <c r="Z49" s="130"/>
      <c r="AA49" s="130"/>
      <c r="AB49" s="130"/>
      <c r="AC49" s="92"/>
    </row>
    <row r="50" spans="1:29" s="38" customFormat="1" ht="30" x14ac:dyDescent="0.35">
      <c r="A50" s="51" t="s">
        <v>7103</v>
      </c>
      <c r="B50" s="124" t="s">
        <v>406</v>
      </c>
      <c r="C50" s="125" t="s">
        <v>407</v>
      </c>
      <c r="D50" s="99">
        <v>1680.6833200000001</v>
      </c>
      <c r="E50" s="126">
        <f t="shared" si="21"/>
        <v>1350</v>
      </c>
      <c r="F50" s="127">
        <v>1350</v>
      </c>
      <c r="G50" s="126">
        <f t="shared" si="19"/>
        <v>0</v>
      </c>
      <c r="H50" s="128"/>
      <c r="I50" s="129"/>
      <c r="J50" s="126">
        <f t="shared" si="22"/>
        <v>1350</v>
      </c>
      <c r="K50" s="127">
        <v>1350</v>
      </c>
      <c r="L50" s="126">
        <f t="shared" si="20"/>
        <v>0</v>
      </c>
      <c r="M50" s="128"/>
      <c r="N50" s="129"/>
      <c r="O50" s="126">
        <f t="shared" si="23"/>
        <v>1350</v>
      </c>
      <c r="P50" s="127">
        <v>1350</v>
      </c>
      <c r="Q50" s="126">
        <f t="shared" si="24"/>
        <v>0</v>
      </c>
      <c r="R50" s="128"/>
      <c r="S50" s="129"/>
      <c r="T50" s="126">
        <f t="shared" si="18"/>
        <v>0</v>
      </c>
      <c r="U50" s="127">
        <f t="shared" si="18"/>
        <v>0</v>
      </c>
      <c r="V50" s="126">
        <f t="shared" si="18"/>
        <v>0</v>
      </c>
      <c r="W50" s="128">
        <f t="shared" si="18"/>
        <v>0</v>
      </c>
      <c r="X50" s="129">
        <f t="shared" si="18"/>
        <v>0</v>
      </c>
      <c r="Y50" s="130"/>
      <c r="Z50" s="130"/>
      <c r="AA50" s="130"/>
      <c r="AB50" s="130"/>
      <c r="AC50" s="92"/>
    </row>
    <row r="51" spans="1:29" s="38" customFormat="1" x14ac:dyDescent="0.35">
      <c r="A51" s="51" t="s">
        <v>7103</v>
      </c>
      <c r="B51" s="124" t="s">
        <v>416</v>
      </c>
      <c r="C51" s="125" t="s">
        <v>417</v>
      </c>
      <c r="D51" s="99">
        <v>112711.00262999999</v>
      </c>
      <c r="E51" s="126">
        <f t="shared" si="21"/>
        <v>90000</v>
      </c>
      <c r="F51" s="127">
        <v>90000</v>
      </c>
      <c r="G51" s="126">
        <f t="shared" si="19"/>
        <v>0</v>
      </c>
      <c r="H51" s="128"/>
      <c r="I51" s="129"/>
      <c r="J51" s="126">
        <f t="shared" si="22"/>
        <v>88664.1</v>
      </c>
      <c r="K51" s="127">
        <v>88664.1</v>
      </c>
      <c r="L51" s="126">
        <f t="shared" si="20"/>
        <v>0</v>
      </c>
      <c r="M51" s="128"/>
      <c r="N51" s="129"/>
      <c r="O51" s="126">
        <f t="shared" si="23"/>
        <v>85000</v>
      </c>
      <c r="P51" s="127">
        <v>85000</v>
      </c>
      <c r="Q51" s="126">
        <f t="shared" si="24"/>
        <v>0</v>
      </c>
      <c r="R51" s="128"/>
      <c r="S51" s="129"/>
      <c r="T51" s="126">
        <f t="shared" si="18"/>
        <v>-5000</v>
      </c>
      <c r="U51" s="127">
        <f t="shared" si="18"/>
        <v>-5000</v>
      </c>
      <c r="V51" s="126">
        <f t="shared" si="18"/>
        <v>0</v>
      </c>
      <c r="W51" s="128">
        <f t="shared" si="18"/>
        <v>0</v>
      </c>
      <c r="X51" s="129">
        <f t="shared" si="18"/>
        <v>0</v>
      </c>
      <c r="Y51" s="130"/>
      <c r="Z51" s="130"/>
      <c r="AA51" s="130"/>
      <c r="AB51" s="130"/>
      <c r="AC51" s="92"/>
    </row>
    <row r="52" spans="1:29" s="38" customFormat="1" x14ac:dyDescent="0.35">
      <c r="A52" s="51" t="s">
        <v>7103</v>
      </c>
      <c r="B52" s="124" t="s">
        <v>503</v>
      </c>
      <c r="C52" s="125" t="s">
        <v>504</v>
      </c>
      <c r="D52" s="99">
        <v>123788.15870999999</v>
      </c>
      <c r="E52" s="126">
        <f t="shared" si="21"/>
        <v>95100</v>
      </c>
      <c r="F52" s="127">
        <v>95000</v>
      </c>
      <c r="G52" s="126">
        <f t="shared" si="19"/>
        <v>100</v>
      </c>
      <c r="H52" s="128"/>
      <c r="I52" s="129">
        <v>100</v>
      </c>
      <c r="J52" s="126">
        <f t="shared" si="22"/>
        <v>94900</v>
      </c>
      <c r="K52" s="127">
        <v>94800</v>
      </c>
      <c r="L52" s="126">
        <f t="shared" si="20"/>
        <v>100</v>
      </c>
      <c r="M52" s="128"/>
      <c r="N52" s="129">
        <v>100</v>
      </c>
      <c r="O52" s="126">
        <f t="shared" si="23"/>
        <v>97450</v>
      </c>
      <c r="P52" s="127">
        <v>92450</v>
      </c>
      <c r="Q52" s="126">
        <f t="shared" si="24"/>
        <v>5000</v>
      </c>
      <c r="R52" s="128"/>
      <c r="S52" s="129">
        <v>5000</v>
      </c>
      <c r="T52" s="126">
        <f t="shared" si="18"/>
        <v>2350</v>
      </c>
      <c r="U52" s="127">
        <f t="shared" si="18"/>
        <v>-2550</v>
      </c>
      <c r="V52" s="126">
        <f t="shared" si="18"/>
        <v>4900</v>
      </c>
      <c r="W52" s="128">
        <f t="shared" si="18"/>
        <v>0</v>
      </c>
      <c r="X52" s="129">
        <f t="shared" si="18"/>
        <v>4900</v>
      </c>
      <c r="Y52" s="130"/>
      <c r="Z52" s="130"/>
      <c r="AA52" s="130"/>
      <c r="AB52" s="130"/>
      <c r="AC52" s="92"/>
    </row>
    <row r="53" spans="1:29" s="38" customFormat="1" ht="30" x14ac:dyDescent="0.35">
      <c r="A53" s="51" t="s">
        <v>7103</v>
      </c>
      <c r="B53" s="124" t="s">
        <v>778</v>
      </c>
      <c r="C53" s="125" t="s">
        <v>779</v>
      </c>
      <c r="D53" s="99">
        <v>898397.96939999994</v>
      </c>
      <c r="E53" s="126">
        <f t="shared" si="21"/>
        <v>950000</v>
      </c>
      <c r="F53" s="127">
        <v>398000</v>
      </c>
      <c r="G53" s="126">
        <f t="shared" si="19"/>
        <v>552000</v>
      </c>
      <c r="H53" s="128">
        <v>20000</v>
      </c>
      <c r="I53" s="129">
        <v>532000</v>
      </c>
      <c r="J53" s="126">
        <f t="shared" si="22"/>
        <v>947500</v>
      </c>
      <c r="K53" s="127">
        <v>395500</v>
      </c>
      <c r="L53" s="126">
        <f t="shared" si="20"/>
        <v>552000</v>
      </c>
      <c r="M53" s="128">
        <v>20000</v>
      </c>
      <c r="N53" s="129">
        <v>532000</v>
      </c>
      <c r="O53" s="126">
        <f t="shared" si="23"/>
        <v>1086400</v>
      </c>
      <c r="P53" s="127">
        <v>440400</v>
      </c>
      <c r="Q53" s="126">
        <f t="shared" si="24"/>
        <v>646000</v>
      </c>
      <c r="R53" s="128">
        <v>26000</v>
      </c>
      <c r="S53" s="129">
        <v>620000</v>
      </c>
      <c r="T53" s="126">
        <f t="shared" si="18"/>
        <v>136400</v>
      </c>
      <c r="U53" s="127">
        <f t="shared" si="18"/>
        <v>42400</v>
      </c>
      <c r="V53" s="126">
        <f t="shared" si="18"/>
        <v>94000</v>
      </c>
      <c r="W53" s="128">
        <f t="shared" si="18"/>
        <v>6000</v>
      </c>
      <c r="X53" s="129">
        <f t="shared" si="18"/>
        <v>88000</v>
      </c>
      <c r="Y53" s="130"/>
      <c r="Z53" s="130"/>
      <c r="AA53" s="130"/>
      <c r="AB53" s="130"/>
      <c r="AC53" s="92"/>
    </row>
    <row r="54" spans="1:29" s="38" customFormat="1" x14ac:dyDescent="0.35">
      <c r="A54" s="51" t="s">
        <v>7103</v>
      </c>
      <c r="B54" s="124" t="s">
        <v>1147</v>
      </c>
      <c r="C54" s="125" t="s">
        <v>1148</v>
      </c>
      <c r="D54" s="99">
        <v>95101.200370000006</v>
      </c>
      <c r="E54" s="126">
        <f t="shared" si="21"/>
        <v>70528.399999999994</v>
      </c>
      <c r="F54" s="127">
        <v>68500</v>
      </c>
      <c r="G54" s="126">
        <f t="shared" si="19"/>
        <v>2028.4</v>
      </c>
      <c r="H54" s="128"/>
      <c r="I54" s="129">
        <v>2028.4</v>
      </c>
      <c r="J54" s="126">
        <f t="shared" si="22"/>
        <v>70081.299999999988</v>
      </c>
      <c r="K54" s="127">
        <v>68052.899999999994</v>
      </c>
      <c r="L54" s="126">
        <f t="shared" si="20"/>
        <v>2028.4</v>
      </c>
      <c r="M54" s="128"/>
      <c r="N54" s="129">
        <v>2028.4</v>
      </c>
      <c r="O54" s="126">
        <f t="shared" si="23"/>
        <v>65600</v>
      </c>
      <c r="P54" s="127">
        <v>63800</v>
      </c>
      <c r="Q54" s="126">
        <f t="shared" si="24"/>
        <v>1800</v>
      </c>
      <c r="R54" s="128"/>
      <c r="S54" s="129">
        <v>1800</v>
      </c>
      <c r="T54" s="126">
        <f t="shared" si="18"/>
        <v>-4928.3999999999942</v>
      </c>
      <c r="U54" s="127">
        <f t="shared" si="18"/>
        <v>-4700</v>
      </c>
      <c r="V54" s="126">
        <f t="shared" si="18"/>
        <v>-228.40000000000009</v>
      </c>
      <c r="W54" s="128">
        <f t="shared" si="18"/>
        <v>0</v>
      </c>
      <c r="X54" s="129">
        <f t="shared" si="18"/>
        <v>-228.40000000000009</v>
      </c>
      <c r="Y54" s="130"/>
      <c r="Z54" s="130"/>
      <c r="AA54" s="130"/>
      <c r="AB54" s="130"/>
      <c r="AC54" s="92"/>
    </row>
    <row r="55" spans="1:29" s="38" customFormat="1" ht="30" x14ac:dyDescent="0.35">
      <c r="A55" s="51" t="s">
        <v>7103</v>
      </c>
      <c r="B55" s="124" t="s">
        <v>1308</v>
      </c>
      <c r="C55" s="125" t="s">
        <v>7134</v>
      </c>
      <c r="D55" s="99">
        <v>147250.54637999999</v>
      </c>
      <c r="E55" s="126">
        <f t="shared" si="21"/>
        <v>153800</v>
      </c>
      <c r="F55" s="127">
        <v>153800</v>
      </c>
      <c r="G55" s="126">
        <f t="shared" si="19"/>
        <v>0</v>
      </c>
      <c r="H55" s="128"/>
      <c r="I55" s="129"/>
      <c r="J55" s="126">
        <f t="shared" si="22"/>
        <v>152558.20000000001</v>
      </c>
      <c r="K55" s="127">
        <v>152558.20000000001</v>
      </c>
      <c r="L55" s="126">
        <f t="shared" si="20"/>
        <v>0</v>
      </c>
      <c r="M55" s="128"/>
      <c r="N55" s="129"/>
      <c r="O55" s="126">
        <f t="shared" si="23"/>
        <v>146000</v>
      </c>
      <c r="P55" s="127">
        <v>146000</v>
      </c>
      <c r="Q55" s="126">
        <f t="shared" si="24"/>
        <v>0</v>
      </c>
      <c r="R55" s="128"/>
      <c r="S55" s="129"/>
      <c r="T55" s="126">
        <f t="shared" si="18"/>
        <v>-7800</v>
      </c>
      <c r="U55" s="127">
        <f t="shared" si="18"/>
        <v>-7800</v>
      </c>
      <c r="V55" s="126">
        <f t="shared" si="18"/>
        <v>0</v>
      </c>
      <c r="W55" s="128">
        <f t="shared" si="18"/>
        <v>0</v>
      </c>
      <c r="X55" s="129">
        <f t="shared" si="18"/>
        <v>0</v>
      </c>
      <c r="Y55" s="130"/>
      <c r="Z55" s="130"/>
      <c r="AA55" s="130"/>
      <c r="AB55" s="130"/>
      <c r="AC55" s="92"/>
    </row>
    <row r="56" spans="1:29" s="38" customFormat="1" x14ac:dyDescent="0.35">
      <c r="A56" s="51" t="s">
        <v>7103</v>
      </c>
      <c r="B56" s="124" t="s">
        <v>1374</v>
      </c>
      <c r="C56" s="125" t="s">
        <v>1375</v>
      </c>
      <c r="D56" s="99">
        <v>89498.588810000001</v>
      </c>
      <c r="E56" s="126">
        <f t="shared" si="21"/>
        <v>110000</v>
      </c>
      <c r="F56" s="127">
        <v>110000</v>
      </c>
      <c r="G56" s="126">
        <f t="shared" si="19"/>
        <v>0</v>
      </c>
      <c r="H56" s="128"/>
      <c r="I56" s="129"/>
      <c r="J56" s="126">
        <f t="shared" si="22"/>
        <v>107000</v>
      </c>
      <c r="K56" s="127">
        <v>107000</v>
      </c>
      <c r="L56" s="126">
        <f t="shared" si="20"/>
        <v>0</v>
      </c>
      <c r="M56" s="128"/>
      <c r="N56" s="129"/>
      <c r="O56" s="126">
        <f t="shared" si="23"/>
        <v>105600</v>
      </c>
      <c r="P56" s="127">
        <v>105600</v>
      </c>
      <c r="Q56" s="126">
        <f t="shared" si="24"/>
        <v>0</v>
      </c>
      <c r="R56" s="128"/>
      <c r="S56" s="129"/>
      <c r="T56" s="126">
        <f t="shared" si="18"/>
        <v>-4400</v>
      </c>
      <c r="U56" s="127">
        <f t="shared" si="18"/>
        <v>-4400</v>
      </c>
      <c r="V56" s="126">
        <f t="shared" si="18"/>
        <v>0</v>
      </c>
      <c r="W56" s="128">
        <f t="shared" si="18"/>
        <v>0</v>
      </c>
      <c r="X56" s="129">
        <f t="shared" si="18"/>
        <v>0</v>
      </c>
      <c r="Y56" s="130"/>
      <c r="Z56" s="130"/>
      <c r="AA56" s="130"/>
      <c r="AB56" s="130"/>
      <c r="AC56" s="92"/>
    </row>
    <row r="57" spans="1:29" s="38" customFormat="1" x14ac:dyDescent="0.35">
      <c r="A57" s="51" t="s">
        <v>7103</v>
      </c>
      <c r="B57" s="124" t="s">
        <v>1733</v>
      </c>
      <c r="C57" s="125" t="s">
        <v>1734</v>
      </c>
      <c r="D57" s="99">
        <v>679707.01225000003</v>
      </c>
      <c r="E57" s="126">
        <f t="shared" si="21"/>
        <v>670000</v>
      </c>
      <c r="F57" s="127">
        <v>670000</v>
      </c>
      <c r="G57" s="126">
        <f t="shared" si="19"/>
        <v>0</v>
      </c>
      <c r="H57" s="128"/>
      <c r="I57" s="129"/>
      <c r="J57" s="126">
        <f t="shared" si="22"/>
        <v>662770</v>
      </c>
      <c r="K57" s="127">
        <v>662770</v>
      </c>
      <c r="L57" s="126">
        <f t="shared" si="20"/>
        <v>0</v>
      </c>
      <c r="M57" s="128"/>
      <c r="N57" s="129"/>
      <c r="O57" s="126">
        <f t="shared" si="23"/>
        <v>743200</v>
      </c>
      <c r="P57" s="127">
        <v>665000</v>
      </c>
      <c r="Q57" s="126">
        <f t="shared" si="24"/>
        <v>78200</v>
      </c>
      <c r="R57" s="128"/>
      <c r="S57" s="129">
        <v>78200</v>
      </c>
      <c r="T57" s="126">
        <f t="shared" si="18"/>
        <v>73200</v>
      </c>
      <c r="U57" s="127">
        <f t="shared" si="18"/>
        <v>-5000</v>
      </c>
      <c r="V57" s="126">
        <f t="shared" si="18"/>
        <v>78200</v>
      </c>
      <c r="W57" s="128">
        <f t="shared" si="18"/>
        <v>0</v>
      </c>
      <c r="X57" s="129">
        <f t="shared" si="18"/>
        <v>78200</v>
      </c>
      <c r="Y57" s="130"/>
      <c r="Z57" s="130"/>
      <c r="AA57" s="130"/>
      <c r="AB57" s="130"/>
      <c r="AC57" s="92"/>
    </row>
    <row r="58" spans="1:29" s="38" customFormat="1" x14ac:dyDescent="0.35">
      <c r="A58" s="51" t="s">
        <v>7103</v>
      </c>
      <c r="B58" s="124" t="s">
        <v>2058</v>
      </c>
      <c r="C58" s="125" t="s">
        <v>2059</v>
      </c>
      <c r="D58" s="99">
        <v>593666.30254000006</v>
      </c>
      <c r="E58" s="126">
        <f t="shared" si="21"/>
        <v>595000</v>
      </c>
      <c r="F58" s="127">
        <v>595000</v>
      </c>
      <c r="G58" s="126">
        <f t="shared" si="19"/>
        <v>0</v>
      </c>
      <c r="H58" s="128"/>
      <c r="I58" s="129"/>
      <c r="J58" s="126">
        <f t="shared" si="22"/>
        <v>588092.6</v>
      </c>
      <c r="K58" s="127">
        <v>588092.6</v>
      </c>
      <c r="L58" s="126">
        <f t="shared" si="20"/>
        <v>0</v>
      </c>
      <c r="M58" s="128"/>
      <c r="N58" s="129"/>
      <c r="O58" s="126">
        <f t="shared" si="23"/>
        <v>585000</v>
      </c>
      <c r="P58" s="127">
        <v>585000</v>
      </c>
      <c r="Q58" s="126">
        <f t="shared" si="24"/>
        <v>0</v>
      </c>
      <c r="R58" s="128"/>
      <c r="S58" s="129"/>
      <c r="T58" s="126">
        <f t="shared" si="18"/>
        <v>-10000</v>
      </c>
      <c r="U58" s="127">
        <f t="shared" si="18"/>
        <v>-10000</v>
      </c>
      <c r="V58" s="126">
        <f t="shared" si="18"/>
        <v>0</v>
      </c>
      <c r="W58" s="128">
        <f t="shared" si="18"/>
        <v>0</v>
      </c>
      <c r="X58" s="129">
        <f t="shared" si="18"/>
        <v>0</v>
      </c>
      <c r="Y58" s="130"/>
      <c r="Z58" s="130"/>
      <c r="AA58" s="130"/>
      <c r="AB58" s="130"/>
      <c r="AC58" s="92"/>
    </row>
    <row r="59" spans="1:29" s="38" customFormat="1" x14ac:dyDescent="0.35">
      <c r="A59" s="51" t="s">
        <v>7103</v>
      </c>
      <c r="B59" s="124" t="s">
        <v>2143</v>
      </c>
      <c r="C59" s="125" t="s">
        <v>2144</v>
      </c>
      <c r="D59" s="99">
        <v>12399.75187</v>
      </c>
      <c r="E59" s="126">
        <f t="shared" si="21"/>
        <v>15000</v>
      </c>
      <c r="F59" s="127">
        <v>15000</v>
      </c>
      <c r="G59" s="126">
        <f t="shared" si="19"/>
        <v>0</v>
      </c>
      <c r="H59" s="128"/>
      <c r="I59" s="129"/>
      <c r="J59" s="126">
        <f t="shared" si="22"/>
        <v>15000</v>
      </c>
      <c r="K59" s="127">
        <v>15000</v>
      </c>
      <c r="L59" s="126">
        <f t="shared" si="20"/>
        <v>0</v>
      </c>
      <c r="M59" s="128"/>
      <c r="N59" s="129"/>
      <c r="O59" s="126">
        <f t="shared" si="23"/>
        <v>14000</v>
      </c>
      <c r="P59" s="127">
        <v>14000</v>
      </c>
      <c r="Q59" s="126">
        <f t="shared" si="24"/>
        <v>0</v>
      </c>
      <c r="R59" s="128"/>
      <c r="S59" s="129"/>
      <c r="T59" s="126">
        <f t="shared" si="18"/>
        <v>-1000</v>
      </c>
      <c r="U59" s="127">
        <f t="shared" si="18"/>
        <v>-1000</v>
      </c>
      <c r="V59" s="126">
        <f t="shared" si="18"/>
        <v>0</v>
      </c>
      <c r="W59" s="128">
        <f t="shared" si="18"/>
        <v>0</v>
      </c>
      <c r="X59" s="129">
        <f t="shared" si="18"/>
        <v>0</v>
      </c>
      <c r="Y59" s="130"/>
      <c r="Z59" s="130"/>
      <c r="AA59" s="130"/>
      <c r="AB59" s="130"/>
      <c r="AC59" s="92"/>
    </row>
    <row r="60" spans="1:29" s="38" customFormat="1" x14ac:dyDescent="0.35">
      <c r="A60" s="51" t="s">
        <v>7103</v>
      </c>
      <c r="B60" s="124" t="s">
        <v>2151</v>
      </c>
      <c r="C60" s="125" t="s">
        <v>2152</v>
      </c>
      <c r="D60" s="99">
        <v>824657.63783999998</v>
      </c>
      <c r="E60" s="126">
        <f t="shared" si="21"/>
        <v>971340</v>
      </c>
      <c r="F60" s="127">
        <v>901150</v>
      </c>
      <c r="G60" s="126">
        <f t="shared" si="19"/>
        <v>70190</v>
      </c>
      <c r="H60" s="128">
        <v>70190</v>
      </c>
      <c r="I60" s="129"/>
      <c r="J60" s="126">
        <f t="shared" si="22"/>
        <v>964344</v>
      </c>
      <c r="K60" s="127">
        <v>894154</v>
      </c>
      <c r="L60" s="126">
        <f t="shared" si="20"/>
        <v>70190</v>
      </c>
      <c r="M60" s="128">
        <v>70190</v>
      </c>
      <c r="N60" s="129"/>
      <c r="O60" s="126">
        <f t="shared" si="23"/>
        <v>1025000</v>
      </c>
      <c r="P60" s="127">
        <v>945000</v>
      </c>
      <c r="Q60" s="126">
        <f t="shared" si="24"/>
        <v>80000</v>
      </c>
      <c r="R60" s="128">
        <v>80000</v>
      </c>
      <c r="S60" s="129"/>
      <c r="T60" s="126">
        <f t="shared" si="18"/>
        <v>53660</v>
      </c>
      <c r="U60" s="127">
        <f t="shared" si="18"/>
        <v>43850</v>
      </c>
      <c r="V60" s="126">
        <f t="shared" si="18"/>
        <v>9810</v>
      </c>
      <c r="W60" s="128">
        <f t="shared" si="18"/>
        <v>9810</v>
      </c>
      <c r="X60" s="129">
        <f t="shared" si="18"/>
        <v>0</v>
      </c>
      <c r="Y60" s="130"/>
      <c r="Z60" s="130"/>
      <c r="AA60" s="130"/>
      <c r="AB60" s="130"/>
      <c r="AC60" s="92"/>
    </row>
    <row r="61" spans="1:29" s="38" customFormat="1" x14ac:dyDescent="0.35">
      <c r="A61" s="51" t="s">
        <v>7103</v>
      </c>
      <c r="B61" s="124" t="s">
        <v>3836</v>
      </c>
      <c r="C61" s="125" t="s">
        <v>3837</v>
      </c>
      <c r="D61" s="99">
        <v>108493.88006</v>
      </c>
      <c r="E61" s="126">
        <f t="shared" si="21"/>
        <v>97000</v>
      </c>
      <c r="F61" s="127">
        <v>97000</v>
      </c>
      <c r="G61" s="126">
        <f t="shared" si="19"/>
        <v>0</v>
      </c>
      <c r="H61" s="128"/>
      <c r="I61" s="129"/>
      <c r="J61" s="126">
        <f t="shared" si="22"/>
        <v>91660.5</v>
      </c>
      <c r="K61" s="127">
        <v>91660.5</v>
      </c>
      <c r="L61" s="126">
        <f t="shared" si="20"/>
        <v>0</v>
      </c>
      <c r="M61" s="128"/>
      <c r="N61" s="129"/>
      <c r="O61" s="126">
        <f t="shared" si="23"/>
        <v>96450</v>
      </c>
      <c r="P61" s="127">
        <v>96450</v>
      </c>
      <c r="Q61" s="126">
        <f t="shared" si="24"/>
        <v>0</v>
      </c>
      <c r="R61" s="128"/>
      <c r="S61" s="129"/>
      <c r="T61" s="126">
        <f t="shared" si="18"/>
        <v>-550</v>
      </c>
      <c r="U61" s="127">
        <f t="shared" si="18"/>
        <v>-550</v>
      </c>
      <c r="V61" s="126">
        <f t="shared" si="18"/>
        <v>0</v>
      </c>
      <c r="W61" s="128">
        <f t="shared" si="18"/>
        <v>0</v>
      </c>
      <c r="X61" s="129">
        <f t="shared" si="18"/>
        <v>0</v>
      </c>
      <c r="Y61" s="130"/>
      <c r="Z61" s="130"/>
      <c r="AA61" s="130"/>
      <c r="AB61" s="130"/>
      <c r="AC61" s="92"/>
    </row>
    <row r="62" spans="1:29" s="38" customFormat="1" ht="30" x14ac:dyDescent="0.35">
      <c r="A62" s="51" t="s">
        <v>7103</v>
      </c>
      <c r="B62" s="124" t="s">
        <v>4635</v>
      </c>
      <c r="C62" s="125" t="s">
        <v>4636</v>
      </c>
      <c r="D62" s="99">
        <v>73586.382150000005</v>
      </c>
      <c r="E62" s="126">
        <f t="shared" si="21"/>
        <v>85000</v>
      </c>
      <c r="F62" s="127">
        <v>85000</v>
      </c>
      <c r="G62" s="126">
        <f t="shared" si="19"/>
        <v>0</v>
      </c>
      <c r="H62" s="128"/>
      <c r="I62" s="129"/>
      <c r="J62" s="126">
        <f t="shared" si="22"/>
        <v>84483.199999999997</v>
      </c>
      <c r="K62" s="127">
        <v>84483.199999999997</v>
      </c>
      <c r="L62" s="126">
        <f t="shared" si="20"/>
        <v>0</v>
      </c>
      <c r="M62" s="128"/>
      <c r="N62" s="129"/>
      <c r="O62" s="126">
        <f t="shared" si="23"/>
        <v>85000</v>
      </c>
      <c r="P62" s="127">
        <v>85000</v>
      </c>
      <c r="Q62" s="126">
        <f t="shared" si="24"/>
        <v>0</v>
      </c>
      <c r="R62" s="128"/>
      <c r="S62" s="129"/>
      <c r="T62" s="126">
        <f t="shared" si="18"/>
        <v>0</v>
      </c>
      <c r="U62" s="127">
        <f t="shared" si="18"/>
        <v>0</v>
      </c>
      <c r="V62" s="126">
        <f t="shared" si="18"/>
        <v>0</v>
      </c>
      <c r="W62" s="128">
        <f t="shared" si="18"/>
        <v>0</v>
      </c>
      <c r="X62" s="129">
        <f t="shared" si="18"/>
        <v>0</v>
      </c>
      <c r="Y62" s="130"/>
      <c r="Z62" s="130"/>
      <c r="AA62" s="130"/>
      <c r="AB62" s="130"/>
      <c r="AC62" s="92"/>
    </row>
    <row r="63" spans="1:29" s="38" customFormat="1" ht="30" x14ac:dyDescent="0.35">
      <c r="A63" s="51" t="s">
        <v>7103</v>
      </c>
      <c r="B63" s="124" t="s">
        <v>4770</v>
      </c>
      <c r="C63" s="125" t="s">
        <v>4771</v>
      </c>
      <c r="D63" s="99">
        <v>2906168.7489999998</v>
      </c>
      <c r="E63" s="126">
        <f t="shared" si="21"/>
        <v>3162000</v>
      </c>
      <c r="F63" s="127">
        <v>3162000</v>
      </c>
      <c r="G63" s="126">
        <f t="shared" si="19"/>
        <v>0</v>
      </c>
      <c r="H63" s="128"/>
      <c r="I63" s="129"/>
      <c r="J63" s="126">
        <f t="shared" si="22"/>
        <v>3162000</v>
      </c>
      <c r="K63" s="127">
        <v>3162000</v>
      </c>
      <c r="L63" s="126">
        <f t="shared" si="20"/>
        <v>0</v>
      </c>
      <c r="M63" s="128"/>
      <c r="N63" s="129"/>
      <c r="O63" s="126">
        <f t="shared" si="23"/>
        <v>3330000</v>
      </c>
      <c r="P63" s="127">
        <v>3330000</v>
      </c>
      <c r="Q63" s="126">
        <f t="shared" si="24"/>
        <v>0</v>
      </c>
      <c r="R63" s="128"/>
      <c r="S63" s="129"/>
      <c r="T63" s="126">
        <f t="shared" si="18"/>
        <v>168000</v>
      </c>
      <c r="U63" s="127">
        <f t="shared" si="18"/>
        <v>168000</v>
      </c>
      <c r="V63" s="126">
        <f t="shared" si="18"/>
        <v>0</v>
      </c>
      <c r="W63" s="128">
        <f t="shared" si="18"/>
        <v>0</v>
      </c>
      <c r="X63" s="129">
        <f t="shared" si="18"/>
        <v>0</v>
      </c>
      <c r="Y63" s="130"/>
      <c r="Z63" s="130"/>
      <c r="AA63" s="130"/>
      <c r="AB63" s="130"/>
      <c r="AC63" s="92"/>
    </row>
    <row r="64" spans="1:29" s="38" customFormat="1" x14ac:dyDescent="0.35">
      <c r="A64" s="51" t="s">
        <v>7103</v>
      </c>
      <c r="B64" s="124" t="s">
        <v>5323</v>
      </c>
      <c r="C64" s="125" t="s">
        <v>5324</v>
      </c>
      <c r="D64" s="99">
        <v>149741.27268999998</v>
      </c>
      <c r="E64" s="126">
        <f t="shared" si="21"/>
        <v>135000</v>
      </c>
      <c r="F64" s="127">
        <v>32000</v>
      </c>
      <c r="G64" s="126">
        <f t="shared" si="19"/>
        <v>103000</v>
      </c>
      <c r="H64" s="128">
        <v>13400</v>
      </c>
      <c r="I64" s="129">
        <v>89600</v>
      </c>
      <c r="J64" s="126">
        <f t="shared" si="22"/>
        <v>135000</v>
      </c>
      <c r="K64" s="127">
        <v>32000</v>
      </c>
      <c r="L64" s="126">
        <f t="shared" si="20"/>
        <v>103000</v>
      </c>
      <c r="M64" s="128">
        <v>13400</v>
      </c>
      <c r="N64" s="129">
        <v>89600</v>
      </c>
      <c r="O64" s="126">
        <f t="shared" si="23"/>
        <v>121000</v>
      </c>
      <c r="P64" s="127">
        <v>31000</v>
      </c>
      <c r="Q64" s="126">
        <f t="shared" si="24"/>
        <v>90000</v>
      </c>
      <c r="R64" s="128"/>
      <c r="S64" s="129">
        <v>90000</v>
      </c>
      <c r="T64" s="126">
        <f t="shared" si="18"/>
        <v>-14000</v>
      </c>
      <c r="U64" s="127">
        <f t="shared" si="18"/>
        <v>-1000</v>
      </c>
      <c r="V64" s="126">
        <f t="shared" si="18"/>
        <v>-13000</v>
      </c>
      <c r="W64" s="128">
        <f t="shared" si="18"/>
        <v>-13400</v>
      </c>
      <c r="X64" s="129">
        <f t="shared" si="18"/>
        <v>400</v>
      </c>
      <c r="Y64" s="130"/>
      <c r="Z64" s="130"/>
      <c r="AA64" s="130"/>
      <c r="AB64" s="130"/>
      <c r="AC64" s="92"/>
    </row>
    <row r="65" spans="1:29" s="38" customFormat="1" x14ac:dyDescent="0.35">
      <c r="A65" s="51" t="s">
        <v>7103</v>
      </c>
      <c r="B65" s="124" t="s">
        <v>5441</v>
      </c>
      <c r="C65" s="125" t="s">
        <v>5442</v>
      </c>
      <c r="D65" s="99">
        <v>314332.13267999998</v>
      </c>
      <c r="E65" s="126">
        <f t="shared" si="21"/>
        <v>321350</v>
      </c>
      <c r="F65" s="127">
        <v>295000</v>
      </c>
      <c r="G65" s="126">
        <f t="shared" si="19"/>
        <v>26350</v>
      </c>
      <c r="H65" s="128">
        <v>3380</v>
      </c>
      <c r="I65" s="129">
        <v>22970</v>
      </c>
      <c r="J65" s="126">
        <f t="shared" si="22"/>
        <v>320725</v>
      </c>
      <c r="K65" s="127">
        <v>294375</v>
      </c>
      <c r="L65" s="126">
        <f t="shared" si="20"/>
        <v>26350</v>
      </c>
      <c r="M65" s="128">
        <v>3380</v>
      </c>
      <c r="N65" s="129">
        <v>22970</v>
      </c>
      <c r="O65" s="126">
        <f t="shared" si="23"/>
        <v>238140</v>
      </c>
      <c r="P65" s="127">
        <v>208240</v>
      </c>
      <c r="Q65" s="126">
        <f t="shared" si="24"/>
        <v>29900</v>
      </c>
      <c r="R65" s="128">
        <v>4900</v>
      </c>
      <c r="S65" s="129">
        <v>25000</v>
      </c>
      <c r="T65" s="126">
        <f t="shared" si="18"/>
        <v>-83210</v>
      </c>
      <c r="U65" s="127">
        <f t="shared" si="18"/>
        <v>-86760</v>
      </c>
      <c r="V65" s="126">
        <f t="shared" si="18"/>
        <v>3550</v>
      </c>
      <c r="W65" s="128">
        <f t="shared" si="18"/>
        <v>1520</v>
      </c>
      <c r="X65" s="129">
        <f t="shared" si="18"/>
        <v>2030</v>
      </c>
      <c r="Y65" s="130"/>
      <c r="Z65" s="130"/>
      <c r="AA65" s="130"/>
      <c r="AB65" s="130"/>
      <c r="AC65" s="92"/>
    </row>
    <row r="66" spans="1:29" s="38" customFormat="1" x14ac:dyDescent="0.35">
      <c r="A66" s="51" t="s">
        <v>7103</v>
      </c>
      <c r="B66" s="124" t="s">
        <v>5767</v>
      </c>
      <c r="C66" s="125" t="s">
        <v>5768</v>
      </c>
      <c r="D66" s="99">
        <v>37607.931240000005</v>
      </c>
      <c r="E66" s="126">
        <f t="shared" si="21"/>
        <v>42100</v>
      </c>
      <c r="F66" s="127">
        <v>35900</v>
      </c>
      <c r="G66" s="126">
        <f t="shared" si="19"/>
        <v>6200</v>
      </c>
      <c r="H66" s="128">
        <v>6200</v>
      </c>
      <c r="I66" s="129">
        <v>0</v>
      </c>
      <c r="J66" s="126">
        <f t="shared" si="22"/>
        <v>39413</v>
      </c>
      <c r="K66" s="127">
        <v>33213</v>
      </c>
      <c r="L66" s="126">
        <f t="shared" si="20"/>
        <v>6200</v>
      </c>
      <c r="M66" s="128">
        <v>6200</v>
      </c>
      <c r="N66" s="129"/>
      <c r="O66" s="126">
        <f>P66+Q66</f>
        <v>37950</v>
      </c>
      <c r="P66" s="127">
        <v>33850</v>
      </c>
      <c r="Q66" s="126">
        <f t="shared" si="24"/>
        <v>4100</v>
      </c>
      <c r="R66" s="128">
        <v>4100</v>
      </c>
      <c r="S66" s="129"/>
      <c r="T66" s="126">
        <f t="shared" si="18"/>
        <v>-4150</v>
      </c>
      <c r="U66" s="127">
        <f t="shared" si="18"/>
        <v>-2050</v>
      </c>
      <c r="V66" s="126">
        <f t="shared" si="18"/>
        <v>-2100</v>
      </c>
      <c r="W66" s="128">
        <f t="shared" si="18"/>
        <v>-2100</v>
      </c>
      <c r="X66" s="129">
        <f t="shared" si="18"/>
        <v>0</v>
      </c>
      <c r="Y66" s="130"/>
      <c r="Z66" s="130"/>
      <c r="AA66" s="130"/>
      <c r="AB66" s="130"/>
      <c r="AC66" s="92"/>
    </row>
    <row r="67" spans="1:29" s="38" customFormat="1" x14ac:dyDescent="0.35">
      <c r="A67" s="51" t="s">
        <v>7103</v>
      </c>
      <c r="B67" s="124" t="s">
        <v>6017</v>
      </c>
      <c r="C67" s="125" t="s">
        <v>6018</v>
      </c>
      <c r="D67" s="99">
        <v>102150.35029999999</v>
      </c>
      <c r="E67" s="126">
        <f t="shared" si="21"/>
        <v>90000</v>
      </c>
      <c r="F67" s="127">
        <v>90000</v>
      </c>
      <c r="G67" s="126">
        <f t="shared" si="19"/>
        <v>0</v>
      </c>
      <c r="H67" s="128"/>
      <c r="I67" s="129"/>
      <c r="J67" s="126">
        <f t="shared" si="22"/>
        <v>89950</v>
      </c>
      <c r="K67" s="127">
        <v>89950</v>
      </c>
      <c r="L67" s="126">
        <f t="shared" si="20"/>
        <v>0</v>
      </c>
      <c r="M67" s="128"/>
      <c r="N67" s="129"/>
      <c r="O67" s="126">
        <f t="shared" ref="O67:O75" si="25">P67+Q67</f>
        <v>98275</v>
      </c>
      <c r="P67" s="127">
        <v>98275</v>
      </c>
      <c r="Q67" s="126">
        <f t="shared" si="24"/>
        <v>0</v>
      </c>
      <c r="R67" s="128"/>
      <c r="S67" s="129"/>
      <c r="T67" s="126">
        <f t="shared" si="18"/>
        <v>8275</v>
      </c>
      <c r="U67" s="127">
        <f t="shared" si="18"/>
        <v>8275</v>
      </c>
      <c r="V67" s="126">
        <f t="shared" si="18"/>
        <v>0</v>
      </c>
      <c r="W67" s="128">
        <f t="shared" si="18"/>
        <v>0</v>
      </c>
      <c r="X67" s="129">
        <f t="shared" si="18"/>
        <v>0</v>
      </c>
      <c r="Y67" s="130"/>
      <c r="Z67" s="130"/>
      <c r="AA67" s="130"/>
      <c r="AB67" s="130"/>
      <c r="AC67" s="92"/>
    </row>
    <row r="68" spans="1:29" s="38" customFormat="1" x14ac:dyDescent="0.35">
      <c r="A68" s="51" t="s">
        <v>7103</v>
      </c>
      <c r="B68" s="124" t="s">
        <v>6238</v>
      </c>
      <c r="C68" s="125" t="s">
        <v>6239</v>
      </c>
      <c r="D68" s="99">
        <v>55907.669150000002</v>
      </c>
      <c r="E68" s="126">
        <f t="shared" si="21"/>
        <v>55000</v>
      </c>
      <c r="F68" s="127">
        <v>55000</v>
      </c>
      <c r="G68" s="126">
        <f t="shared" si="19"/>
        <v>0</v>
      </c>
      <c r="H68" s="128"/>
      <c r="I68" s="129"/>
      <c r="J68" s="126">
        <f t="shared" si="22"/>
        <v>55000</v>
      </c>
      <c r="K68" s="127">
        <v>55000</v>
      </c>
      <c r="L68" s="126">
        <f t="shared" si="20"/>
        <v>0</v>
      </c>
      <c r="M68" s="128"/>
      <c r="N68" s="129"/>
      <c r="O68" s="126">
        <f t="shared" si="25"/>
        <v>55000</v>
      </c>
      <c r="P68" s="127">
        <v>55000</v>
      </c>
      <c r="Q68" s="126">
        <f t="shared" si="24"/>
        <v>0</v>
      </c>
      <c r="R68" s="128"/>
      <c r="S68" s="129"/>
      <c r="T68" s="126">
        <f t="shared" si="18"/>
        <v>0</v>
      </c>
      <c r="U68" s="127">
        <f t="shared" si="18"/>
        <v>0</v>
      </c>
      <c r="V68" s="126">
        <f t="shared" si="18"/>
        <v>0</v>
      </c>
      <c r="W68" s="128">
        <f t="shared" si="18"/>
        <v>0</v>
      </c>
      <c r="X68" s="129">
        <f t="shared" si="18"/>
        <v>0</v>
      </c>
      <c r="Y68" s="130"/>
      <c r="Z68" s="130"/>
      <c r="AA68" s="130"/>
      <c r="AB68" s="130"/>
      <c r="AC68" s="92"/>
    </row>
    <row r="69" spans="1:29" s="38" customFormat="1" x14ac:dyDescent="0.35">
      <c r="A69" s="51" t="s">
        <v>7103</v>
      </c>
      <c r="B69" s="124" t="s">
        <v>6276</v>
      </c>
      <c r="C69" s="125" t="s">
        <v>6277</v>
      </c>
      <c r="D69" s="99">
        <v>5300.0631599999997</v>
      </c>
      <c r="E69" s="126">
        <f t="shared" si="21"/>
        <v>4500</v>
      </c>
      <c r="F69" s="127">
        <v>4500</v>
      </c>
      <c r="G69" s="126">
        <f t="shared" si="19"/>
        <v>0</v>
      </c>
      <c r="H69" s="128"/>
      <c r="I69" s="129"/>
      <c r="J69" s="126">
        <f t="shared" si="22"/>
        <v>4500</v>
      </c>
      <c r="K69" s="127">
        <v>4500</v>
      </c>
      <c r="L69" s="126">
        <f t="shared" si="20"/>
        <v>0</v>
      </c>
      <c r="M69" s="128"/>
      <c r="N69" s="129"/>
      <c r="O69" s="126">
        <f t="shared" si="25"/>
        <v>4500</v>
      </c>
      <c r="P69" s="127">
        <v>4500</v>
      </c>
      <c r="Q69" s="126">
        <f t="shared" si="24"/>
        <v>0</v>
      </c>
      <c r="R69" s="128"/>
      <c r="S69" s="129"/>
      <c r="T69" s="126">
        <f t="shared" si="18"/>
        <v>0</v>
      </c>
      <c r="U69" s="127">
        <f t="shared" si="18"/>
        <v>0</v>
      </c>
      <c r="V69" s="126">
        <f t="shared" si="18"/>
        <v>0</v>
      </c>
      <c r="W69" s="128">
        <f t="shared" si="18"/>
        <v>0</v>
      </c>
      <c r="X69" s="129">
        <f t="shared" si="18"/>
        <v>0</v>
      </c>
      <c r="Y69" s="130"/>
      <c r="Z69" s="130"/>
      <c r="AA69" s="130"/>
      <c r="AB69" s="130"/>
      <c r="AC69" s="92"/>
    </row>
    <row r="70" spans="1:29" s="38" customFormat="1" x14ac:dyDescent="0.35">
      <c r="A70" s="51" t="s">
        <v>7103</v>
      </c>
      <c r="B70" s="124" t="s">
        <v>6296</v>
      </c>
      <c r="C70" s="125" t="s">
        <v>6297</v>
      </c>
      <c r="D70" s="99">
        <v>41086.106749999999</v>
      </c>
      <c r="E70" s="126">
        <f t="shared" si="21"/>
        <v>44100</v>
      </c>
      <c r="F70" s="127">
        <v>44100</v>
      </c>
      <c r="G70" s="126">
        <f t="shared" si="19"/>
        <v>0</v>
      </c>
      <c r="H70" s="128"/>
      <c r="I70" s="129"/>
      <c r="J70" s="126">
        <f t="shared" si="22"/>
        <v>44100</v>
      </c>
      <c r="K70" s="127">
        <v>44100</v>
      </c>
      <c r="L70" s="126">
        <f t="shared" si="20"/>
        <v>0</v>
      </c>
      <c r="M70" s="128"/>
      <c r="N70" s="129"/>
      <c r="O70" s="126">
        <f t="shared" si="25"/>
        <v>47513</v>
      </c>
      <c r="P70" s="127">
        <v>47513</v>
      </c>
      <c r="Q70" s="126">
        <f t="shared" si="24"/>
        <v>0</v>
      </c>
      <c r="R70" s="128"/>
      <c r="S70" s="129"/>
      <c r="T70" s="126">
        <f t="shared" si="18"/>
        <v>3413</v>
      </c>
      <c r="U70" s="127">
        <f t="shared" si="18"/>
        <v>3413</v>
      </c>
      <c r="V70" s="126">
        <f t="shared" si="18"/>
        <v>0</v>
      </c>
      <c r="W70" s="128">
        <f t="shared" si="18"/>
        <v>0</v>
      </c>
      <c r="X70" s="129">
        <f t="shared" si="18"/>
        <v>0</v>
      </c>
      <c r="Y70" s="130"/>
      <c r="Z70" s="130"/>
      <c r="AA70" s="130"/>
      <c r="AB70" s="130"/>
      <c r="AC70" s="92"/>
    </row>
    <row r="71" spans="1:29" s="38" customFormat="1" x14ac:dyDescent="0.35">
      <c r="A71" s="51" t="s">
        <v>7103</v>
      </c>
      <c r="B71" s="124" t="s">
        <v>6339</v>
      </c>
      <c r="C71" s="125" t="s">
        <v>7135</v>
      </c>
      <c r="D71" s="99">
        <v>1218.8322000000001</v>
      </c>
      <c r="E71" s="126">
        <f t="shared" si="21"/>
        <v>2000</v>
      </c>
      <c r="F71" s="127">
        <v>2000</v>
      </c>
      <c r="G71" s="126">
        <f t="shared" si="19"/>
        <v>0</v>
      </c>
      <c r="H71" s="128"/>
      <c r="I71" s="129"/>
      <c r="J71" s="126">
        <f t="shared" si="22"/>
        <v>2000</v>
      </c>
      <c r="K71" s="127">
        <v>2000</v>
      </c>
      <c r="L71" s="126">
        <f t="shared" si="20"/>
        <v>0</v>
      </c>
      <c r="M71" s="128"/>
      <c r="N71" s="129"/>
      <c r="O71" s="126">
        <f t="shared" si="25"/>
        <v>1800</v>
      </c>
      <c r="P71" s="127">
        <v>1800</v>
      </c>
      <c r="Q71" s="126">
        <f t="shared" si="24"/>
        <v>0</v>
      </c>
      <c r="R71" s="128"/>
      <c r="S71" s="129"/>
      <c r="T71" s="126">
        <f t="shared" si="18"/>
        <v>-200</v>
      </c>
      <c r="U71" s="127">
        <f t="shared" si="18"/>
        <v>-200</v>
      </c>
      <c r="V71" s="126">
        <f t="shared" si="18"/>
        <v>0</v>
      </c>
      <c r="W71" s="128">
        <f t="shared" si="18"/>
        <v>0</v>
      </c>
      <c r="X71" s="129">
        <f t="shared" si="18"/>
        <v>0</v>
      </c>
      <c r="Y71" s="130"/>
      <c r="Z71" s="130"/>
      <c r="AA71" s="130"/>
      <c r="AB71" s="130"/>
      <c r="AC71" s="92"/>
    </row>
    <row r="72" spans="1:29" s="38" customFormat="1" x14ac:dyDescent="0.35">
      <c r="A72" s="51" t="s">
        <v>7103</v>
      </c>
      <c r="B72" s="124" t="s">
        <v>6348</v>
      </c>
      <c r="C72" s="125" t="s">
        <v>7136</v>
      </c>
      <c r="D72" s="99">
        <v>3729.0060199999998</v>
      </c>
      <c r="E72" s="126">
        <f t="shared" si="21"/>
        <v>3500</v>
      </c>
      <c r="F72" s="127">
        <v>3500</v>
      </c>
      <c r="G72" s="126">
        <f t="shared" si="19"/>
        <v>0</v>
      </c>
      <c r="H72" s="128"/>
      <c r="I72" s="129"/>
      <c r="J72" s="126">
        <f t="shared" si="22"/>
        <v>3500</v>
      </c>
      <c r="K72" s="127">
        <v>3500</v>
      </c>
      <c r="L72" s="126">
        <f t="shared" si="20"/>
        <v>0</v>
      </c>
      <c r="M72" s="128"/>
      <c r="N72" s="129"/>
      <c r="O72" s="126">
        <f t="shared" si="25"/>
        <v>3500</v>
      </c>
      <c r="P72" s="127">
        <v>3500</v>
      </c>
      <c r="Q72" s="126">
        <f t="shared" si="24"/>
        <v>0</v>
      </c>
      <c r="R72" s="128"/>
      <c r="S72" s="129"/>
      <c r="T72" s="126">
        <f t="shared" si="18"/>
        <v>0</v>
      </c>
      <c r="U72" s="127">
        <f t="shared" si="18"/>
        <v>0</v>
      </c>
      <c r="V72" s="126">
        <f t="shared" si="18"/>
        <v>0</v>
      </c>
      <c r="W72" s="128">
        <f t="shared" si="18"/>
        <v>0</v>
      </c>
      <c r="X72" s="129">
        <f t="shared" si="18"/>
        <v>0</v>
      </c>
      <c r="Y72" s="130"/>
      <c r="Z72" s="130"/>
      <c r="AA72" s="130"/>
      <c r="AB72" s="130"/>
      <c r="AC72" s="92"/>
    </row>
    <row r="73" spans="1:29" s="38" customFormat="1" x14ac:dyDescent="0.35">
      <c r="A73" s="51" t="s">
        <v>7103</v>
      </c>
      <c r="B73" s="124" t="s">
        <v>6384</v>
      </c>
      <c r="C73" s="125" t="s">
        <v>6385</v>
      </c>
      <c r="D73" s="99">
        <v>25597.309649999999</v>
      </c>
      <c r="E73" s="126">
        <f t="shared" si="21"/>
        <v>25000</v>
      </c>
      <c r="F73" s="127">
        <v>25000</v>
      </c>
      <c r="G73" s="126">
        <f t="shared" si="19"/>
        <v>0</v>
      </c>
      <c r="H73" s="128"/>
      <c r="I73" s="129"/>
      <c r="J73" s="126">
        <f t="shared" si="22"/>
        <v>25000</v>
      </c>
      <c r="K73" s="127">
        <v>25000</v>
      </c>
      <c r="L73" s="126">
        <f t="shared" si="20"/>
        <v>0</v>
      </c>
      <c r="M73" s="128"/>
      <c r="N73" s="129"/>
      <c r="O73" s="126">
        <f t="shared" si="25"/>
        <v>25000</v>
      </c>
      <c r="P73" s="127">
        <v>25000</v>
      </c>
      <c r="Q73" s="126">
        <f t="shared" si="24"/>
        <v>0</v>
      </c>
      <c r="R73" s="128"/>
      <c r="S73" s="129"/>
      <c r="T73" s="126">
        <f t="shared" si="18"/>
        <v>0</v>
      </c>
      <c r="U73" s="127">
        <f t="shared" si="18"/>
        <v>0</v>
      </c>
      <c r="V73" s="126">
        <f t="shared" si="18"/>
        <v>0</v>
      </c>
      <c r="W73" s="128">
        <f t="shared" si="18"/>
        <v>0</v>
      </c>
      <c r="X73" s="129">
        <f t="shared" si="18"/>
        <v>0</v>
      </c>
      <c r="Y73" s="130"/>
      <c r="Z73" s="130"/>
      <c r="AA73" s="130"/>
      <c r="AB73" s="130"/>
      <c r="AC73" s="92"/>
    </row>
    <row r="74" spans="1:29" s="38" customFormat="1" ht="30" x14ac:dyDescent="0.35">
      <c r="A74" s="51" t="s">
        <v>7103</v>
      </c>
      <c r="B74" s="124" t="s">
        <v>6717</v>
      </c>
      <c r="C74" s="125" t="s">
        <v>6718</v>
      </c>
      <c r="D74" s="99">
        <v>3500</v>
      </c>
      <c r="E74" s="126">
        <f t="shared" si="21"/>
        <v>3500</v>
      </c>
      <c r="F74" s="127">
        <v>3500</v>
      </c>
      <c r="G74" s="126">
        <f t="shared" si="19"/>
        <v>0</v>
      </c>
      <c r="H74" s="128"/>
      <c r="I74" s="129"/>
      <c r="J74" s="126">
        <f t="shared" si="22"/>
        <v>3500</v>
      </c>
      <c r="K74" s="127">
        <v>3500</v>
      </c>
      <c r="L74" s="126">
        <f t="shared" si="20"/>
        <v>0</v>
      </c>
      <c r="M74" s="128"/>
      <c r="N74" s="129"/>
      <c r="O74" s="126">
        <f t="shared" si="25"/>
        <v>3000</v>
      </c>
      <c r="P74" s="127">
        <v>3000</v>
      </c>
      <c r="Q74" s="126">
        <f t="shared" si="24"/>
        <v>0</v>
      </c>
      <c r="R74" s="128"/>
      <c r="S74" s="129"/>
      <c r="T74" s="126">
        <f t="shared" si="18"/>
        <v>-500</v>
      </c>
      <c r="U74" s="127">
        <f t="shared" si="18"/>
        <v>-500</v>
      </c>
      <c r="V74" s="126">
        <f t="shared" si="18"/>
        <v>0</v>
      </c>
      <c r="W74" s="128">
        <f t="shared" si="18"/>
        <v>0</v>
      </c>
      <c r="X74" s="129">
        <f t="shared" si="18"/>
        <v>0</v>
      </c>
      <c r="Y74" s="130"/>
      <c r="Z74" s="130"/>
      <c r="AA74" s="130"/>
      <c r="AB74" s="130"/>
      <c r="AC74" s="92"/>
    </row>
    <row r="75" spans="1:29" s="38" customFormat="1" x14ac:dyDescent="0.35">
      <c r="A75" s="51" t="s">
        <v>7103</v>
      </c>
      <c r="B75" s="124" t="s">
        <v>6727</v>
      </c>
      <c r="C75" s="125" t="s">
        <v>6728</v>
      </c>
      <c r="D75" s="99">
        <v>9000.1408900000006</v>
      </c>
      <c r="E75" s="126">
        <f t="shared" si="21"/>
        <v>7800</v>
      </c>
      <c r="F75" s="127">
        <v>7800</v>
      </c>
      <c r="G75" s="126">
        <f t="shared" si="19"/>
        <v>0</v>
      </c>
      <c r="H75" s="128"/>
      <c r="I75" s="129"/>
      <c r="J75" s="126">
        <f t="shared" si="22"/>
        <v>7800</v>
      </c>
      <c r="K75" s="127">
        <v>7800</v>
      </c>
      <c r="L75" s="126">
        <f t="shared" si="20"/>
        <v>0</v>
      </c>
      <c r="M75" s="128"/>
      <c r="N75" s="129"/>
      <c r="O75" s="126">
        <f t="shared" si="25"/>
        <v>7800</v>
      </c>
      <c r="P75" s="127">
        <v>7800</v>
      </c>
      <c r="Q75" s="126">
        <f t="shared" si="24"/>
        <v>0</v>
      </c>
      <c r="R75" s="128"/>
      <c r="S75" s="129"/>
      <c r="T75" s="126">
        <f t="shared" si="18"/>
        <v>0</v>
      </c>
      <c r="U75" s="127">
        <f t="shared" si="18"/>
        <v>0</v>
      </c>
      <c r="V75" s="126">
        <f t="shared" si="18"/>
        <v>0</v>
      </c>
      <c r="W75" s="128">
        <f t="shared" si="18"/>
        <v>0</v>
      </c>
      <c r="X75" s="129">
        <f t="shared" si="18"/>
        <v>0</v>
      </c>
      <c r="Y75" s="130"/>
      <c r="Z75" s="130"/>
      <c r="AA75" s="130"/>
      <c r="AB75" s="130"/>
      <c r="AC75" s="92"/>
    </row>
    <row r="76" spans="1:29" s="38" customFormat="1" ht="30" x14ac:dyDescent="0.35">
      <c r="A76" s="51"/>
      <c r="B76" s="124" t="s">
        <v>6755</v>
      </c>
      <c r="C76" s="125" t="s">
        <v>6756</v>
      </c>
      <c r="D76" s="99">
        <v>1273.47146</v>
      </c>
      <c r="E76" s="126">
        <f t="shared" si="21"/>
        <v>1300</v>
      </c>
      <c r="F76" s="127">
        <v>1300</v>
      </c>
      <c r="G76" s="126">
        <f t="shared" si="19"/>
        <v>0</v>
      </c>
      <c r="H76" s="128"/>
      <c r="I76" s="129"/>
      <c r="J76" s="126">
        <f t="shared" si="22"/>
        <v>1300</v>
      </c>
      <c r="K76" s="127">
        <v>1300</v>
      </c>
      <c r="L76" s="126">
        <f t="shared" si="20"/>
        <v>0</v>
      </c>
      <c r="M76" s="128"/>
      <c r="N76" s="129"/>
      <c r="O76" s="126">
        <f>P76+Q76</f>
        <v>1300</v>
      </c>
      <c r="P76" s="127">
        <v>1300</v>
      </c>
      <c r="Q76" s="126">
        <f>R76+S76</f>
        <v>0</v>
      </c>
      <c r="R76" s="128"/>
      <c r="S76" s="129"/>
      <c r="T76" s="126">
        <f t="shared" si="18"/>
        <v>0</v>
      </c>
      <c r="U76" s="127">
        <f t="shared" si="18"/>
        <v>0</v>
      </c>
      <c r="V76" s="126">
        <f t="shared" si="18"/>
        <v>0</v>
      </c>
      <c r="W76" s="128">
        <f t="shared" si="18"/>
        <v>0</v>
      </c>
      <c r="X76" s="129">
        <f t="shared" si="18"/>
        <v>0</v>
      </c>
      <c r="Y76" s="130"/>
      <c r="Z76" s="130"/>
      <c r="AA76" s="130"/>
      <c r="AB76" s="130"/>
      <c r="AC76" s="92"/>
    </row>
    <row r="77" spans="1:29" s="38" customFormat="1" x14ac:dyDescent="0.35">
      <c r="A77" s="51" t="s">
        <v>7103</v>
      </c>
      <c r="B77" s="124" t="s">
        <v>6764</v>
      </c>
      <c r="C77" s="125" t="s">
        <v>6765</v>
      </c>
      <c r="D77" s="99">
        <v>1764.5903899999998</v>
      </c>
      <c r="E77" s="126">
        <f t="shared" si="21"/>
        <v>2300</v>
      </c>
      <c r="F77" s="127">
        <v>2300</v>
      </c>
      <c r="G77" s="126">
        <f t="shared" si="19"/>
        <v>0</v>
      </c>
      <c r="H77" s="128"/>
      <c r="I77" s="129"/>
      <c r="J77" s="126">
        <f t="shared" si="22"/>
        <v>2300</v>
      </c>
      <c r="K77" s="127">
        <v>2300</v>
      </c>
      <c r="L77" s="126">
        <f t="shared" si="20"/>
        <v>0</v>
      </c>
      <c r="M77" s="128"/>
      <c r="N77" s="129"/>
      <c r="O77" s="126">
        <f>P77+Q77</f>
        <v>2300</v>
      </c>
      <c r="P77" s="127">
        <v>2300</v>
      </c>
      <c r="Q77" s="126">
        <f>R77+S77</f>
        <v>0</v>
      </c>
      <c r="R77" s="128"/>
      <c r="S77" s="129"/>
      <c r="T77" s="126">
        <f t="shared" si="18"/>
        <v>0</v>
      </c>
      <c r="U77" s="127">
        <f t="shared" si="18"/>
        <v>0</v>
      </c>
      <c r="V77" s="126">
        <f t="shared" si="18"/>
        <v>0</v>
      </c>
      <c r="W77" s="128">
        <f t="shared" si="18"/>
        <v>0</v>
      </c>
      <c r="X77" s="129">
        <f t="shared" si="18"/>
        <v>0</v>
      </c>
      <c r="Y77" s="130"/>
      <c r="Z77" s="130"/>
      <c r="AA77" s="130"/>
      <c r="AB77" s="130"/>
      <c r="AC77" s="92"/>
    </row>
    <row r="78" spans="1:29" s="38" customFormat="1" x14ac:dyDescent="0.35">
      <c r="A78" s="51"/>
      <c r="B78" s="124" t="s">
        <v>6788</v>
      </c>
      <c r="C78" s="125" t="s">
        <v>6789</v>
      </c>
      <c r="D78" s="99">
        <v>1061.2126899999998</v>
      </c>
      <c r="E78" s="126">
        <f t="shared" si="21"/>
        <v>1400</v>
      </c>
      <c r="F78" s="127">
        <v>1400</v>
      </c>
      <c r="G78" s="126">
        <f t="shared" si="19"/>
        <v>0</v>
      </c>
      <c r="H78" s="128"/>
      <c r="I78" s="129"/>
      <c r="J78" s="126">
        <f t="shared" si="22"/>
        <v>1400</v>
      </c>
      <c r="K78" s="127">
        <v>1400</v>
      </c>
      <c r="L78" s="126">
        <f t="shared" si="20"/>
        <v>0</v>
      </c>
      <c r="M78" s="128"/>
      <c r="N78" s="129"/>
      <c r="O78" s="126">
        <f>P78+Q78</f>
        <v>1140</v>
      </c>
      <c r="P78" s="127">
        <v>1140</v>
      </c>
      <c r="Q78" s="126">
        <f>R78+S78</f>
        <v>0</v>
      </c>
      <c r="R78" s="128"/>
      <c r="S78" s="129"/>
      <c r="T78" s="126">
        <f t="shared" si="18"/>
        <v>-260</v>
      </c>
      <c r="U78" s="127">
        <f t="shared" si="18"/>
        <v>-260</v>
      </c>
      <c r="V78" s="126">
        <f t="shared" si="18"/>
        <v>0</v>
      </c>
      <c r="W78" s="128">
        <f t="shared" si="18"/>
        <v>0</v>
      </c>
      <c r="X78" s="129">
        <f t="shared" si="18"/>
        <v>0</v>
      </c>
      <c r="Y78" s="130"/>
      <c r="Z78" s="130"/>
      <c r="AA78" s="130"/>
      <c r="AB78" s="130"/>
      <c r="AC78" s="92"/>
    </row>
    <row r="79" spans="1:29" s="38" customFormat="1" x14ac:dyDescent="0.35">
      <c r="A79" s="51" t="s">
        <v>7103</v>
      </c>
      <c r="B79" s="124" t="s">
        <v>6798</v>
      </c>
      <c r="C79" s="125" t="s">
        <v>7137</v>
      </c>
      <c r="D79" s="99">
        <v>2153.96027</v>
      </c>
      <c r="E79" s="126">
        <f t="shared" si="21"/>
        <v>2100</v>
      </c>
      <c r="F79" s="127">
        <v>2100</v>
      </c>
      <c r="G79" s="126">
        <f t="shared" si="19"/>
        <v>0</v>
      </c>
      <c r="H79" s="128"/>
      <c r="I79" s="129"/>
      <c r="J79" s="126">
        <f t="shared" si="22"/>
        <v>2100</v>
      </c>
      <c r="K79" s="127">
        <v>2100</v>
      </c>
      <c r="L79" s="126">
        <f t="shared" si="20"/>
        <v>0</v>
      </c>
      <c r="M79" s="128"/>
      <c r="N79" s="129"/>
      <c r="O79" s="126">
        <f t="shared" ref="O79:O110" si="26">P79+Q79</f>
        <v>1900</v>
      </c>
      <c r="P79" s="127">
        <v>1900</v>
      </c>
      <c r="Q79" s="126">
        <f t="shared" ref="Q79:Q84" si="27">R79+S79</f>
        <v>0</v>
      </c>
      <c r="R79" s="128"/>
      <c r="S79" s="129"/>
      <c r="T79" s="126">
        <f t="shared" ref="T79:X147" si="28">O79-E79</f>
        <v>-200</v>
      </c>
      <c r="U79" s="127">
        <f t="shared" si="28"/>
        <v>-200</v>
      </c>
      <c r="V79" s="126">
        <f t="shared" si="28"/>
        <v>0</v>
      </c>
      <c r="W79" s="128">
        <f t="shared" si="28"/>
        <v>0</v>
      </c>
      <c r="X79" s="129">
        <f t="shared" si="28"/>
        <v>0</v>
      </c>
      <c r="Y79" s="130"/>
      <c r="Z79" s="130"/>
      <c r="AA79" s="130"/>
      <c r="AB79" s="130"/>
      <c r="AC79" s="92"/>
    </row>
    <row r="80" spans="1:29" s="38" customFormat="1" x14ac:dyDescent="0.35">
      <c r="A80" s="51"/>
      <c r="B80" s="124" t="s">
        <v>6806</v>
      </c>
      <c r="C80" s="125" t="s">
        <v>6807</v>
      </c>
      <c r="D80" s="99">
        <v>1912.6955399999999</v>
      </c>
      <c r="E80" s="126">
        <f t="shared" si="21"/>
        <v>1300</v>
      </c>
      <c r="F80" s="127">
        <v>1300</v>
      </c>
      <c r="G80" s="126">
        <f t="shared" si="19"/>
        <v>0</v>
      </c>
      <c r="H80" s="128"/>
      <c r="I80" s="129"/>
      <c r="J80" s="126">
        <f t="shared" si="22"/>
        <v>1300</v>
      </c>
      <c r="K80" s="127">
        <v>1300</v>
      </c>
      <c r="L80" s="126">
        <f t="shared" si="20"/>
        <v>0</v>
      </c>
      <c r="M80" s="128"/>
      <c r="N80" s="129"/>
      <c r="O80" s="126">
        <f t="shared" si="26"/>
        <v>1300</v>
      </c>
      <c r="P80" s="127">
        <v>1300</v>
      </c>
      <c r="Q80" s="126">
        <f t="shared" si="27"/>
        <v>0</v>
      </c>
      <c r="R80" s="128"/>
      <c r="S80" s="129"/>
      <c r="T80" s="126">
        <f t="shared" si="28"/>
        <v>0</v>
      </c>
      <c r="U80" s="127">
        <f t="shared" si="28"/>
        <v>0</v>
      </c>
      <c r="V80" s="126">
        <f t="shared" si="28"/>
        <v>0</v>
      </c>
      <c r="W80" s="128">
        <f t="shared" si="28"/>
        <v>0</v>
      </c>
      <c r="X80" s="129">
        <f t="shared" si="28"/>
        <v>0</v>
      </c>
      <c r="Y80" s="130"/>
      <c r="Z80" s="130"/>
      <c r="AA80" s="130"/>
      <c r="AB80" s="130"/>
      <c r="AC80" s="92"/>
    </row>
    <row r="81" spans="1:29" s="38" customFormat="1" x14ac:dyDescent="0.35">
      <c r="A81" s="51"/>
      <c r="B81" s="124" t="s">
        <v>6825</v>
      </c>
      <c r="C81" s="125" t="s">
        <v>6826</v>
      </c>
      <c r="D81" s="99">
        <v>4387.0236399999994</v>
      </c>
      <c r="E81" s="126">
        <f t="shared" si="21"/>
        <v>5800</v>
      </c>
      <c r="F81" s="127">
        <v>5800</v>
      </c>
      <c r="G81" s="126">
        <f t="shared" si="19"/>
        <v>0</v>
      </c>
      <c r="H81" s="128"/>
      <c r="I81" s="129"/>
      <c r="J81" s="126">
        <f t="shared" si="22"/>
        <v>5800</v>
      </c>
      <c r="K81" s="127">
        <v>5800</v>
      </c>
      <c r="L81" s="126">
        <f t="shared" si="20"/>
        <v>0</v>
      </c>
      <c r="M81" s="128"/>
      <c r="N81" s="129"/>
      <c r="O81" s="126">
        <f t="shared" si="26"/>
        <v>4900</v>
      </c>
      <c r="P81" s="127">
        <v>4900</v>
      </c>
      <c r="Q81" s="126">
        <f t="shared" si="27"/>
        <v>0</v>
      </c>
      <c r="R81" s="128"/>
      <c r="S81" s="129"/>
      <c r="T81" s="126">
        <f t="shared" si="28"/>
        <v>-900</v>
      </c>
      <c r="U81" s="127">
        <f t="shared" si="28"/>
        <v>-900</v>
      </c>
      <c r="V81" s="126">
        <f t="shared" si="28"/>
        <v>0</v>
      </c>
      <c r="W81" s="128">
        <f t="shared" si="28"/>
        <v>0</v>
      </c>
      <c r="X81" s="129">
        <f t="shared" si="28"/>
        <v>0</v>
      </c>
      <c r="Y81" s="130"/>
      <c r="Z81" s="130"/>
      <c r="AA81" s="130"/>
      <c r="AB81" s="130"/>
      <c r="AC81" s="92"/>
    </row>
    <row r="82" spans="1:29" s="38" customFormat="1" x14ac:dyDescent="0.35">
      <c r="A82" s="51"/>
      <c r="B82" s="124" t="s">
        <v>6834</v>
      </c>
      <c r="C82" s="125" t="s">
        <v>7138</v>
      </c>
      <c r="D82" s="99">
        <v>7103.2985199999994</v>
      </c>
      <c r="E82" s="126">
        <f t="shared" si="21"/>
        <v>7450</v>
      </c>
      <c r="F82" s="127">
        <v>7450</v>
      </c>
      <c r="G82" s="126">
        <f t="shared" si="19"/>
        <v>0</v>
      </c>
      <c r="H82" s="128"/>
      <c r="I82" s="129"/>
      <c r="J82" s="126">
        <f t="shared" si="22"/>
        <v>7450</v>
      </c>
      <c r="K82" s="127">
        <v>7450</v>
      </c>
      <c r="L82" s="126">
        <f t="shared" si="20"/>
        <v>0</v>
      </c>
      <c r="M82" s="128"/>
      <c r="N82" s="129"/>
      <c r="O82" s="126">
        <f t="shared" si="26"/>
        <v>5350</v>
      </c>
      <c r="P82" s="127">
        <v>5350</v>
      </c>
      <c r="Q82" s="126">
        <f t="shared" si="27"/>
        <v>0</v>
      </c>
      <c r="R82" s="128"/>
      <c r="S82" s="129"/>
      <c r="T82" s="126">
        <f t="shared" si="28"/>
        <v>-2100</v>
      </c>
      <c r="U82" s="127">
        <f t="shared" si="28"/>
        <v>-2100</v>
      </c>
      <c r="V82" s="126">
        <f t="shared" si="28"/>
        <v>0</v>
      </c>
      <c r="W82" s="128">
        <f t="shared" si="28"/>
        <v>0</v>
      </c>
      <c r="X82" s="129">
        <f t="shared" si="28"/>
        <v>0</v>
      </c>
      <c r="Y82" s="130"/>
      <c r="Z82" s="130"/>
      <c r="AA82" s="130"/>
      <c r="AB82" s="130"/>
      <c r="AC82" s="92"/>
    </row>
    <row r="83" spans="1:29" s="38" customFormat="1" x14ac:dyDescent="0.35">
      <c r="A83" s="51"/>
      <c r="B83" s="124" t="s">
        <v>6843</v>
      </c>
      <c r="C83" s="125" t="s">
        <v>6844</v>
      </c>
      <c r="D83" s="99">
        <v>4196.5898299999999</v>
      </c>
      <c r="E83" s="126">
        <f t="shared" si="21"/>
        <v>5600</v>
      </c>
      <c r="F83" s="127">
        <v>5600</v>
      </c>
      <c r="G83" s="126">
        <f t="shared" si="19"/>
        <v>0</v>
      </c>
      <c r="H83" s="128"/>
      <c r="I83" s="129"/>
      <c r="J83" s="126">
        <f t="shared" si="22"/>
        <v>5600</v>
      </c>
      <c r="K83" s="127">
        <v>5600</v>
      </c>
      <c r="L83" s="126">
        <f t="shared" si="20"/>
        <v>0</v>
      </c>
      <c r="M83" s="128"/>
      <c r="N83" s="129"/>
      <c r="O83" s="126">
        <f t="shared" si="26"/>
        <v>5370</v>
      </c>
      <c r="P83" s="127">
        <v>5370</v>
      </c>
      <c r="Q83" s="126">
        <f t="shared" si="27"/>
        <v>0</v>
      </c>
      <c r="R83" s="128"/>
      <c r="S83" s="129"/>
      <c r="T83" s="126">
        <f t="shared" si="28"/>
        <v>-230</v>
      </c>
      <c r="U83" s="127">
        <f t="shared" si="28"/>
        <v>-230</v>
      </c>
      <c r="V83" s="126">
        <f t="shared" si="28"/>
        <v>0</v>
      </c>
      <c r="W83" s="128">
        <f t="shared" si="28"/>
        <v>0</v>
      </c>
      <c r="X83" s="129">
        <f t="shared" si="28"/>
        <v>0</v>
      </c>
      <c r="Y83" s="130"/>
      <c r="Z83" s="130"/>
      <c r="AA83" s="130"/>
      <c r="AB83" s="130"/>
      <c r="AC83" s="92"/>
    </row>
    <row r="84" spans="1:29" s="38" customFormat="1" x14ac:dyDescent="0.35">
      <c r="A84" s="51"/>
      <c r="B84" s="124" t="s">
        <v>6864</v>
      </c>
      <c r="C84" s="125" t="s">
        <v>7139</v>
      </c>
      <c r="D84" s="99">
        <v>1084.7167199999999</v>
      </c>
      <c r="E84" s="126">
        <f t="shared" si="21"/>
        <v>2150</v>
      </c>
      <c r="F84" s="127">
        <v>2150</v>
      </c>
      <c r="G84" s="126">
        <f t="shared" si="19"/>
        <v>0</v>
      </c>
      <c r="H84" s="128"/>
      <c r="I84" s="129"/>
      <c r="J84" s="126">
        <f t="shared" si="22"/>
        <v>2150</v>
      </c>
      <c r="K84" s="127">
        <v>2150</v>
      </c>
      <c r="L84" s="126">
        <f t="shared" si="20"/>
        <v>0</v>
      </c>
      <c r="M84" s="128"/>
      <c r="N84" s="129"/>
      <c r="O84" s="126">
        <f t="shared" si="26"/>
        <v>2150.02</v>
      </c>
      <c r="P84" s="127">
        <v>2150.02</v>
      </c>
      <c r="Q84" s="126">
        <f t="shared" si="27"/>
        <v>0</v>
      </c>
      <c r="R84" s="128"/>
      <c r="S84" s="129"/>
      <c r="T84" s="126">
        <f t="shared" si="28"/>
        <v>1.999999999998181E-2</v>
      </c>
      <c r="U84" s="127">
        <f t="shared" si="28"/>
        <v>1.999999999998181E-2</v>
      </c>
      <c r="V84" s="126">
        <f t="shared" si="28"/>
        <v>0</v>
      </c>
      <c r="W84" s="128">
        <f t="shared" si="28"/>
        <v>0</v>
      </c>
      <c r="X84" s="129">
        <f t="shared" si="28"/>
        <v>0</v>
      </c>
      <c r="Y84" s="130"/>
      <c r="Z84" s="130"/>
      <c r="AA84" s="130"/>
      <c r="AB84" s="130"/>
      <c r="AC84" s="92"/>
    </row>
    <row r="85" spans="1:29" s="38" customFormat="1" x14ac:dyDescent="0.35">
      <c r="A85" s="51"/>
      <c r="B85" s="124" t="s">
        <v>6874</v>
      </c>
      <c r="C85" s="125" t="s">
        <v>6875</v>
      </c>
      <c r="D85" s="99">
        <v>243.56475</v>
      </c>
      <c r="E85" s="126">
        <f t="shared" si="21"/>
        <v>260</v>
      </c>
      <c r="F85" s="127">
        <v>260</v>
      </c>
      <c r="G85" s="126">
        <f t="shared" si="19"/>
        <v>0</v>
      </c>
      <c r="H85" s="128"/>
      <c r="I85" s="129"/>
      <c r="J85" s="126">
        <f t="shared" si="22"/>
        <v>260</v>
      </c>
      <c r="K85" s="127">
        <v>260</v>
      </c>
      <c r="L85" s="126">
        <f t="shared" si="20"/>
        <v>0</v>
      </c>
      <c r="M85" s="128"/>
      <c r="N85" s="129"/>
      <c r="O85" s="126">
        <f t="shared" si="26"/>
        <v>260</v>
      </c>
      <c r="P85" s="127">
        <v>260</v>
      </c>
      <c r="Q85" s="126">
        <f>R85+S85</f>
        <v>0</v>
      </c>
      <c r="R85" s="128"/>
      <c r="S85" s="129"/>
      <c r="T85" s="126">
        <f t="shared" si="28"/>
        <v>0</v>
      </c>
      <c r="U85" s="127">
        <f t="shared" si="28"/>
        <v>0</v>
      </c>
      <c r="V85" s="126">
        <f t="shared" si="28"/>
        <v>0</v>
      </c>
      <c r="W85" s="128">
        <f t="shared" si="28"/>
        <v>0</v>
      </c>
      <c r="X85" s="129">
        <f t="shared" si="28"/>
        <v>0</v>
      </c>
      <c r="Y85" s="130"/>
      <c r="Z85" s="130"/>
      <c r="AA85" s="130"/>
      <c r="AB85" s="130"/>
      <c r="AC85" s="92"/>
    </row>
    <row r="86" spans="1:29" s="38" customFormat="1" x14ac:dyDescent="0.35">
      <c r="A86" s="51"/>
      <c r="B86" s="124" t="s">
        <v>6882</v>
      </c>
      <c r="C86" s="125" t="s">
        <v>6883</v>
      </c>
      <c r="D86" s="99">
        <v>5144.8313499999995</v>
      </c>
      <c r="E86" s="126">
        <f t="shared" si="21"/>
        <v>6500</v>
      </c>
      <c r="F86" s="127">
        <v>6500</v>
      </c>
      <c r="G86" s="126">
        <f t="shared" si="19"/>
        <v>0</v>
      </c>
      <c r="H86" s="128"/>
      <c r="I86" s="129"/>
      <c r="J86" s="126">
        <f t="shared" si="22"/>
        <v>6500</v>
      </c>
      <c r="K86" s="127">
        <v>6500</v>
      </c>
      <c r="L86" s="126">
        <f t="shared" si="20"/>
        <v>0</v>
      </c>
      <c r="M86" s="128"/>
      <c r="N86" s="129"/>
      <c r="O86" s="126">
        <f t="shared" si="26"/>
        <v>6195</v>
      </c>
      <c r="P86" s="127">
        <v>6195</v>
      </c>
      <c r="Q86" s="126">
        <f t="shared" ref="Q86:Q110" si="29">R86+S86</f>
        <v>0</v>
      </c>
      <c r="R86" s="128"/>
      <c r="S86" s="129"/>
      <c r="T86" s="126">
        <f t="shared" si="28"/>
        <v>-305</v>
      </c>
      <c r="U86" s="127">
        <f t="shared" si="28"/>
        <v>-305</v>
      </c>
      <c r="V86" s="126">
        <f t="shared" si="28"/>
        <v>0</v>
      </c>
      <c r="W86" s="128">
        <f t="shared" si="28"/>
        <v>0</v>
      </c>
      <c r="X86" s="129">
        <f t="shared" si="28"/>
        <v>0</v>
      </c>
      <c r="Y86" s="130"/>
      <c r="Z86" s="130"/>
      <c r="AA86" s="130"/>
      <c r="AB86" s="130"/>
      <c r="AC86" s="92"/>
    </row>
    <row r="87" spans="1:29" s="38" customFormat="1" ht="30" x14ac:dyDescent="0.35">
      <c r="A87" s="51"/>
      <c r="B87" s="124" t="s">
        <v>6890</v>
      </c>
      <c r="C87" s="125" t="s">
        <v>6891</v>
      </c>
      <c r="D87" s="99">
        <v>6850.7539200000001</v>
      </c>
      <c r="E87" s="126">
        <f t="shared" si="21"/>
        <v>5200</v>
      </c>
      <c r="F87" s="127">
        <v>5200</v>
      </c>
      <c r="G87" s="126">
        <f t="shared" si="19"/>
        <v>0</v>
      </c>
      <c r="H87" s="128"/>
      <c r="I87" s="129"/>
      <c r="J87" s="126">
        <f t="shared" si="22"/>
        <v>5200</v>
      </c>
      <c r="K87" s="127">
        <v>5200</v>
      </c>
      <c r="L87" s="126">
        <f t="shared" si="20"/>
        <v>0</v>
      </c>
      <c r="M87" s="128"/>
      <c r="N87" s="129"/>
      <c r="O87" s="126">
        <f t="shared" si="26"/>
        <v>3800</v>
      </c>
      <c r="P87" s="127">
        <v>3800</v>
      </c>
      <c r="Q87" s="126">
        <f t="shared" si="29"/>
        <v>0</v>
      </c>
      <c r="R87" s="128"/>
      <c r="S87" s="129"/>
      <c r="T87" s="126">
        <f t="shared" si="28"/>
        <v>-1400</v>
      </c>
      <c r="U87" s="127">
        <f t="shared" si="28"/>
        <v>-1400</v>
      </c>
      <c r="V87" s="126">
        <f t="shared" si="28"/>
        <v>0</v>
      </c>
      <c r="W87" s="128">
        <f t="shared" si="28"/>
        <v>0</v>
      </c>
      <c r="X87" s="129">
        <f t="shared" si="28"/>
        <v>0</v>
      </c>
      <c r="Y87" s="130"/>
      <c r="Z87" s="130"/>
      <c r="AA87" s="130"/>
      <c r="AB87" s="130"/>
      <c r="AC87" s="92"/>
    </row>
    <row r="88" spans="1:29" s="38" customFormat="1" x14ac:dyDescent="0.35">
      <c r="A88" s="51"/>
      <c r="B88" s="124" t="s">
        <v>6908</v>
      </c>
      <c r="C88" s="125" t="s">
        <v>6909</v>
      </c>
      <c r="D88" s="99">
        <v>37374.83754</v>
      </c>
      <c r="E88" s="126">
        <f t="shared" si="21"/>
        <v>100000</v>
      </c>
      <c r="F88" s="127">
        <v>100000</v>
      </c>
      <c r="G88" s="126">
        <f t="shared" si="19"/>
        <v>0</v>
      </c>
      <c r="H88" s="128"/>
      <c r="I88" s="129"/>
      <c r="J88" s="126">
        <f t="shared" si="22"/>
        <v>100000</v>
      </c>
      <c r="K88" s="127">
        <v>100000</v>
      </c>
      <c r="L88" s="126">
        <f t="shared" si="20"/>
        <v>0</v>
      </c>
      <c r="M88" s="128"/>
      <c r="N88" s="129"/>
      <c r="O88" s="126">
        <f t="shared" si="26"/>
        <v>110000</v>
      </c>
      <c r="P88" s="127">
        <v>110000</v>
      </c>
      <c r="Q88" s="126">
        <f t="shared" si="29"/>
        <v>0</v>
      </c>
      <c r="R88" s="128"/>
      <c r="S88" s="129"/>
      <c r="T88" s="126">
        <f t="shared" si="28"/>
        <v>10000</v>
      </c>
      <c r="U88" s="127">
        <f t="shared" si="28"/>
        <v>10000</v>
      </c>
      <c r="V88" s="126">
        <f t="shared" si="28"/>
        <v>0</v>
      </c>
      <c r="W88" s="128">
        <f t="shared" si="28"/>
        <v>0</v>
      </c>
      <c r="X88" s="129">
        <f t="shared" si="28"/>
        <v>0</v>
      </c>
      <c r="Y88" s="130"/>
      <c r="Z88" s="130"/>
      <c r="AA88" s="130"/>
      <c r="AB88" s="130"/>
      <c r="AC88" s="92"/>
    </row>
    <row r="89" spans="1:29" s="38" customFormat="1" x14ac:dyDescent="0.35">
      <c r="A89" s="51"/>
      <c r="B89" s="124" t="s">
        <v>6917</v>
      </c>
      <c r="C89" s="125" t="s">
        <v>7140</v>
      </c>
      <c r="D89" s="99">
        <v>0</v>
      </c>
      <c r="E89" s="126">
        <f t="shared" si="21"/>
        <v>300</v>
      </c>
      <c r="F89" s="127">
        <v>300</v>
      </c>
      <c r="G89" s="126">
        <f t="shared" si="19"/>
        <v>0</v>
      </c>
      <c r="H89" s="128"/>
      <c r="I89" s="129"/>
      <c r="J89" s="126">
        <f t="shared" si="22"/>
        <v>300</v>
      </c>
      <c r="K89" s="127">
        <v>300</v>
      </c>
      <c r="L89" s="126">
        <f t="shared" si="20"/>
        <v>0</v>
      </c>
      <c r="M89" s="128"/>
      <c r="N89" s="129"/>
      <c r="O89" s="126">
        <f t="shared" si="26"/>
        <v>0</v>
      </c>
      <c r="P89" s="127">
        <v>0</v>
      </c>
      <c r="Q89" s="126">
        <f t="shared" si="29"/>
        <v>0</v>
      </c>
      <c r="R89" s="128"/>
      <c r="S89" s="129"/>
      <c r="T89" s="126">
        <f t="shared" si="28"/>
        <v>-300</v>
      </c>
      <c r="U89" s="127">
        <f t="shared" si="28"/>
        <v>-300</v>
      </c>
      <c r="V89" s="126">
        <f t="shared" si="28"/>
        <v>0</v>
      </c>
      <c r="W89" s="128">
        <f t="shared" si="28"/>
        <v>0</v>
      </c>
      <c r="X89" s="129">
        <f t="shared" si="28"/>
        <v>0</v>
      </c>
      <c r="Y89" s="130"/>
      <c r="Z89" s="130"/>
      <c r="AA89" s="130"/>
      <c r="AB89" s="130"/>
      <c r="AC89" s="92"/>
    </row>
    <row r="90" spans="1:29" s="38" customFormat="1" x14ac:dyDescent="0.35">
      <c r="A90" s="51"/>
      <c r="B90" s="124" t="s">
        <v>6921</v>
      </c>
      <c r="C90" s="125" t="s">
        <v>7041</v>
      </c>
      <c r="D90" s="99">
        <v>0</v>
      </c>
      <c r="E90" s="126">
        <f t="shared" si="21"/>
        <v>3850</v>
      </c>
      <c r="F90" s="127">
        <v>3850</v>
      </c>
      <c r="G90" s="126">
        <f t="shared" si="19"/>
        <v>0</v>
      </c>
      <c r="H90" s="128"/>
      <c r="I90" s="129"/>
      <c r="J90" s="126">
        <f t="shared" si="22"/>
        <v>3846</v>
      </c>
      <c r="K90" s="127">
        <v>3846</v>
      </c>
      <c r="L90" s="126">
        <f t="shared" si="20"/>
        <v>0</v>
      </c>
      <c r="M90" s="128"/>
      <c r="N90" s="129"/>
      <c r="O90" s="126">
        <f t="shared" si="26"/>
        <v>3850</v>
      </c>
      <c r="P90" s="127">
        <v>3850</v>
      </c>
      <c r="Q90" s="126">
        <f t="shared" si="29"/>
        <v>0</v>
      </c>
      <c r="R90" s="128"/>
      <c r="S90" s="129"/>
      <c r="T90" s="126">
        <f t="shared" si="28"/>
        <v>0</v>
      </c>
      <c r="U90" s="127">
        <f t="shared" si="28"/>
        <v>0</v>
      </c>
      <c r="V90" s="126">
        <f t="shared" si="28"/>
        <v>0</v>
      </c>
      <c r="W90" s="128">
        <f t="shared" si="28"/>
        <v>0</v>
      </c>
      <c r="X90" s="129">
        <f t="shared" si="28"/>
        <v>0</v>
      </c>
      <c r="Y90" s="130"/>
      <c r="Z90" s="130"/>
      <c r="AA90" s="130"/>
      <c r="AB90" s="130"/>
      <c r="AC90" s="92"/>
    </row>
    <row r="91" spans="1:29" s="38" customFormat="1" x14ac:dyDescent="0.35">
      <c r="A91" s="51"/>
      <c r="B91" s="124" t="s">
        <v>7040</v>
      </c>
      <c r="C91" s="125" t="s">
        <v>7051</v>
      </c>
      <c r="D91" s="99">
        <v>0</v>
      </c>
      <c r="E91" s="126">
        <f t="shared" si="21"/>
        <v>0</v>
      </c>
      <c r="F91" s="127">
        <v>0</v>
      </c>
      <c r="G91" s="126">
        <f t="shared" si="19"/>
        <v>0</v>
      </c>
      <c r="H91" s="128"/>
      <c r="I91" s="129"/>
      <c r="J91" s="126">
        <f t="shared" si="22"/>
        <v>0</v>
      </c>
      <c r="K91" s="127">
        <v>0</v>
      </c>
      <c r="L91" s="126">
        <f t="shared" si="20"/>
        <v>0</v>
      </c>
      <c r="M91" s="128"/>
      <c r="N91" s="129"/>
      <c r="O91" s="126">
        <f t="shared" si="26"/>
        <v>0</v>
      </c>
      <c r="P91" s="127">
        <v>0</v>
      </c>
      <c r="Q91" s="126">
        <f t="shared" si="29"/>
        <v>0</v>
      </c>
      <c r="R91" s="128"/>
      <c r="S91" s="129"/>
      <c r="T91" s="126">
        <f t="shared" si="28"/>
        <v>0</v>
      </c>
      <c r="U91" s="127">
        <f t="shared" si="28"/>
        <v>0</v>
      </c>
      <c r="V91" s="126">
        <f t="shared" si="28"/>
        <v>0</v>
      </c>
      <c r="W91" s="128">
        <f t="shared" si="28"/>
        <v>0</v>
      </c>
      <c r="X91" s="129">
        <f t="shared" si="28"/>
        <v>0</v>
      </c>
      <c r="Y91" s="130"/>
      <c r="Z91" s="130"/>
      <c r="AA91" s="130"/>
      <c r="AB91" s="130"/>
      <c r="AC91" s="92"/>
    </row>
    <row r="92" spans="1:29" s="38" customFormat="1" x14ac:dyDescent="0.35">
      <c r="A92" s="51" t="s">
        <v>7103</v>
      </c>
      <c r="B92" s="124" t="s">
        <v>7050</v>
      </c>
      <c r="C92" s="125" t="s">
        <v>7141</v>
      </c>
      <c r="D92" s="99">
        <f>D93+D96+D99+D100+D103+D104+D105+D106+D107+D108+D109+D110</f>
        <v>2013975.2654299997</v>
      </c>
      <c r="E92" s="132">
        <f t="shared" si="21"/>
        <v>1957745.2000000002</v>
      </c>
      <c r="F92" s="127">
        <f>F93+F96+F99+F100+F103+F104+F105+F106+F107+F108+F109+F110</f>
        <v>1907613.6</v>
      </c>
      <c r="G92" s="132">
        <f t="shared" si="19"/>
        <v>50131.6</v>
      </c>
      <c r="H92" s="128">
        <f>H93+H96+H99+H100+H103+H104+H105+H106+H107+H108+H109+H110</f>
        <v>16830</v>
      </c>
      <c r="I92" s="129">
        <f>I93+I96+I99+I100+I103+I104+I105+I106+I107+I108+I109+I110</f>
        <v>33301.599999999999</v>
      </c>
      <c r="J92" s="132">
        <f t="shared" si="22"/>
        <v>1996825.7</v>
      </c>
      <c r="K92" s="127">
        <f>K93+K96+K99+K100+K103+K104+K105+K106+K107+K108+K109+K110</f>
        <v>1946694.0999999999</v>
      </c>
      <c r="L92" s="132">
        <f t="shared" si="20"/>
        <v>50131.6</v>
      </c>
      <c r="M92" s="128">
        <f>M93+M96+M99+M100+M103+M104+M105+M106+M107+M108+M109+M110</f>
        <v>16830</v>
      </c>
      <c r="N92" s="129">
        <f>N93+N96+N99+N100+N103+N104+N105+N106+N107+N108+N109+N110</f>
        <v>33301.599999999999</v>
      </c>
      <c r="O92" s="132">
        <f t="shared" si="26"/>
        <v>2052098.8</v>
      </c>
      <c r="P92" s="127">
        <f>P93+P96+P99+P100+P103+P104+P105+P106+P107+P108+P109+P110</f>
        <v>1952098.8</v>
      </c>
      <c r="Q92" s="132">
        <f t="shared" si="29"/>
        <v>100000</v>
      </c>
      <c r="R92" s="128">
        <f>R93+R96+R99+R100+R103+R104+R105+R106+R107+R108+R109+R110</f>
        <v>20000</v>
      </c>
      <c r="S92" s="129">
        <f>S93+S96+S99+S100+S103+S104+S105+S106+S107+S108+S109+S110</f>
        <v>80000</v>
      </c>
      <c r="T92" s="132">
        <f t="shared" si="28"/>
        <v>94353.59999999986</v>
      </c>
      <c r="U92" s="127">
        <f t="shared" si="28"/>
        <v>44485.199999999953</v>
      </c>
      <c r="V92" s="132">
        <f t="shared" si="28"/>
        <v>49868.4</v>
      </c>
      <c r="W92" s="128">
        <f t="shared" si="28"/>
        <v>3170</v>
      </c>
      <c r="X92" s="129">
        <f t="shared" si="28"/>
        <v>46698.400000000001</v>
      </c>
      <c r="Y92" s="130"/>
      <c r="Z92" s="130"/>
      <c r="AA92" s="130"/>
      <c r="AB92" s="130"/>
      <c r="AC92" s="92"/>
    </row>
    <row r="93" spans="1:29" s="139" customFormat="1" x14ac:dyDescent="0.35">
      <c r="A93" s="51" t="s">
        <v>7103</v>
      </c>
      <c r="B93" s="133"/>
      <c r="C93" s="134" t="s">
        <v>7142</v>
      </c>
      <c r="D93" s="99">
        <f>D94+D95</f>
        <v>543799.95491999993</v>
      </c>
      <c r="E93" s="132">
        <f t="shared" si="21"/>
        <v>628700</v>
      </c>
      <c r="F93" s="135">
        <f>F94+F95</f>
        <v>628700</v>
      </c>
      <c r="G93" s="132">
        <f t="shared" si="19"/>
        <v>0</v>
      </c>
      <c r="H93" s="136">
        <f>H94+H95</f>
        <v>0</v>
      </c>
      <c r="I93" s="137">
        <f>I94+I95</f>
        <v>0</v>
      </c>
      <c r="J93" s="132">
        <f t="shared" si="22"/>
        <v>528700</v>
      </c>
      <c r="K93" s="135">
        <f>K94+K95</f>
        <v>528700</v>
      </c>
      <c r="L93" s="132">
        <f t="shared" si="20"/>
        <v>0</v>
      </c>
      <c r="M93" s="136">
        <f>M94+M95</f>
        <v>0</v>
      </c>
      <c r="N93" s="137">
        <f>N94+N95</f>
        <v>0</v>
      </c>
      <c r="O93" s="132">
        <f t="shared" si="26"/>
        <v>635000</v>
      </c>
      <c r="P93" s="135">
        <f>P94+P95</f>
        <v>635000</v>
      </c>
      <c r="Q93" s="132">
        <f t="shared" si="29"/>
        <v>0</v>
      </c>
      <c r="R93" s="136">
        <f>R94+R95</f>
        <v>0</v>
      </c>
      <c r="S93" s="137">
        <f>S94+S95</f>
        <v>0</v>
      </c>
      <c r="T93" s="132">
        <f t="shared" si="28"/>
        <v>6300</v>
      </c>
      <c r="U93" s="135">
        <f t="shared" si="28"/>
        <v>6300</v>
      </c>
      <c r="V93" s="132">
        <f t="shared" si="28"/>
        <v>0</v>
      </c>
      <c r="W93" s="136">
        <f t="shared" si="28"/>
        <v>0</v>
      </c>
      <c r="X93" s="137">
        <f t="shared" si="28"/>
        <v>0</v>
      </c>
      <c r="Y93" s="138"/>
      <c r="Z93" s="138"/>
      <c r="AA93" s="138"/>
      <c r="AB93" s="138"/>
      <c r="AC93" s="92"/>
    </row>
    <row r="94" spans="1:29" s="142" customFormat="1" x14ac:dyDescent="0.35">
      <c r="A94" s="24" t="s">
        <v>7103</v>
      </c>
      <c r="B94" s="140"/>
      <c r="C94" s="141" t="s">
        <v>20</v>
      </c>
      <c r="D94" s="99">
        <v>174293.80906999999</v>
      </c>
      <c r="E94" s="132">
        <f t="shared" si="21"/>
        <v>268700</v>
      </c>
      <c r="F94" s="127">
        <v>268700</v>
      </c>
      <c r="G94" s="132">
        <f t="shared" si="19"/>
        <v>0</v>
      </c>
      <c r="H94" s="128"/>
      <c r="I94" s="129"/>
      <c r="J94" s="132">
        <f t="shared" si="22"/>
        <v>210700</v>
      </c>
      <c r="K94" s="127">
        <v>210700</v>
      </c>
      <c r="L94" s="132">
        <f t="shared" si="20"/>
        <v>0</v>
      </c>
      <c r="M94" s="128"/>
      <c r="N94" s="129"/>
      <c r="O94" s="132">
        <f t="shared" si="26"/>
        <v>220000</v>
      </c>
      <c r="P94" s="127">
        <v>220000</v>
      </c>
      <c r="Q94" s="132">
        <f t="shared" si="29"/>
        <v>0</v>
      </c>
      <c r="R94" s="128"/>
      <c r="S94" s="129"/>
      <c r="T94" s="132">
        <f t="shared" si="28"/>
        <v>-48700</v>
      </c>
      <c r="U94" s="127">
        <f t="shared" si="28"/>
        <v>-48700</v>
      </c>
      <c r="V94" s="132">
        <f t="shared" si="28"/>
        <v>0</v>
      </c>
      <c r="W94" s="128">
        <f t="shared" si="28"/>
        <v>0</v>
      </c>
      <c r="X94" s="129">
        <f t="shared" si="28"/>
        <v>0</v>
      </c>
      <c r="Y94" s="130"/>
      <c r="Z94" s="130"/>
      <c r="AA94" s="130"/>
      <c r="AB94" s="130"/>
      <c r="AC94" s="92"/>
    </row>
    <row r="95" spans="1:29" s="142" customFormat="1" x14ac:dyDescent="0.35">
      <c r="A95" s="24" t="s">
        <v>7103</v>
      </c>
      <c r="B95" s="140"/>
      <c r="C95" s="141" t="s">
        <v>40</v>
      </c>
      <c r="D95" s="99">
        <f>369506.14585</f>
        <v>369506.14584999997</v>
      </c>
      <c r="E95" s="132">
        <f t="shared" si="21"/>
        <v>360000</v>
      </c>
      <c r="F95" s="127">
        <v>360000</v>
      </c>
      <c r="G95" s="132">
        <f t="shared" si="19"/>
        <v>0</v>
      </c>
      <c r="H95" s="128"/>
      <c r="I95" s="129"/>
      <c r="J95" s="132">
        <f t="shared" si="22"/>
        <v>318000</v>
      </c>
      <c r="K95" s="127">
        <v>318000</v>
      </c>
      <c r="L95" s="132">
        <f t="shared" si="20"/>
        <v>0</v>
      </c>
      <c r="M95" s="128"/>
      <c r="N95" s="129"/>
      <c r="O95" s="132">
        <f t="shared" si="26"/>
        <v>415000</v>
      </c>
      <c r="P95" s="127">
        <v>415000</v>
      </c>
      <c r="Q95" s="132">
        <f t="shared" si="29"/>
        <v>0</v>
      </c>
      <c r="R95" s="128"/>
      <c r="S95" s="129"/>
      <c r="T95" s="132">
        <f t="shared" si="28"/>
        <v>55000</v>
      </c>
      <c r="U95" s="127">
        <f t="shared" si="28"/>
        <v>55000</v>
      </c>
      <c r="V95" s="132">
        <f t="shared" si="28"/>
        <v>0</v>
      </c>
      <c r="W95" s="128">
        <f t="shared" si="28"/>
        <v>0</v>
      </c>
      <c r="X95" s="129">
        <f t="shared" si="28"/>
        <v>0</v>
      </c>
      <c r="Y95" s="130"/>
      <c r="Z95" s="130"/>
      <c r="AA95" s="130"/>
      <c r="AB95" s="130"/>
      <c r="AC95" s="92"/>
    </row>
    <row r="96" spans="1:29" s="139" customFormat="1" x14ac:dyDescent="0.35">
      <c r="A96" s="51" t="s">
        <v>7103</v>
      </c>
      <c r="B96" s="133"/>
      <c r="C96" s="134" t="s">
        <v>7143</v>
      </c>
      <c r="D96" s="99">
        <f>D97+D98</f>
        <v>187223.67013999997</v>
      </c>
      <c r="E96" s="132">
        <f t="shared" si="21"/>
        <v>240000</v>
      </c>
      <c r="F96" s="135">
        <f>F97+F98</f>
        <v>240000</v>
      </c>
      <c r="G96" s="132">
        <f t="shared" si="19"/>
        <v>0</v>
      </c>
      <c r="H96" s="136">
        <f>H97+H98</f>
        <v>0</v>
      </c>
      <c r="I96" s="137">
        <f>I97+I98</f>
        <v>0</v>
      </c>
      <c r="J96" s="132">
        <f t="shared" si="22"/>
        <v>240000</v>
      </c>
      <c r="K96" s="135">
        <f>K97+K98</f>
        <v>240000</v>
      </c>
      <c r="L96" s="132">
        <f t="shared" si="20"/>
        <v>0</v>
      </c>
      <c r="M96" s="136">
        <f>M97+M98</f>
        <v>0</v>
      </c>
      <c r="N96" s="137">
        <f>N97+N98</f>
        <v>0</v>
      </c>
      <c r="O96" s="132">
        <f t="shared" si="26"/>
        <v>265000</v>
      </c>
      <c r="P96" s="135">
        <f>P97+P98</f>
        <v>265000</v>
      </c>
      <c r="Q96" s="132">
        <f t="shared" si="29"/>
        <v>0</v>
      </c>
      <c r="R96" s="136">
        <f>R97+R98</f>
        <v>0</v>
      </c>
      <c r="S96" s="137">
        <f>S97+S98</f>
        <v>0</v>
      </c>
      <c r="T96" s="132">
        <f t="shared" si="28"/>
        <v>25000</v>
      </c>
      <c r="U96" s="135">
        <f t="shared" si="28"/>
        <v>25000</v>
      </c>
      <c r="V96" s="132">
        <f t="shared" si="28"/>
        <v>0</v>
      </c>
      <c r="W96" s="136">
        <f t="shared" si="28"/>
        <v>0</v>
      </c>
      <c r="X96" s="137">
        <f t="shared" si="28"/>
        <v>0</v>
      </c>
      <c r="Y96" s="138"/>
      <c r="Z96" s="138"/>
      <c r="AA96" s="138"/>
      <c r="AB96" s="138"/>
      <c r="AC96" s="92"/>
    </row>
    <row r="97" spans="1:29" s="142" customFormat="1" x14ac:dyDescent="0.35">
      <c r="A97" s="24" t="s">
        <v>7103</v>
      </c>
      <c r="B97" s="140"/>
      <c r="C97" s="141" t="s">
        <v>20</v>
      </c>
      <c r="D97" s="99">
        <v>152223.67013999997</v>
      </c>
      <c r="E97" s="132">
        <f t="shared" si="21"/>
        <v>205000</v>
      </c>
      <c r="F97" s="127">
        <v>205000</v>
      </c>
      <c r="G97" s="132">
        <f t="shared" ref="G97:G110" si="30">H97+I97</f>
        <v>0</v>
      </c>
      <c r="H97" s="128"/>
      <c r="I97" s="129"/>
      <c r="J97" s="132">
        <f t="shared" si="22"/>
        <v>205000</v>
      </c>
      <c r="K97" s="127">
        <v>205000</v>
      </c>
      <c r="L97" s="132">
        <f t="shared" ref="L97:L110" si="31">M97+N97</f>
        <v>0</v>
      </c>
      <c r="M97" s="128"/>
      <c r="N97" s="129"/>
      <c r="O97" s="132">
        <f t="shared" si="26"/>
        <v>230000</v>
      </c>
      <c r="P97" s="127">
        <v>230000</v>
      </c>
      <c r="Q97" s="132">
        <f t="shared" si="29"/>
        <v>0</v>
      </c>
      <c r="R97" s="128"/>
      <c r="S97" s="129"/>
      <c r="T97" s="132">
        <f t="shared" si="28"/>
        <v>25000</v>
      </c>
      <c r="U97" s="127">
        <f t="shared" si="28"/>
        <v>25000</v>
      </c>
      <c r="V97" s="132">
        <f t="shared" si="28"/>
        <v>0</v>
      </c>
      <c r="W97" s="128">
        <f t="shared" si="28"/>
        <v>0</v>
      </c>
      <c r="X97" s="129">
        <f t="shared" si="28"/>
        <v>0</v>
      </c>
      <c r="Y97" s="130"/>
      <c r="Z97" s="130"/>
      <c r="AA97" s="130"/>
      <c r="AB97" s="130"/>
      <c r="AC97" s="92"/>
    </row>
    <row r="98" spans="1:29" s="142" customFormat="1" x14ac:dyDescent="0.35">
      <c r="A98" s="24" t="s">
        <v>7103</v>
      </c>
      <c r="B98" s="140"/>
      <c r="C98" s="141" t="s">
        <v>40</v>
      </c>
      <c r="D98" s="99">
        <v>35000</v>
      </c>
      <c r="E98" s="132">
        <f t="shared" si="21"/>
        <v>35000</v>
      </c>
      <c r="F98" s="127">
        <v>35000</v>
      </c>
      <c r="G98" s="132">
        <f t="shared" si="30"/>
        <v>0</v>
      </c>
      <c r="H98" s="128"/>
      <c r="I98" s="129"/>
      <c r="J98" s="132">
        <f t="shared" si="22"/>
        <v>35000</v>
      </c>
      <c r="K98" s="127">
        <v>35000</v>
      </c>
      <c r="L98" s="132">
        <f t="shared" si="31"/>
        <v>0</v>
      </c>
      <c r="M98" s="128"/>
      <c r="N98" s="129"/>
      <c r="O98" s="132">
        <f t="shared" si="26"/>
        <v>35000</v>
      </c>
      <c r="P98" s="127">
        <v>35000</v>
      </c>
      <c r="Q98" s="132">
        <f t="shared" si="29"/>
        <v>0</v>
      </c>
      <c r="R98" s="128"/>
      <c r="S98" s="129"/>
      <c r="T98" s="132">
        <f t="shared" si="28"/>
        <v>0</v>
      </c>
      <c r="U98" s="127">
        <f t="shared" si="28"/>
        <v>0</v>
      </c>
      <c r="V98" s="132">
        <f t="shared" si="28"/>
        <v>0</v>
      </c>
      <c r="W98" s="128">
        <f t="shared" si="28"/>
        <v>0</v>
      </c>
      <c r="X98" s="129">
        <f t="shared" si="28"/>
        <v>0</v>
      </c>
      <c r="Y98" s="130"/>
      <c r="Z98" s="130"/>
      <c r="AA98" s="130"/>
      <c r="AB98" s="130"/>
      <c r="AC98" s="92"/>
    </row>
    <row r="99" spans="1:29" s="149" customFormat="1" ht="30" x14ac:dyDescent="0.35">
      <c r="A99" s="143" t="s">
        <v>7103</v>
      </c>
      <c r="B99" s="144"/>
      <c r="C99" s="145" t="s">
        <v>7144</v>
      </c>
      <c r="D99" s="99">
        <v>9541.5583800000004</v>
      </c>
      <c r="E99" s="132">
        <f t="shared" ref="E99:E110" si="32">F99+G99</f>
        <v>18000</v>
      </c>
      <c r="F99" s="135">
        <v>18000</v>
      </c>
      <c r="G99" s="132">
        <f t="shared" si="30"/>
        <v>0</v>
      </c>
      <c r="H99" s="135"/>
      <c r="I99" s="146"/>
      <c r="J99" s="132">
        <f t="shared" ref="J99:J110" si="33">K99+L99</f>
        <v>18000</v>
      </c>
      <c r="K99" s="135">
        <v>18000</v>
      </c>
      <c r="L99" s="132">
        <f t="shared" si="31"/>
        <v>0</v>
      </c>
      <c r="M99" s="135"/>
      <c r="N99" s="146"/>
      <c r="O99" s="132">
        <f t="shared" si="26"/>
        <v>10000</v>
      </c>
      <c r="P99" s="135">
        <v>10000</v>
      </c>
      <c r="Q99" s="132">
        <f t="shared" si="29"/>
        <v>0</v>
      </c>
      <c r="R99" s="135"/>
      <c r="S99" s="146"/>
      <c r="T99" s="132">
        <f t="shared" si="28"/>
        <v>-8000</v>
      </c>
      <c r="U99" s="135">
        <f t="shared" si="28"/>
        <v>-8000</v>
      </c>
      <c r="V99" s="132">
        <f t="shared" si="28"/>
        <v>0</v>
      </c>
      <c r="W99" s="135">
        <f t="shared" si="28"/>
        <v>0</v>
      </c>
      <c r="X99" s="146">
        <f t="shared" si="28"/>
        <v>0</v>
      </c>
      <c r="Y99" s="147"/>
      <c r="Z99" s="147"/>
      <c r="AA99" s="147"/>
      <c r="AB99" s="147"/>
      <c r="AC99" s="148"/>
    </row>
    <row r="100" spans="1:29" s="139" customFormat="1" x14ac:dyDescent="0.35">
      <c r="A100" s="51" t="s">
        <v>7103</v>
      </c>
      <c r="B100" s="133"/>
      <c r="C100" s="134" t="s">
        <v>7145</v>
      </c>
      <c r="D100" s="99">
        <f>D101+D102</f>
        <v>1242414.7736099998</v>
      </c>
      <c r="E100" s="132">
        <f t="shared" si="32"/>
        <v>621700</v>
      </c>
      <c r="F100" s="135">
        <f>F101+F102</f>
        <v>621700</v>
      </c>
      <c r="G100" s="132">
        <f t="shared" si="30"/>
        <v>0</v>
      </c>
      <c r="H100" s="136">
        <f>H101+H102</f>
        <v>0</v>
      </c>
      <c r="I100" s="137">
        <f>I101+I102</f>
        <v>0</v>
      </c>
      <c r="J100" s="132">
        <f t="shared" si="33"/>
        <v>623791.4</v>
      </c>
      <c r="K100" s="135">
        <f>K101+K102</f>
        <v>623791.4</v>
      </c>
      <c r="L100" s="132">
        <f t="shared" si="31"/>
        <v>0</v>
      </c>
      <c r="M100" s="136">
        <f>M101+M102</f>
        <v>0</v>
      </c>
      <c r="N100" s="137">
        <f>N101+N102</f>
        <v>0</v>
      </c>
      <c r="O100" s="132">
        <f t="shared" si="26"/>
        <v>645000</v>
      </c>
      <c r="P100" s="135">
        <f>P101+P102</f>
        <v>645000</v>
      </c>
      <c r="Q100" s="132">
        <f t="shared" si="29"/>
        <v>0</v>
      </c>
      <c r="R100" s="136">
        <f>R101+R102</f>
        <v>0</v>
      </c>
      <c r="S100" s="137">
        <f>S101+S102</f>
        <v>0</v>
      </c>
      <c r="T100" s="132">
        <f t="shared" si="28"/>
        <v>23300</v>
      </c>
      <c r="U100" s="135">
        <f t="shared" si="28"/>
        <v>23300</v>
      </c>
      <c r="V100" s="132">
        <f t="shared" si="28"/>
        <v>0</v>
      </c>
      <c r="W100" s="136">
        <f t="shared" si="28"/>
        <v>0</v>
      </c>
      <c r="X100" s="137">
        <f t="shared" si="28"/>
        <v>0</v>
      </c>
      <c r="Y100" s="138"/>
      <c r="Z100" s="138"/>
      <c r="AA100" s="138"/>
      <c r="AB100" s="138"/>
      <c r="AC100" s="92"/>
    </row>
    <row r="101" spans="1:29" s="142" customFormat="1" x14ac:dyDescent="0.35">
      <c r="A101" s="51"/>
      <c r="B101" s="140"/>
      <c r="C101" s="141" t="s">
        <v>6952</v>
      </c>
      <c r="D101" s="99">
        <v>14801.681769999999</v>
      </c>
      <c r="E101" s="132">
        <f t="shared" si="32"/>
        <v>9000</v>
      </c>
      <c r="F101" s="135">
        <v>9000</v>
      </c>
      <c r="G101" s="132">
        <f t="shared" si="30"/>
        <v>0</v>
      </c>
      <c r="H101" s="136"/>
      <c r="I101" s="137"/>
      <c r="J101" s="132">
        <f t="shared" si="33"/>
        <v>9000</v>
      </c>
      <c r="K101" s="135">
        <v>9000</v>
      </c>
      <c r="L101" s="132">
        <f t="shared" si="31"/>
        <v>0</v>
      </c>
      <c r="M101" s="136"/>
      <c r="N101" s="137"/>
      <c r="O101" s="132">
        <f t="shared" si="26"/>
        <v>0</v>
      </c>
      <c r="P101" s="135"/>
      <c r="Q101" s="132">
        <f t="shared" si="29"/>
        <v>0</v>
      </c>
      <c r="R101" s="136"/>
      <c r="S101" s="137"/>
      <c r="T101" s="132">
        <f t="shared" si="28"/>
        <v>-9000</v>
      </c>
      <c r="U101" s="135">
        <f t="shared" si="28"/>
        <v>-9000</v>
      </c>
      <c r="V101" s="132">
        <f t="shared" si="28"/>
        <v>0</v>
      </c>
      <c r="W101" s="136">
        <f t="shared" si="28"/>
        <v>0</v>
      </c>
      <c r="X101" s="137">
        <f t="shared" si="28"/>
        <v>0</v>
      </c>
      <c r="Y101" s="138"/>
      <c r="Z101" s="138"/>
      <c r="AA101" s="138"/>
      <c r="AB101" s="138"/>
      <c r="AC101" s="92"/>
    </row>
    <row r="102" spans="1:29" s="142" customFormat="1" ht="30" x14ac:dyDescent="0.35">
      <c r="A102" s="51"/>
      <c r="B102" s="140"/>
      <c r="C102" s="141" t="s">
        <v>6964</v>
      </c>
      <c r="D102" s="99">
        <v>1227613.0918399999</v>
      </c>
      <c r="E102" s="132">
        <f t="shared" si="32"/>
        <v>612700</v>
      </c>
      <c r="F102" s="135">
        <v>612700</v>
      </c>
      <c r="G102" s="132">
        <f t="shared" si="30"/>
        <v>0</v>
      </c>
      <c r="H102" s="136"/>
      <c r="I102" s="137"/>
      <c r="J102" s="132">
        <f t="shared" si="33"/>
        <v>614791.4</v>
      </c>
      <c r="K102" s="135">
        <v>614791.4</v>
      </c>
      <c r="L102" s="132">
        <f t="shared" si="31"/>
        <v>0</v>
      </c>
      <c r="M102" s="136"/>
      <c r="N102" s="137"/>
      <c r="O102" s="132">
        <f t="shared" si="26"/>
        <v>645000</v>
      </c>
      <c r="P102" s="135">
        <f>725000-80000</f>
        <v>645000</v>
      </c>
      <c r="Q102" s="132">
        <f t="shared" si="29"/>
        <v>0</v>
      </c>
      <c r="R102" s="136"/>
      <c r="S102" s="137"/>
      <c r="T102" s="132">
        <f t="shared" si="28"/>
        <v>32300</v>
      </c>
      <c r="U102" s="135">
        <f t="shared" si="28"/>
        <v>32300</v>
      </c>
      <c r="V102" s="132">
        <f t="shared" si="28"/>
        <v>0</v>
      </c>
      <c r="W102" s="136">
        <f t="shared" si="28"/>
        <v>0</v>
      </c>
      <c r="X102" s="137">
        <f t="shared" si="28"/>
        <v>0</v>
      </c>
      <c r="Y102" s="138"/>
      <c r="Z102" s="138"/>
      <c r="AA102" s="138"/>
      <c r="AB102" s="138"/>
      <c r="AC102" s="92"/>
    </row>
    <row r="103" spans="1:29" s="139" customFormat="1" x14ac:dyDescent="0.35">
      <c r="A103" s="51" t="s">
        <v>7103</v>
      </c>
      <c r="B103" s="133"/>
      <c r="C103" s="134" t="s">
        <v>7</v>
      </c>
      <c r="D103" s="99">
        <v>0</v>
      </c>
      <c r="E103" s="132">
        <f t="shared" si="32"/>
        <v>5000</v>
      </c>
      <c r="F103" s="135">
        <v>5000</v>
      </c>
      <c r="G103" s="132">
        <f t="shared" si="30"/>
        <v>0</v>
      </c>
      <c r="H103" s="136"/>
      <c r="I103" s="137"/>
      <c r="J103" s="132">
        <f t="shared" si="33"/>
        <v>5000</v>
      </c>
      <c r="K103" s="135">
        <v>5000</v>
      </c>
      <c r="L103" s="132">
        <f t="shared" si="31"/>
        <v>0</v>
      </c>
      <c r="M103" s="136"/>
      <c r="N103" s="137"/>
      <c r="O103" s="132">
        <f t="shared" si="26"/>
        <v>5000</v>
      </c>
      <c r="P103" s="135">
        <v>5000</v>
      </c>
      <c r="Q103" s="132">
        <f t="shared" si="29"/>
        <v>0</v>
      </c>
      <c r="R103" s="136"/>
      <c r="S103" s="137"/>
      <c r="T103" s="132">
        <f t="shared" si="28"/>
        <v>0</v>
      </c>
      <c r="U103" s="135">
        <f t="shared" si="28"/>
        <v>0</v>
      </c>
      <c r="V103" s="132">
        <f t="shared" si="28"/>
        <v>0</v>
      </c>
      <c r="W103" s="136">
        <f t="shared" si="28"/>
        <v>0</v>
      </c>
      <c r="X103" s="137">
        <f t="shared" si="28"/>
        <v>0</v>
      </c>
      <c r="Y103" s="138"/>
      <c r="Z103" s="138"/>
      <c r="AA103" s="138"/>
      <c r="AB103" s="138"/>
      <c r="AC103" s="92"/>
    </row>
    <row r="104" spans="1:29" s="139" customFormat="1" x14ac:dyDescent="0.35">
      <c r="A104" s="51" t="s">
        <v>7103</v>
      </c>
      <c r="B104" s="133"/>
      <c r="C104" s="134" t="s">
        <v>8</v>
      </c>
      <c r="D104" s="99">
        <v>0</v>
      </c>
      <c r="E104" s="132">
        <f t="shared" si="32"/>
        <v>50000</v>
      </c>
      <c r="F104" s="135">
        <v>50000</v>
      </c>
      <c r="G104" s="132">
        <f t="shared" si="30"/>
        <v>0</v>
      </c>
      <c r="H104" s="136"/>
      <c r="I104" s="137"/>
      <c r="J104" s="132">
        <f t="shared" si="33"/>
        <v>154080.5</v>
      </c>
      <c r="K104" s="135">
        <v>154080.5</v>
      </c>
      <c r="L104" s="132">
        <f t="shared" si="31"/>
        <v>0</v>
      </c>
      <c r="M104" s="136"/>
      <c r="N104" s="137"/>
      <c r="O104" s="132">
        <f t="shared" si="26"/>
        <v>50000</v>
      </c>
      <c r="P104" s="135">
        <v>50000</v>
      </c>
      <c r="Q104" s="132">
        <f t="shared" si="29"/>
        <v>0</v>
      </c>
      <c r="R104" s="136"/>
      <c r="S104" s="137"/>
      <c r="T104" s="132">
        <f t="shared" si="28"/>
        <v>0</v>
      </c>
      <c r="U104" s="135">
        <f t="shared" si="28"/>
        <v>0</v>
      </c>
      <c r="V104" s="132">
        <f t="shared" si="28"/>
        <v>0</v>
      </c>
      <c r="W104" s="136">
        <f t="shared" si="28"/>
        <v>0</v>
      </c>
      <c r="X104" s="137">
        <f t="shared" si="28"/>
        <v>0</v>
      </c>
      <c r="Y104" s="138"/>
      <c r="Z104" s="138"/>
      <c r="AA104" s="138"/>
      <c r="AB104" s="138"/>
      <c r="AC104" s="92"/>
    </row>
    <row r="105" spans="1:29" s="139" customFormat="1" ht="30" x14ac:dyDescent="0.35">
      <c r="A105" s="51" t="s">
        <v>7103</v>
      </c>
      <c r="B105" s="133"/>
      <c r="C105" s="134" t="s">
        <v>6976</v>
      </c>
      <c r="D105" s="99">
        <v>4867.6810699999996</v>
      </c>
      <c r="E105" s="132">
        <f t="shared" si="32"/>
        <v>40000</v>
      </c>
      <c r="F105" s="135">
        <v>40000</v>
      </c>
      <c r="G105" s="132">
        <f t="shared" si="30"/>
        <v>0</v>
      </c>
      <c r="H105" s="136"/>
      <c r="I105" s="137"/>
      <c r="J105" s="132">
        <f t="shared" si="33"/>
        <v>40000</v>
      </c>
      <c r="K105" s="135">
        <v>40000</v>
      </c>
      <c r="L105" s="132">
        <f t="shared" si="31"/>
        <v>0</v>
      </c>
      <c r="M105" s="136"/>
      <c r="N105" s="137"/>
      <c r="O105" s="132">
        <f t="shared" si="26"/>
        <v>40000</v>
      </c>
      <c r="P105" s="135">
        <v>40000</v>
      </c>
      <c r="Q105" s="132">
        <f t="shared" si="29"/>
        <v>0</v>
      </c>
      <c r="R105" s="136"/>
      <c r="S105" s="137"/>
      <c r="T105" s="132">
        <f t="shared" si="28"/>
        <v>0</v>
      </c>
      <c r="U105" s="135">
        <f t="shared" si="28"/>
        <v>0</v>
      </c>
      <c r="V105" s="132">
        <f t="shared" si="28"/>
        <v>0</v>
      </c>
      <c r="W105" s="136">
        <f t="shared" si="28"/>
        <v>0</v>
      </c>
      <c r="X105" s="137">
        <f t="shared" si="28"/>
        <v>0</v>
      </c>
      <c r="Y105" s="138"/>
      <c r="Z105" s="138"/>
      <c r="AA105" s="138"/>
      <c r="AB105" s="138"/>
      <c r="AC105" s="92"/>
    </row>
    <row r="106" spans="1:29" s="139" customFormat="1" x14ac:dyDescent="0.35">
      <c r="A106" s="51" t="s">
        <v>7103</v>
      </c>
      <c r="B106" s="133"/>
      <c r="C106" s="134" t="s">
        <v>6981</v>
      </c>
      <c r="D106" s="99">
        <v>0</v>
      </c>
      <c r="E106" s="132">
        <f t="shared" si="32"/>
        <v>280000</v>
      </c>
      <c r="F106" s="135">
        <v>280000</v>
      </c>
      <c r="G106" s="132">
        <f t="shared" si="30"/>
        <v>0</v>
      </c>
      <c r="H106" s="136"/>
      <c r="I106" s="137"/>
      <c r="J106" s="132">
        <f t="shared" si="33"/>
        <v>315000</v>
      </c>
      <c r="K106" s="135">
        <v>315000</v>
      </c>
      <c r="L106" s="132">
        <f t="shared" si="31"/>
        <v>0</v>
      </c>
      <c r="M106" s="136"/>
      <c r="N106" s="137"/>
      <c r="O106" s="132">
        <f t="shared" si="26"/>
        <v>280000</v>
      </c>
      <c r="P106" s="135">
        <v>280000</v>
      </c>
      <c r="Q106" s="132">
        <f t="shared" si="29"/>
        <v>0</v>
      </c>
      <c r="R106" s="136"/>
      <c r="S106" s="137"/>
      <c r="T106" s="132">
        <f t="shared" si="28"/>
        <v>0</v>
      </c>
      <c r="U106" s="135">
        <f t="shared" si="28"/>
        <v>0</v>
      </c>
      <c r="V106" s="132">
        <f t="shared" si="28"/>
        <v>0</v>
      </c>
      <c r="W106" s="136">
        <f t="shared" si="28"/>
        <v>0</v>
      </c>
      <c r="X106" s="137">
        <f t="shared" si="28"/>
        <v>0</v>
      </c>
      <c r="Y106" s="138"/>
      <c r="Z106" s="138"/>
      <c r="AA106" s="138"/>
      <c r="AB106" s="138"/>
      <c r="AC106" s="92"/>
    </row>
    <row r="107" spans="1:29" s="139" customFormat="1" x14ac:dyDescent="0.35">
      <c r="A107" s="51" t="s">
        <v>7103</v>
      </c>
      <c r="B107" s="133"/>
      <c r="C107" s="134" t="s">
        <v>9</v>
      </c>
      <c r="D107" s="99">
        <v>0</v>
      </c>
      <c r="E107" s="132">
        <f t="shared" si="32"/>
        <v>20000</v>
      </c>
      <c r="F107" s="135">
        <v>20000</v>
      </c>
      <c r="G107" s="132">
        <f t="shared" si="30"/>
        <v>0</v>
      </c>
      <c r="H107" s="136"/>
      <c r="I107" s="137"/>
      <c r="J107" s="132">
        <f t="shared" si="33"/>
        <v>20000</v>
      </c>
      <c r="K107" s="135">
        <v>20000</v>
      </c>
      <c r="L107" s="132">
        <f t="shared" si="31"/>
        <v>0</v>
      </c>
      <c r="M107" s="136"/>
      <c r="N107" s="137"/>
      <c r="O107" s="132">
        <f t="shared" si="26"/>
        <v>20000</v>
      </c>
      <c r="P107" s="135">
        <v>20000</v>
      </c>
      <c r="Q107" s="132">
        <f t="shared" si="29"/>
        <v>0</v>
      </c>
      <c r="R107" s="136"/>
      <c r="S107" s="137"/>
      <c r="T107" s="132">
        <f t="shared" si="28"/>
        <v>0</v>
      </c>
      <c r="U107" s="135">
        <f t="shared" si="28"/>
        <v>0</v>
      </c>
      <c r="V107" s="132">
        <f t="shared" si="28"/>
        <v>0</v>
      </c>
      <c r="W107" s="136">
        <f t="shared" si="28"/>
        <v>0</v>
      </c>
      <c r="X107" s="137">
        <f t="shared" si="28"/>
        <v>0</v>
      </c>
      <c r="Y107" s="138"/>
      <c r="Z107" s="138"/>
      <c r="AA107" s="138"/>
      <c r="AB107" s="138"/>
      <c r="AC107" s="92"/>
    </row>
    <row r="108" spans="1:29" s="139" customFormat="1" ht="30.75" customHeight="1" x14ac:dyDescent="0.35">
      <c r="A108" s="51" t="s">
        <v>7103</v>
      </c>
      <c r="B108" s="133"/>
      <c r="C108" s="134" t="s">
        <v>7146</v>
      </c>
      <c r="D108" s="99">
        <v>87.6</v>
      </c>
      <c r="E108" s="132">
        <f t="shared" si="32"/>
        <v>500</v>
      </c>
      <c r="F108" s="127">
        <v>500</v>
      </c>
      <c r="G108" s="132">
        <f t="shared" si="30"/>
        <v>0</v>
      </c>
      <c r="H108" s="128"/>
      <c r="I108" s="129"/>
      <c r="J108" s="132">
        <f t="shared" si="33"/>
        <v>500</v>
      </c>
      <c r="K108" s="127">
        <v>500</v>
      </c>
      <c r="L108" s="132">
        <f t="shared" si="31"/>
        <v>0</v>
      </c>
      <c r="M108" s="128"/>
      <c r="N108" s="129"/>
      <c r="O108" s="132">
        <f t="shared" si="26"/>
        <v>300</v>
      </c>
      <c r="P108" s="127">
        <v>300</v>
      </c>
      <c r="Q108" s="132">
        <f t="shared" si="29"/>
        <v>0</v>
      </c>
      <c r="R108" s="128"/>
      <c r="S108" s="129"/>
      <c r="T108" s="132">
        <f t="shared" si="28"/>
        <v>-200</v>
      </c>
      <c r="U108" s="127">
        <f t="shared" si="28"/>
        <v>-200</v>
      </c>
      <c r="V108" s="132">
        <f t="shared" si="28"/>
        <v>0</v>
      </c>
      <c r="W108" s="128">
        <f t="shared" si="28"/>
        <v>0</v>
      </c>
      <c r="X108" s="129">
        <f t="shared" si="28"/>
        <v>0</v>
      </c>
      <c r="Y108" s="130"/>
      <c r="Z108" s="130"/>
      <c r="AA108" s="130"/>
      <c r="AB108" s="130"/>
      <c r="AC108" s="92"/>
    </row>
    <row r="109" spans="1:29" s="139" customFormat="1" ht="30.75" customHeight="1" x14ac:dyDescent="0.35">
      <c r="A109" s="51"/>
      <c r="B109" s="150"/>
      <c r="C109" s="151" t="s">
        <v>6992</v>
      </c>
      <c r="D109" s="99">
        <v>845.92881999999997</v>
      </c>
      <c r="E109" s="132">
        <f t="shared" si="32"/>
        <v>1100</v>
      </c>
      <c r="F109" s="152">
        <v>1100</v>
      </c>
      <c r="G109" s="132">
        <f t="shared" si="30"/>
        <v>0</v>
      </c>
      <c r="H109" s="153"/>
      <c r="I109" s="154"/>
      <c r="J109" s="132">
        <f t="shared" si="33"/>
        <v>1100</v>
      </c>
      <c r="K109" s="152">
        <v>1100</v>
      </c>
      <c r="L109" s="132">
        <f t="shared" si="31"/>
        <v>0</v>
      </c>
      <c r="M109" s="153"/>
      <c r="N109" s="154"/>
      <c r="O109" s="132">
        <f t="shared" si="26"/>
        <v>1000</v>
      </c>
      <c r="P109" s="152">
        <v>1000</v>
      </c>
      <c r="Q109" s="132">
        <f t="shared" si="29"/>
        <v>0</v>
      </c>
      <c r="R109" s="153"/>
      <c r="S109" s="154"/>
      <c r="T109" s="132">
        <f t="shared" si="28"/>
        <v>-100</v>
      </c>
      <c r="U109" s="127">
        <f t="shared" si="28"/>
        <v>-100</v>
      </c>
      <c r="V109" s="132">
        <f t="shared" si="28"/>
        <v>0</v>
      </c>
      <c r="W109" s="128">
        <f t="shared" si="28"/>
        <v>0</v>
      </c>
      <c r="X109" s="129">
        <f t="shared" si="28"/>
        <v>0</v>
      </c>
      <c r="Y109" s="130"/>
      <c r="Z109" s="130"/>
      <c r="AA109" s="130"/>
      <c r="AB109" s="130"/>
      <c r="AC109" s="92"/>
    </row>
    <row r="110" spans="1:29" s="139" customFormat="1" ht="30.75" customHeight="1" thickBot="1" x14ac:dyDescent="0.4">
      <c r="A110" s="51" t="s">
        <v>7103</v>
      </c>
      <c r="B110" s="150"/>
      <c r="C110" s="151" t="s">
        <v>6996</v>
      </c>
      <c r="D110" s="99">
        <v>25194.098489999997</v>
      </c>
      <c r="E110" s="132">
        <f t="shared" si="32"/>
        <v>52745.2</v>
      </c>
      <c r="F110" s="152">
        <v>2613.6</v>
      </c>
      <c r="G110" s="132">
        <f t="shared" si="30"/>
        <v>50131.6</v>
      </c>
      <c r="H110" s="153">
        <v>16830</v>
      </c>
      <c r="I110" s="154">
        <v>33301.599999999999</v>
      </c>
      <c r="J110" s="132">
        <f t="shared" si="33"/>
        <v>50653.799999999996</v>
      </c>
      <c r="K110" s="152">
        <v>522.20000000000005</v>
      </c>
      <c r="L110" s="132">
        <f t="shared" si="31"/>
        <v>50131.6</v>
      </c>
      <c r="M110" s="153">
        <v>16830</v>
      </c>
      <c r="N110" s="154">
        <v>33301.599999999999</v>
      </c>
      <c r="O110" s="132">
        <f t="shared" si="26"/>
        <v>100798.8</v>
      </c>
      <c r="P110" s="152">
        <v>798.8</v>
      </c>
      <c r="Q110" s="132">
        <f t="shared" si="29"/>
        <v>100000</v>
      </c>
      <c r="R110" s="153">
        <v>20000</v>
      </c>
      <c r="S110" s="154">
        <v>80000</v>
      </c>
      <c r="T110" s="132">
        <f t="shared" si="28"/>
        <v>48053.600000000006</v>
      </c>
      <c r="U110" s="127">
        <f t="shared" si="28"/>
        <v>-1814.8</v>
      </c>
      <c r="V110" s="132">
        <f t="shared" si="28"/>
        <v>49868.4</v>
      </c>
      <c r="W110" s="128">
        <f t="shared" si="28"/>
        <v>3170</v>
      </c>
      <c r="X110" s="129">
        <f t="shared" si="28"/>
        <v>46698.400000000001</v>
      </c>
      <c r="Y110" s="130"/>
      <c r="Z110" s="130"/>
      <c r="AA110" s="130"/>
      <c r="AB110" s="130"/>
      <c r="AC110" s="92"/>
    </row>
    <row r="111" spans="1:29" s="38" customFormat="1" ht="18.75" hidden="1" thickBot="1" x14ac:dyDescent="0.4">
      <c r="A111" s="51"/>
      <c r="B111" s="124" t="s">
        <v>7056</v>
      </c>
      <c r="C111" s="125" t="s">
        <v>7147</v>
      </c>
      <c r="D111" s="99"/>
      <c r="E111" s="132"/>
      <c r="F111" s="127"/>
      <c r="G111" s="132"/>
      <c r="H111" s="128"/>
      <c r="I111" s="129"/>
      <c r="J111" s="132"/>
      <c r="K111" s="127"/>
      <c r="L111" s="132"/>
      <c r="M111" s="128"/>
      <c r="N111" s="129"/>
      <c r="O111" s="132">
        <f>P111+Q111</f>
        <v>0</v>
      </c>
      <c r="P111" s="127"/>
      <c r="Q111" s="132">
        <f>R111+S111</f>
        <v>0</v>
      </c>
      <c r="R111" s="128"/>
      <c r="S111" s="129"/>
      <c r="T111" s="132"/>
      <c r="U111" s="127"/>
      <c r="V111" s="132"/>
      <c r="W111" s="128"/>
      <c r="X111" s="129"/>
      <c r="Y111" s="130"/>
      <c r="Z111" s="130"/>
      <c r="AA111" s="130"/>
      <c r="AB111" s="130"/>
      <c r="AC111" s="92"/>
    </row>
    <row r="112" spans="1:29" s="83" customFormat="1" ht="17.25" customHeight="1" thickBot="1" x14ac:dyDescent="0.3">
      <c r="A112" s="113"/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82"/>
      <c r="Z112" s="82"/>
      <c r="AA112" s="82"/>
      <c r="AB112" s="82"/>
    </row>
    <row r="113" spans="1:28" s="83" customFormat="1" thickBot="1" x14ac:dyDescent="0.3">
      <c r="A113" s="113"/>
      <c r="B113" s="155" t="s">
        <v>7148</v>
      </c>
      <c r="C113" s="156"/>
      <c r="D113" s="157">
        <f>D14-D28</f>
        <v>187952.65783000179</v>
      </c>
      <c r="E113" s="157">
        <f t="shared" ref="E113:S113" si="34">E15+E19+E20+E21-E28</f>
        <v>0</v>
      </c>
      <c r="F113" s="157">
        <f t="shared" si="34"/>
        <v>0</v>
      </c>
      <c r="G113" s="157">
        <f t="shared" si="34"/>
        <v>0</v>
      </c>
      <c r="H113" s="157">
        <f t="shared" si="34"/>
        <v>0</v>
      </c>
      <c r="I113" s="157">
        <f t="shared" si="34"/>
        <v>0</v>
      </c>
      <c r="J113" s="157">
        <f t="shared" si="34"/>
        <v>-679996</v>
      </c>
      <c r="K113" s="157">
        <f t="shared" si="34"/>
        <v>0</v>
      </c>
      <c r="L113" s="157">
        <f t="shared" si="34"/>
        <v>-679996</v>
      </c>
      <c r="M113" s="157">
        <f t="shared" si="34"/>
        <v>0</v>
      </c>
      <c r="N113" s="157">
        <f t="shared" si="34"/>
        <v>-679996</v>
      </c>
      <c r="O113" s="157">
        <f t="shared" si="34"/>
        <v>-1.9999999552965164E-2</v>
      </c>
      <c r="P113" s="157">
        <f t="shared" si="34"/>
        <v>-1.9999999552965164E-2</v>
      </c>
      <c r="Q113" s="157">
        <f t="shared" si="34"/>
        <v>0</v>
      </c>
      <c r="R113" s="157">
        <f t="shared" si="34"/>
        <v>0</v>
      </c>
      <c r="S113" s="157">
        <f t="shared" si="34"/>
        <v>0</v>
      </c>
      <c r="T113" s="157">
        <f>O113-E113</f>
        <v>-1.9999999552965164E-2</v>
      </c>
      <c r="U113" s="157">
        <f>P113-F113</f>
        <v>-1.9999999552965164E-2</v>
      </c>
      <c r="V113" s="157">
        <f>Q113-G113</f>
        <v>0</v>
      </c>
      <c r="W113" s="158">
        <f>R113-H113</f>
        <v>0</v>
      </c>
      <c r="X113" s="159">
        <f>S113-I113</f>
        <v>0</v>
      </c>
      <c r="Y113" s="160"/>
      <c r="Z113" s="160"/>
      <c r="AA113" s="160"/>
      <c r="AB113" s="160"/>
    </row>
    <row r="114" spans="1:28" x14ac:dyDescent="0.3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5"/>
      <c r="Q114" s="164"/>
      <c r="R114" s="164"/>
      <c r="S114" s="164"/>
    </row>
    <row r="115" spans="1:28" s="167" customFormat="1" ht="18.75" x14ac:dyDescent="0.3">
      <c r="A115" s="149"/>
      <c r="B115" s="166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9"/>
      <c r="S115" s="169"/>
    </row>
    <row r="116" spans="1:28" x14ac:dyDescent="0.3">
      <c r="D116" s="170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</row>
    <row r="117" spans="1:28" x14ac:dyDescent="0.3"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71"/>
      <c r="P117" s="164"/>
      <c r="Q117" s="164"/>
      <c r="R117" s="164"/>
      <c r="S117" s="164"/>
    </row>
    <row r="118" spans="1:28" x14ac:dyDescent="0.3"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72"/>
      <c r="Q118" s="164"/>
      <c r="R118" s="164"/>
      <c r="S118" s="164"/>
    </row>
    <row r="119" spans="1:28" x14ac:dyDescent="0.3"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</row>
    <row r="120" spans="1:28" x14ac:dyDescent="0.3"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</row>
    <row r="121" spans="1:28" x14ac:dyDescent="0.3"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</row>
    <row r="126" spans="1:28" x14ac:dyDescent="0.2">
      <c r="D126" s="173"/>
    </row>
    <row r="127" spans="1:28" x14ac:dyDescent="0.2">
      <c r="D127" s="173"/>
    </row>
  </sheetData>
  <autoFilter ref="A3:C113"/>
  <mergeCells count="20">
    <mergeCell ref="B27:X27"/>
    <mergeCell ref="B28:C28"/>
    <mergeCell ref="B112:X112"/>
    <mergeCell ref="B113:C113"/>
    <mergeCell ref="U3:X3"/>
    <mergeCell ref="B5:X5"/>
    <mergeCell ref="B6:B12"/>
    <mergeCell ref="B13:X13"/>
    <mergeCell ref="B14:C14"/>
    <mergeCell ref="B15:B21"/>
    <mergeCell ref="B2:X2"/>
    <mergeCell ref="B3:C4"/>
    <mergeCell ref="D3:D4"/>
    <mergeCell ref="E3:E4"/>
    <mergeCell ref="F3:I3"/>
    <mergeCell ref="J3:J4"/>
    <mergeCell ref="K3:N3"/>
    <mergeCell ref="O3:O4"/>
    <mergeCell ref="P3:S3"/>
    <mergeCell ref="T3:T4"/>
  </mergeCells>
  <printOptions horizontalCentered="1" gridLines="1"/>
  <pageMargins left="0" right="0" top="0" bottom="0" header="0" footer="0"/>
  <pageSetup paperSize="9" scale="79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3"/>
  <sheetViews>
    <sheetView showGridLines="0" topLeftCell="A398" workbookViewId="0">
      <selection activeCell="A416" sqref="A416"/>
    </sheetView>
  </sheetViews>
  <sheetFormatPr defaultColWidth="9.140625" defaultRowHeight="15" x14ac:dyDescent="0.25"/>
  <cols>
    <col min="1" max="1" width="13.7109375" customWidth="1"/>
    <col min="2" max="2" width="61.7109375" customWidth="1"/>
    <col min="3" max="3" width="15.140625" customWidth="1"/>
    <col min="4" max="4" width="16.28515625" customWidth="1"/>
    <col min="5" max="5" width="16.5703125" customWidth="1"/>
    <col min="6" max="8" width="15.140625" customWidth="1"/>
  </cols>
  <sheetData>
    <row r="1" spans="1:8" ht="7.35" customHeight="1" x14ac:dyDescent="0.25"/>
    <row r="2" spans="1:8" ht="18" customHeight="1" x14ac:dyDescent="0.25">
      <c r="A2" s="12" t="s">
        <v>0</v>
      </c>
      <c r="B2" s="13"/>
      <c r="C2" s="13"/>
    </row>
    <row r="3" spans="1:8" ht="10.9" customHeight="1" x14ac:dyDescent="0.25"/>
    <row r="4" spans="1:8" ht="70.5" customHeight="1" x14ac:dyDescent="0.25">
      <c r="A4" s="1" t="s">
        <v>1</v>
      </c>
      <c r="B4" s="1" t="s">
        <v>2</v>
      </c>
      <c r="C4" s="16" t="s">
        <v>3</v>
      </c>
      <c r="D4" s="16" t="s">
        <v>4</v>
      </c>
      <c r="E4" s="9" t="s">
        <v>7093</v>
      </c>
      <c r="F4" s="10"/>
      <c r="G4" s="10"/>
      <c r="H4" s="11"/>
    </row>
    <row r="5" spans="1:8" ht="30" x14ac:dyDescent="0.25">
      <c r="A5" s="3" t="s">
        <v>5</v>
      </c>
      <c r="B5" s="4" t="s">
        <v>6</v>
      </c>
      <c r="C5" s="17"/>
      <c r="D5" s="17" t="s">
        <v>10</v>
      </c>
      <c r="E5" s="2" t="s">
        <v>13</v>
      </c>
      <c r="F5" s="2" t="s">
        <v>14</v>
      </c>
      <c r="G5" s="2" t="s">
        <v>15</v>
      </c>
      <c r="H5" s="2" t="s">
        <v>16</v>
      </c>
    </row>
    <row r="6" spans="1:8" ht="15.75" thickBot="1" x14ac:dyDescent="0.3">
      <c r="A6" s="5" t="s">
        <v>17</v>
      </c>
      <c r="B6" s="6" t="s">
        <v>18</v>
      </c>
      <c r="C6" s="14">
        <v>9703127.1421699952</v>
      </c>
      <c r="D6" s="14">
        <v>10145000</v>
      </c>
      <c r="E6" s="14">
        <f t="shared" ref="E6:E69" si="0">SUM(F6:H6)</f>
        <v>10555000</v>
      </c>
      <c r="F6" s="14">
        <f t="shared" ref="F6:H7" si="1">SUM(F18,F50,F58,F74,F100,F125,F181,F189,F197,F238,F246,F253,F260,F267,F275,F282,F290,F297,F304,F311,F334,F342,F351,F428,F667,F968,F1111,F1170,F1448,F1724,F1801,F1808,F3251,F3947,F4062,F4526,F4622,F4899,F5113,F5297,F5331,F5349,F5388,F5396,F5429,F5692,F5701,F5725,F5733,F5754,F5763,F5770,F5788,F5796,F5804,F5822,F5831,F5838,F5845,F5861,F5869,F5872,F5966,F5975,F5980,F5989)</f>
        <v>9520000</v>
      </c>
      <c r="G6" s="14">
        <f t="shared" si="1"/>
        <v>135000</v>
      </c>
      <c r="H6" s="14">
        <f t="shared" si="1"/>
        <v>900000</v>
      </c>
    </row>
    <row r="7" spans="1:8" ht="16.5" thickTop="1" thickBot="1" x14ac:dyDescent="0.3">
      <c r="A7" s="5" t="s">
        <v>19</v>
      </c>
      <c r="B7" s="7" t="s">
        <v>20</v>
      </c>
      <c r="C7" s="15">
        <v>8157998.4445600007</v>
      </c>
      <c r="D7" s="15">
        <v>8543569.5</v>
      </c>
      <c r="E7" s="15">
        <f t="shared" si="0"/>
        <v>8867025.8000000007</v>
      </c>
      <c r="F7" s="15">
        <f t="shared" si="1"/>
        <v>8380035.7999999998</v>
      </c>
      <c r="G7" s="15">
        <f t="shared" si="1"/>
        <v>112890</v>
      </c>
      <c r="H7" s="15">
        <f t="shared" si="1"/>
        <v>374100</v>
      </c>
    </row>
    <row r="8" spans="1:8" ht="16.5" thickTop="1" thickBot="1" x14ac:dyDescent="0.3">
      <c r="A8" s="5" t="s">
        <v>21</v>
      </c>
      <c r="B8" s="8" t="s">
        <v>22</v>
      </c>
      <c r="C8" s="15">
        <v>1376776.9414000001</v>
      </c>
      <c r="D8" s="15">
        <v>1443304.3</v>
      </c>
      <c r="E8" s="15">
        <f t="shared" si="0"/>
        <v>1442821.5599999998</v>
      </c>
      <c r="F8" s="15">
        <f>SUM(F20,F52,F60,F76,F102,F127,F183,F191,F199,F240,F248,F255,F262,F269,F277,F284,F292,F299,F306,F313,F336,F344,F353,F430,F669,F970,F1113,F1172,F1450,F1726,F1803,F1810,F3253,F3949,F4064,F4528,F4624,F4901,F5115,F5299,F5333,F5351,F5390,F5398,F5694,F5703,F5727,F5735,F5756,F5765,F5772,F5790,F5798,F5806,F5824,F5833,F5840,F5847,F5863,F5968,F5977,F5982,F5991)</f>
        <v>1442321.5599999998</v>
      </c>
      <c r="G8" s="15">
        <f>SUM(G20,G52,G60,G76,G102,G127,G183,G191,G199,G240,G248,G255,G262,G269,G277,G284,G292,G299,G306,G313,G336,G344,G353,G430,G669,G970,G1113,G1172,G1450,G1726,G1803,G1810,G3253,G3949,G4064,G4528,G4624,G4901,G5115,G5299,G5333,G5351,G5390,G5398,G5694,G5703,G5727,G5735,G5756,G5765,G5772,G5790,G5798,G5806,G5824,G5833,G5840,G5847,G5863,G5968,G5977,G5982,G5991)</f>
        <v>500</v>
      </c>
      <c r="H8" s="15">
        <f>SUM(H20,H52,H60,H76,H102,H127,H183,H191,H199,H240,H248,H255,H262,H269,H277,H284,H292,H299,H306,H313,H336,H344,H353,H430,H669,H970,H1113,H1172,H1450,H1726,H1803,H1810,H3253,H3949,H4064,H4528,H4624,H4901,H5115,H5299,H5333,H5351,H5390,H5398,H5694,H5703,H5727,H5735,H5756,H5765,H5772,H5790,H5798,H5806,H5824,H5833,H5840,H5847,H5863,H5968,H5977,H5982,H5991)</f>
        <v>0</v>
      </c>
    </row>
    <row r="9" spans="1:8" ht="16.5" thickTop="1" thickBot="1" x14ac:dyDescent="0.3">
      <c r="A9" s="5" t="s">
        <v>23</v>
      </c>
      <c r="B9" s="8" t="s">
        <v>24</v>
      </c>
      <c r="C9" s="15">
        <v>946218.79962999991</v>
      </c>
      <c r="D9" s="15">
        <v>1037494.8</v>
      </c>
      <c r="E9" s="15">
        <f t="shared" si="0"/>
        <v>1105587.44</v>
      </c>
      <c r="F9" s="15">
        <f>SUM(F21,F53,F61,F77,F103,F128,F184,F192,F200,F241,F249,F256,F263,F270,F278,F285,F293,F300,F307,F314,F337,F345,F354,F431,F670,F971,F1114,F1173,F1451,F1727,F1804,F1811,F3254,F3950,F4065,F4529,F4625,F4902,F5116,F5300,F5334,F5352,F5391,F5399,F5695,F5704,F5728,F5736,F5757,F5766,F5773,F5791,F5799,F5807,F5825,F5834,F5841,F5848,F5864,F5874,F5969,F5978,F5983,F5992)</f>
        <v>1025137.4400000001</v>
      </c>
      <c r="G9" s="15">
        <f>SUM(G21,G53,G61,G77,G103,G128,G184,G192,G200,G241,G249,G256,G263,G270,G278,G285,G293,G300,G307,G314,G337,G345,G354,G431,G670,G971,G1114,G1173,G1451,G1727,G1804,G1811,G3254,G3950,G4065,G4529,G4625,G4902,G5116,G5300,G5334,G5352,G5391,G5399,G5695,G5704,G5728,G5736,G5757,G5766,G5773,G5791,G5799,G5807,G5825,G5834,G5841,G5848,G5864,G5874,G5969,G5978,G5983,G5992)</f>
        <v>450</v>
      </c>
      <c r="H9" s="15">
        <f>SUM(H21,H53,H61,H77,H103,H128,H184,H192,H200,H241,H249,H256,H263,H270,H278,H285,H293,H300,H307,H314,H337,H345,H354,H431,H670,H971,H1114,H1173,H1451,H1727,H1804,H1811,H3254,H3950,H4065,H4529,H4625,H4902,H5116,H5300,H5334,H5352,H5391,H5399,H5695,H5704,H5728,H5736,H5757,H5766,H5773,H5791,H5799,H5807,H5825,H5834,H5841,H5848,H5864,H5874,H5969,H5978,H5983,H5992)</f>
        <v>80000</v>
      </c>
    </row>
    <row r="10" spans="1:8" ht="16.5" thickTop="1" thickBot="1" x14ac:dyDescent="0.3">
      <c r="A10" s="5" t="s">
        <v>25</v>
      </c>
      <c r="B10" s="8" t="s">
        <v>26</v>
      </c>
      <c r="C10" s="15">
        <v>326591.25924000004</v>
      </c>
      <c r="D10" s="15">
        <v>473757</v>
      </c>
      <c r="E10" s="15">
        <f t="shared" si="0"/>
        <v>450040</v>
      </c>
      <c r="F10" s="15">
        <f>SUM(F5353,F5400,F5431,F5875)</f>
        <v>450040</v>
      </c>
      <c r="G10" s="15">
        <f>SUM(G5353,G5400,G5431,G5875)</f>
        <v>0</v>
      </c>
      <c r="H10" s="15">
        <f>SUM(H5353,H5400,H5431,H5875)</f>
        <v>0</v>
      </c>
    </row>
    <row r="11" spans="1:8" ht="16.5" thickTop="1" thickBot="1" x14ac:dyDescent="0.3">
      <c r="A11" s="5" t="s">
        <v>27</v>
      </c>
      <c r="B11" s="8" t="s">
        <v>28</v>
      </c>
      <c r="C11" s="15">
        <v>245745.20898000002</v>
      </c>
      <c r="D11" s="15">
        <v>264476</v>
      </c>
      <c r="E11" s="15">
        <f t="shared" si="0"/>
        <v>300441</v>
      </c>
      <c r="F11" s="15">
        <f>SUM(F346,F432,F671,F1812,F4066,F4530,F4626,F4903,F5117,F5401,F5432,F5800,F5808,F5871,F5876,F5993)</f>
        <v>225849</v>
      </c>
      <c r="G11" s="15">
        <f>SUM(G346,G432,G671,G1812,G4066,G4530,G4626,G4903,G5117,G5401,G5432,G5800,G5808,G5871,G5876,G5993)</f>
        <v>10412</v>
      </c>
      <c r="H11" s="15">
        <f>SUM(H346,H432,H671,H1812,H4066,H4530,H4626,H4903,H5117,H5401,H5432,H5800,H5808,H5871,H5876,H5993)</f>
        <v>64180</v>
      </c>
    </row>
    <row r="12" spans="1:8" ht="16.5" thickTop="1" thickBot="1" x14ac:dyDescent="0.3">
      <c r="A12" s="5" t="s">
        <v>29</v>
      </c>
      <c r="B12" s="8" t="s">
        <v>30</v>
      </c>
      <c r="C12" s="15">
        <v>1271342.9267</v>
      </c>
      <c r="D12" s="15">
        <v>960931.6</v>
      </c>
      <c r="E12" s="15">
        <f t="shared" si="0"/>
        <v>993310.8</v>
      </c>
      <c r="F12" s="15">
        <f>SUM(F22,F104,F129,F185,F201,F355,F433,F672,F972,F1115,F1174,F1452,F1728,F1813,F3255,F3951,F4067,F4531,F4627,F4904,F5118,F5301,F5335,F5354,F5402,F5696,F5729,F5758,F5774,F5826,F5877,F5970,F5984,F5994)</f>
        <v>993310.8</v>
      </c>
      <c r="G12" s="15">
        <f>SUM(G22,G104,G129,G185,G201,G355,G433,G672,G972,G1115,G1174,G1452,G1728,G1813,G3255,G3951,G4067,G4531,G4627,G4904,G5118,G5301,G5335,G5354,G5402,G5696,G5729,G5758,G5774,G5826,G5877,G5970,G5984,G5994)</f>
        <v>0</v>
      </c>
      <c r="H12" s="15">
        <f>SUM(H22,H104,H129,H185,H201,H355,H433,H672,H972,H1115,H1174,H1452,H1728,H1813,H3255,H3951,H4067,H4531,H4627,H4904,H5118,H5301,H5335,H5354,H5402,H5696,H5729,H5758,H5774,H5826,H5877,H5970,H5984,H5994)</f>
        <v>0</v>
      </c>
    </row>
    <row r="13" spans="1:8" ht="16.5" thickTop="1" thickBot="1" x14ac:dyDescent="0.3">
      <c r="A13" s="5" t="s">
        <v>31</v>
      </c>
      <c r="B13" s="8" t="s">
        <v>32</v>
      </c>
      <c r="C13" s="15">
        <v>2802402.0056799995</v>
      </c>
      <c r="D13" s="15">
        <v>3056999</v>
      </c>
      <c r="E13" s="15">
        <f t="shared" si="0"/>
        <v>3228425.5</v>
      </c>
      <c r="F13" s="15">
        <f>SUM(F23,F54,F62,F78,F105,F130,F186,F193,F202,F242,F250,F257,F264,F271,F279,F286,F294,F301,F308,F315,F338,F347,F356,F434,F673,F973,F1116,F1175,F1453,F1729,F1805,F1814,F3256,F3952,F4068,F4532,F4628,F4905,F5119,F5302,F5336,F5355,F5392,F5403,F5697,F5705,F5730,F5737,F5759,F5767,F5775,F5792,F5801,F5809,F5827,F5835,F5842,F5849,F5865,F5971,F5985,F5995)</f>
        <v>3228425.5</v>
      </c>
      <c r="G13" s="15">
        <f>SUM(G23,G54,G62,G78,G105,G130,G186,G193,G202,G242,G250,G257,G264,G271,G279,G286,G294,G301,G308,G315,G338,G347,G356,G434,G673,G973,G1116,G1175,G1453,G1729,G1805,G1814,G3256,G3952,G4068,G4532,G4628,G4905,G5119,G5302,G5336,G5355,G5392,G5403,G5697,G5705,G5730,G5737,G5759,G5767,G5775,G5792,G5801,G5809,G5827,G5835,G5842,G5849,G5865,G5971,G5985,G5995)</f>
        <v>0</v>
      </c>
      <c r="H13" s="15">
        <f>SUM(H23,H54,H62,H78,H105,H130,H186,H193,H202,H242,H250,H257,H264,H271,H279,H286,H294,H301,H308,H315,H338,H347,H356,H434,H673,H973,H1116,H1175,H1453,H1729,H1805,H1814,H3256,H3952,H4068,H4532,H4628,H4905,H5119,H5302,H5336,H5355,H5392,H5403,H5697,H5705,H5730,H5737,H5759,H5767,H5775,H5792,H5801,H5809,H5827,H5835,H5842,H5849,H5865,H5971,H5985,H5995)</f>
        <v>0</v>
      </c>
    </row>
    <row r="14" spans="1:8" ht="16.5" thickTop="1" thickBot="1" x14ac:dyDescent="0.3">
      <c r="A14" s="5" t="s">
        <v>33</v>
      </c>
      <c r="B14" s="8" t="s">
        <v>34</v>
      </c>
      <c r="C14" s="15">
        <v>1188921.3029299998</v>
      </c>
      <c r="D14" s="15">
        <v>1306606.8</v>
      </c>
      <c r="E14" s="15">
        <f t="shared" si="0"/>
        <v>1346399.5</v>
      </c>
      <c r="F14" s="15">
        <f>SUM(F24,F55,F63,F79,F106,F131,F187,F194,F203,F243,F258,F265,F272,F280,F287,F295,F302,F309,F316,F339,F348,F357,F435,F674,F974,F1117,F1176,F1454,F1730,F1806,F1815,F3257,F3953,F4069,F4533,F4629,F4906,F5120,F5303,F5337,F5356,F5393,F5404,F5698,F5706,F5731,F5738,F5760,F5768,F5776,F5793,F5802,F5810,F5828,F5836,F5843,F5850,F5866,F5878,F5972,F5986,F5996)</f>
        <v>1014951.5</v>
      </c>
      <c r="G14" s="15">
        <f>SUM(G24,G55,G63,G79,G106,G131,G187,G194,G203,G243,G258,G265,G272,G280,G287,G295,G302,G309,G316,G339,G348,G357,G435,G674,G974,G1117,G1176,G1454,G1730,G1806,G1815,G3257,G3953,G4069,G4533,G4629,G4906,G5120,G5303,G5337,G5356,G5393,G5404,G5698,G5706,G5731,G5738,G5760,G5768,G5776,G5793,G5802,G5810,G5828,G5836,G5843,G5850,G5866,G5878,G5972,G5986,G5996)</f>
        <v>101528</v>
      </c>
      <c r="H14" s="15">
        <f>SUM(H24,H55,H63,H79,H106,H131,H187,H194,H203,H243,H258,H265,H272,H280,H287,H295,H302,H309,H316,H339,H348,H357,H435,H674,H974,H1117,H1176,H1454,H1730,H1806,H1815,H3257,H3953,H4069,H4533,H4629,H4906,H5120,H5303,H5337,H5356,H5393,H5404,H5698,H5706,H5731,H5738,H5760,H5768,H5776,H5793,H5802,H5810,H5828,H5836,H5843,H5850,H5866,H5878,H5972,H5986,H5996)</f>
        <v>229920</v>
      </c>
    </row>
    <row r="15" spans="1:8" ht="16.5" thickTop="1" thickBot="1" x14ac:dyDescent="0.3">
      <c r="A15" s="5" t="s">
        <v>35</v>
      </c>
      <c r="B15" s="7" t="s">
        <v>36</v>
      </c>
      <c r="C15" s="15">
        <v>680173.31831</v>
      </c>
      <c r="D15" s="15">
        <v>750071.9</v>
      </c>
      <c r="E15" s="15">
        <f t="shared" si="0"/>
        <v>758479.2</v>
      </c>
      <c r="F15" s="15">
        <f>SUM(F25,F56,F64,F80,F107,F132,F188,F195,F204,F244,F251,F259,F266,F273,F281,F288,F296,F303,F310,F317,F340,F349,F358,F436,F675,F975,F1118,F1177,F1455,F1731,F1807,F1816,F3258,F3954,F4070,F4534,F4630,F4907,F5121,F5304,F5338,F5357,F5394,F5405,F5433,F5699,F5707,F5732,F5739,F5761,F5769,F5777,F5794,F5803,F5811,F5829,F5837,F5844,F5851,F5867,F5973,F5979,F5987,F5997)</f>
        <v>468269.2</v>
      </c>
      <c r="G15" s="15">
        <f>SUM(G25,G56,G64,G80,G107,G132,G188,G195,G204,G244,G251,G259,G266,G273,G281,G288,G296,G303,G310,G317,G340,G349,G358,G436,G675,G975,G1118,G1177,G1455,G1731,G1807,G1816,G3258,G3954,G4070,G4534,G4630,G4907,G5121,G5304,G5338,G5357,G5394,G5405,G5433,G5699,G5707,G5732,G5739,G5761,G5769,G5777,G5794,G5803,G5811,G5829,G5837,G5844,G5851,G5867,G5973,G5979,G5987,G5997)</f>
        <v>13810</v>
      </c>
      <c r="H15" s="15">
        <f>SUM(H25,H56,H64,H80,H107,H132,H188,H195,H204,H244,H251,H259,H266,H273,H281,H288,H296,H303,H310,H317,H340,H349,H358,H436,H675,H975,H1118,H1177,H1455,H1731,H1807,H1816,H3258,H3954,H4070,H4534,H4630,H4907,H5121,H5304,H5338,H5357,H5394,H5405,H5433,H5699,H5707,H5732,H5739,H5761,H5769,H5777,H5794,H5803,H5811,H5829,H5837,H5844,H5851,H5867,H5973,H5979,H5987,H5997)</f>
        <v>276400</v>
      </c>
    </row>
    <row r="16" spans="1:8" ht="16.5" thickTop="1" thickBot="1" x14ac:dyDescent="0.3">
      <c r="A16" s="5" t="s">
        <v>37</v>
      </c>
      <c r="B16" s="7" t="s">
        <v>38</v>
      </c>
      <c r="C16" s="15">
        <v>444804.79178999999</v>
      </c>
      <c r="D16" s="15">
        <v>407001.59999999998</v>
      </c>
      <c r="E16" s="15">
        <f t="shared" si="0"/>
        <v>429292</v>
      </c>
      <c r="F16" s="15">
        <f>SUM(F437,F676,F1119,F1456,F4535,F4631,F5122,F5879)</f>
        <v>171492</v>
      </c>
      <c r="G16" s="15">
        <f>SUM(G437,G676,G1119,G1456,G4535,G4631,G5122,G5879)</f>
        <v>8300</v>
      </c>
      <c r="H16" s="15">
        <f>SUM(H437,H676,H1119,H1456,H4535,H4631,H5122,H5879)</f>
        <v>249500</v>
      </c>
    </row>
    <row r="17" spans="1:8" ht="16.5" thickTop="1" thickBot="1" x14ac:dyDescent="0.3">
      <c r="A17" s="5" t="s">
        <v>39</v>
      </c>
      <c r="B17" s="7" t="s">
        <v>40</v>
      </c>
      <c r="C17" s="15">
        <v>420150.58750999992</v>
      </c>
      <c r="D17" s="15">
        <v>444357</v>
      </c>
      <c r="E17" s="15">
        <f t="shared" si="0"/>
        <v>500203</v>
      </c>
      <c r="F17" s="15">
        <f>SUM(F26,F57,F65,F81,F108,F133,F196,F205,F245,F252,F274,F289,F318,F341,F350,F359,F438,F677,F976,F1120,F1178,F1457,F1732,F1817,F3259,F3955,F4071,F4536,F4632,F4908,F5123,F5305,F5339,F5358,F5395,F5406,F5434,F5700,F5708,F5740,F5762,F5778,F5795,F5830,F5868,F5880,F5974,F5988,F5998)</f>
        <v>500203</v>
      </c>
      <c r="G17" s="15">
        <f>SUM(G26,G57,G65,G81,G108,G133,G196,G205,G245,G252,G274,G289,G318,G341,G350,G359,G438,G677,G976,G1120,G1178,G1457,G1732,G1817,G3259,G3955,G4071,G4536,G4632,G4908,G5123,G5305,G5339,G5358,G5395,G5406,G5434,G5700,G5708,G5740,G5762,G5778,G5795,G5830,G5868,G5880,G5974,G5988,G5998)</f>
        <v>0</v>
      </c>
      <c r="H17" s="15">
        <f>SUM(H26,H57,H65,H81,H108,H133,H196,H205,H245,H252,H274,H289,H318,H341,H350,H359,H438,H677,H976,H1120,H1178,H1457,H1732,H1817,H3259,H3955,H4071,H4536,H4632,H4908,H5123,H5305,H5339,H5358,H5395,H5406,H5434,H5700,H5708,H5740,H5762,H5778,H5795,H5830,H5868,H5880,H5974,H5988,H5998)</f>
        <v>0</v>
      </c>
    </row>
    <row r="18" spans="1:8" ht="31.5" thickTop="1" thickBot="1" x14ac:dyDescent="0.3">
      <c r="A18" s="5" t="s">
        <v>41</v>
      </c>
      <c r="B18" s="6" t="s">
        <v>42</v>
      </c>
      <c r="C18" s="14">
        <v>50176.547770000005</v>
      </c>
      <c r="D18" s="14">
        <v>60031.7</v>
      </c>
      <c r="E18" s="14">
        <f t="shared" si="0"/>
        <v>60131</v>
      </c>
      <c r="F18" s="14">
        <f t="shared" ref="F18:H21" si="2">SUM(F27,F36,F44)</f>
        <v>60131</v>
      </c>
      <c r="G18" s="14">
        <f t="shared" si="2"/>
        <v>0</v>
      </c>
      <c r="H18" s="14">
        <f t="shared" si="2"/>
        <v>0</v>
      </c>
    </row>
    <row r="19" spans="1:8" ht="16.5" thickTop="1" thickBot="1" x14ac:dyDescent="0.3">
      <c r="A19" s="5" t="s">
        <v>43</v>
      </c>
      <c r="B19" s="7" t="s">
        <v>20</v>
      </c>
      <c r="C19" s="15">
        <v>48070.561390000003</v>
      </c>
      <c r="D19" s="15">
        <v>52329.1</v>
      </c>
      <c r="E19" s="15">
        <f t="shared" si="0"/>
        <v>54113.9</v>
      </c>
      <c r="F19" s="15">
        <f t="shared" si="2"/>
        <v>54113.9</v>
      </c>
      <c r="G19" s="15">
        <f t="shared" si="2"/>
        <v>0</v>
      </c>
      <c r="H19" s="15">
        <f t="shared" si="2"/>
        <v>0</v>
      </c>
    </row>
    <row r="20" spans="1:8" ht="16.5" thickTop="1" thickBot="1" x14ac:dyDescent="0.3">
      <c r="A20" s="5" t="s">
        <v>44</v>
      </c>
      <c r="B20" s="8" t="s">
        <v>22</v>
      </c>
      <c r="C20" s="15">
        <v>30242.30212</v>
      </c>
      <c r="D20" s="15">
        <v>33180.400000000001</v>
      </c>
      <c r="E20" s="15">
        <f t="shared" si="0"/>
        <v>33180.400000000001</v>
      </c>
      <c r="F20" s="15">
        <f t="shared" si="2"/>
        <v>33180.400000000001</v>
      </c>
      <c r="G20" s="15">
        <f t="shared" si="2"/>
        <v>0</v>
      </c>
      <c r="H20" s="15">
        <f t="shared" si="2"/>
        <v>0</v>
      </c>
    </row>
    <row r="21" spans="1:8" ht="16.5" thickTop="1" thickBot="1" x14ac:dyDescent="0.3">
      <c r="A21" s="5" t="s">
        <v>45</v>
      </c>
      <c r="B21" s="8" t="s">
        <v>24</v>
      </c>
      <c r="C21" s="15">
        <v>16758.919409999999</v>
      </c>
      <c r="D21" s="15">
        <v>18165</v>
      </c>
      <c r="E21" s="15">
        <f t="shared" si="0"/>
        <v>20071.8</v>
      </c>
      <c r="F21" s="15">
        <f t="shared" si="2"/>
        <v>20071.8</v>
      </c>
      <c r="G21" s="15">
        <f t="shared" si="2"/>
        <v>0</v>
      </c>
      <c r="H21" s="15">
        <f t="shared" si="2"/>
        <v>0</v>
      </c>
    </row>
    <row r="22" spans="1:8" ht="16.5" thickTop="1" thickBot="1" x14ac:dyDescent="0.3">
      <c r="A22" s="5" t="s">
        <v>46</v>
      </c>
      <c r="B22" s="8" t="s">
        <v>30</v>
      </c>
      <c r="C22" s="15">
        <v>168.28773999999999</v>
      </c>
      <c r="D22" s="15">
        <v>77</v>
      </c>
      <c r="E22" s="15">
        <f t="shared" si="0"/>
        <v>77</v>
      </c>
      <c r="F22" s="15">
        <f t="shared" ref="F22:H23" si="3">SUM(F31,F40)</f>
        <v>77</v>
      </c>
      <c r="G22" s="15">
        <f t="shared" si="3"/>
        <v>0</v>
      </c>
      <c r="H22" s="15">
        <f t="shared" si="3"/>
        <v>0</v>
      </c>
    </row>
    <row r="23" spans="1:8" ht="16.5" thickTop="1" thickBot="1" x14ac:dyDescent="0.3">
      <c r="A23" s="5" t="s">
        <v>47</v>
      </c>
      <c r="B23" s="8" t="s">
        <v>32</v>
      </c>
      <c r="C23" s="15">
        <v>424.91012000000001</v>
      </c>
      <c r="D23" s="15">
        <v>570</v>
      </c>
      <c r="E23" s="15">
        <f t="shared" si="0"/>
        <v>570</v>
      </c>
      <c r="F23" s="15">
        <f t="shared" si="3"/>
        <v>570</v>
      </c>
      <c r="G23" s="15">
        <f t="shared" si="3"/>
        <v>0</v>
      </c>
      <c r="H23" s="15">
        <f t="shared" si="3"/>
        <v>0</v>
      </c>
    </row>
    <row r="24" spans="1:8" ht="16.5" thickTop="1" thickBot="1" x14ac:dyDescent="0.3">
      <c r="A24" s="5" t="s">
        <v>48</v>
      </c>
      <c r="B24" s="8" t="s">
        <v>34</v>
      </c>
      <c r="C24" s="15">
        <v>476.142</v>
      </c>
      <c r="D24" s="15">
        <v>336.7</v>
      </c>
      <c r="E24" s="15">
        <f t="shared" si="0"/>
        <v>214.7</v>
      </c>
      <c r="F24" s="15">
        <f t="shared" ref="F24:H25" si="4">SUM(F33,F42,F48)</f>
        <v>214.7</v>
      </c>
      <c r="G24" s="15">
        <f t="shared" si="4"/>
        <v>0</v>
      </c>
      <c r="H24" s="15">
        <f t="shared" si="4"/>
        <v>0</v>
      </c>
    </row>
    <row r="25" spans="1:8" ht="16.5" thickTop="1" thickBot="1" x14ac:dyDescent="0.3">
      <c r="A25" s="5" t="s">
        <v>49</v>
      </c>
      <c r="B25" s="7" t="s">
        <v>36</v>
      </c>
      <c r="C25" s="15">
        <v>2104.7813799999999</v>
      </c>
      <c r="D25" s="15">
        <v>7702.6</v>
      </c>
      <c r="E25" s="15">
        <f t="shared" si="0"/>
        <v>6017.1</v>
      </c>
      <c r="F25" s="15">
        <f t="shared" si="4"/>
        <v>6017.1</v>
      </c>
      <c r="G25" s="15">
        <f t="shared" si="4"/>
        <v>0</v>
      </c>
      <c r="H25" s="15">
        <f t="shared" si="4"/>
        <v>0</v>
      </c>
    </row>
    <row r="26" spans="1:8" ht="16.5" thickTop="1" thickBot="1" x14ac:dyDescent="0.3">
      <c r="A26" s="5" t="s">
        <v>50</v>
      </c>
      <c r="B26" s="7" t="s">
        <v>40</v>
      </c>
      <c r="C26" s="15">
        <v>1.2050000000000001</v>
      </c>
      <c r="D26" s="15">
        <v>0</v>
      </c>
      <c r="E26" s="15">
        <f t="shared" si="0"/>
        <v>0</v>
      </c>
      <c r="F26" s="15">
        <f>SUM(F35)</f>
        <v>0</v>
      </c>
      <c r="G26" s="15">
        <f>SUM(G35)</f>
        <v>0</v>
      </c>
      <c r="H26" s="15">
        <f>SUM(H35)</f>
        <v>0</v>
      </c>
    </row>
    <row r="27" spans="1:8" ht="16.5" thickTop="1" thickBot="1" x14ac:dyDescent="0.3">
      <c r="A27" s="5" t="s">
        <v>51</v>
      </c>
      <c r="B27" s="6" t="s">
        <v>52</v>
      </c>
      <c r="C27" s="14">
        <v>41740.909620000006</v>
      </c>
      <c r="D27" s="14">
        <v>52091</v>
      </c>
      <c r="E27" s="14">
        <f t="shared" si="0"/>
        <v>52091</v>
      </c>
      <c r="F27" s="14">
        <f>SUM(F28,F34:F35)</f>
        <v>52091</v>
      </c>
      <c r="G27" s="14">
        <f>SUM(G28,G34:G35)</f>
        <v>0</v>
      </c>
      <c r="H27" s="14">
        <f>SUM(H28,H34:H35)</f>
        <v>0</v>
      </c>
    </row>
    <row r="28" spans="1:8" ht="16.5" thickTop="1" thickBot="1" x14ac:dyDescent="0.3">
      <c r="A28" s="5" t="s">
        <v>53</v>
      </c>
      <c r="B28" s="7" t="s">
        <v>20</v>
      </c>
      <c r="C28" s="15">
        <v>41119.979010000003</v>
      </c>
      <c r="D28" s="15">
        <v>45568.4</v>
      </c>
      <c r="E28" s="15">
        <f t="shared" si="0"/>
        <v>47278.9</v>
      </c>
      <c r="F28" s="15">
        <f>SUM(F29:F33)</f>
        <v>47278.9</v>
      </c>
      <c r="G28" s="15">
        <f>SUM(G29:G33)</f>
        <v>0</v>
      </c>
      <c r="H28" s="15">
        <f>SUM(H29:H33)</f>
        <v>0</v>
      </c>
    </row>
    <row r="29" spans="1:8" ht="16.5" thickTop="1" thickBot="1" x14ac:dyDescent="0.3">
      <c r="A29" s="5" t="s">
        <v>54</v>
      </c>
      <c r="B29" s="8" t="s">
        <v>22</v>
      </c>
      <c r="C29" s="15">
        <v>24667.77032</v>
      </c>
      <c r="D29" s="15">
        <v>27604.400000000001</v>
      </c>
      <c r="E29" s="15">
        <f t="shared" si="0"/>
        <v>27604.400000000001</v>
      </c>
      <c r="F29" s="15">
        <v>27604.400000000001</v>
      </c>
      <c r="G29" s="15">
        <v>0</v>
      </c>
      <c r="H29" s="15">
        <v>0</v>
      </c>
    </row>
    <row r="30" spans="1:8" ht="16.5" thickTop="1" thickBot="1" x14ac:dyDescent="0.3">
      <c r="A30" s="5" t="s">
        <v>55</v>
      </c>
      <c r="B30" s="8" t="s">
        <v>24</v>
      </c>
      <c r="C30" s="15">
        <v>15508.32271</v>
      </c>
      <c r="D30" s="15">
        <v>17062</v>
      </c>
      <c r="E30" s="15">
        <f t="shared" si="0"/>
        <v>18894.5</v>
      </c>
      <c r="F30" s="15">
        <v>18894.5</v>
      </c>
      <c r="G30" s="15">
        <v>0</v>
      </c>
      <c r="H30" s="15">
        <v>0</v>
      </c>
    </row>
    <row r="31" spans="1:8" ht="16.5" thickTop="1" thickBot="1" x14ac:dyDescent="0.3">
      <c r="A31" s="5" t="s">
        <v>56</v>
      </c>
      <c r="B31" s="8" t="s">
        <v>30</v>
      </c>
      <c r="C31" s="15">
        <v>161.76396</v>
      </c>
      <c r="D31" s="15">
        <v>70</v>
      </c>
      <c r="E31" s="15">
        <f t="shared" si="0"/>
        <v>70</v>
      </c>
      <c r="F31" s="15">
        <v>70</v>
      </c>
      <c r="G31" s="15">
        <v>0</v>
      </c>
      <c r="H31" s="15">
        <v>0</v>
      </c>
    </row>
    <row r="32" spans="1:8" ht="16.5" thickTop="1" thickBot="1" x14ac:dyDescent="0.3">
      <c r="A32" s="5" t="s">
        <v>57</v>
      </c>
      <c r="B32" s="8" t="s">
        <v>32</v>
      </c>
      <c r="C32" s="15">
        <v>315.08001999999999</v>
      </c>
      <c r="D32" s="15">
        <v>500</v>
      </c>
      <c r="E32" s="15">
        <f t="shared" si="0"/>
        <v>500</v>
      </c>
      <c r="F32" s="15">
        <v>500</v>
      </c>
      <c r="G32" s="15">
        <v>0</v>
      </c>
      <c r="H32" s="15">
        <v>0</v>
      </c>
    </row>
    <row r="33" spans="1:8" ht="16.5" thickTop="1" thickBot="1" x14ac:dyDescent="0.3">
      <c r="A33" s="5" t="s">
        <v>58</v>
      </c>
      <c r="B33" s="8" t="s">
        <v>34</v>
      </c>
      <c r="C33" s="15">
        <v>467.04199999999997</v>
      </c>
      <c r="D33" s="15">
        <v>332</v>
      </c>
      <c r="E33" s="15">
        <f t="shared" si="0"/>
        <v>210</v>
      </c>
      <c r="F33" s="15">
        <v>210</v>
      </c>
      <c r="G33" s="15">
        <v>0</v>
      </c>
      <c r="H33" s="15">
        <v>0</v>
      </c>
    </row>
    <row r="34" spans="1:8" ht="16.5" thickTop="1" thickBot="1" x14ac:dyDescent="0.3">
      <c r="A34" s="5" t="s">
        <v>59</v>
      </c>
      <c r="B34" s="7" t="s">
        <v>36</v>
      </c>
      <c r="C34" s="15">
        <v>619.72560999999996</v>
      </c>
      <c r="D34" s="15">
        <v>6522.6</v>
      </c>
      <c r="E34" s="15">
        <f t="shared" si="0"/>
        <v>4812.1000000000004</v>
      </c>
      <c r="F34" s="15">
        <v>4812.1000000000004</v>
      </c>
      <c r="G34" s="15">
        <v>0</v>
      </c>
      <c r="H34" s="15">
        <v>0</v>
      </c>
    </row>
    <row r="35" spans="1:8" ht="16.5" thickTop="1" thickBot="1" x14ac:dyDescent="0.3">
      <c r="A35" s="5" t="s">
        <v>60</v>
      </c>
      <c r="B35" s="7" t="s">
        <v>40</v>
      </c>
      <c r="C35" s="15">
        <v>1.2050000000000001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v>0</v>
      </c>
    </row>
    <row r="36" spans="1:8" ht="16.5" thickTop="1" thickBot="1" x14ac:dyDescent="0.3">
      <c r="A36" s="5" t="s">
        <v>61</v>
      </c>
      <c r="B36" s="6" t="s">
        <v>62</v>
      </c>
      <c r="C36" s="14">
        <v>7986.3314300000002</v>
      </c>
      <c r="D36" s="14">
        <v>7490.7</v>
      </c>
      <c r="E36" s="14">
        <f t="shared" si="0"/>
        <v>7590</v>
      </c>
      <c r="F36" s="14">
        <f>SUM(F37,F43)</f>
        <v>7590</v>
      </c>
      <c r="G36" s="14">
        <f>SUM(G37,G43)</f>
        <v>0</v>
      </c>
      <c r="H36" s="14">
        <f>SUM(H37,H43)</f>
        <v>0</v>
      </c>
    </row>
    <row r="37" spans="1:8" ht="16.5" thickTop="1" thickBot="1" x14ac:dyDescent="0.3">
      <c r="A37" s="5" t="s">
        <v>63</v>
      </c>
      <c r="B37" s="7" t="s">
        <v>20</v>
      </c>
      <c r="C37" s="15">
        <v>6504.8407200000001</v>
      </c>
      <c r="D37" s="15">
        <v>6340.7</v>
      </c>
      <c r="E37" s="15">
        <f t="shared" si="0"/>
        <v>6390</v>
      </c>
      <c r="F37" s="15">
        <f>SUM(F38:F42)</f>
        <v>6390</v>
      </c>
      <c r="G37" s="15">
        <f>SUM(G38:G42)</f>
        <v>0</v>
      </c>
      <c r="H37" s="15">
        <f>SUM(H38:H42)</f>
        <v>0</v>
      </c>
    </row>
    <row r="38" spans="1:8" ht="16.5" thickTop="1" thickBot="1" x14ac:dyDescent="0.3">
      <c r="A38" s="5" t="s">
        <v>64</v>
      </c>
      <c r="B38" s="8" t="s">
        <v>22</v>
      </c>
      <c r="C38" s="15">
        <v>5288.5322999999999</v>
      </c>
      <c r="D38" s="15">
        <v>5290</v>
      </c>
      <c r="E38" s="15">
        <f t="shared" si="0"/>
        <v>5290</v>
      </c>
      <c r="F38" s="15">
        <v>5290</v>
      </c>
      <c r="G38" s="15">
        <v>0</v>
      </c>
      <c r="H38" s="15">
        <v>0</v>
      </c>
    </row>
    <row r="39" spans="1:8" ht="16.5" thickTop="1" thickBot="1" x14ac:dyDescent="0.3">
      <c r="A39" s="5" t="s">
        <v>65</v>
      </c>
      <c r="B39" s="8" t="s">
        <v>24</v>
      </c>
      <c r="C39" s="15">
        <v>1091.95454</v>
      </c>
      <c r="D39" s="15">
        <v>970.2</v>
      </c>
      <c r="E39" s="15">
        <f t="shared" si="0"/>
        <v>1019.5</v>
      </c>
      <c r="F39" s="15">
        <v>1019.5</v>
      </c>
      <c r="G39" s="15">
        <v>0</v>
      </c>
      <c r="H39" s="15">
        <v>0</v>
      </c>
    </row>
    <row r="40" spans="1:8" ht="16.5" thickTop="1" thickBot="1" x14ac:dyDescent="0.3">
      <c r="A40" s="5" t="s">
        <v>66</v>
      </c>
      <c r="B40" s="8" t="s">
        <v>30</v>
      </c>
      <c r="C40" s="15">
        <v>6.5237800000000004</v>
      </c>
      <c r="D40" s="15">
        <v>7</v>
      </c>
      <c r="E40" s="15">
        <f t="shared" si="0"/>
        <v>7</v>
      </c>
      <c r="F40" s="15">
        <v>7</v>
      </c>
      <c r="G40" s="15">
        <v>0</v>
      </c>
      <c r="H40" s="15">
        <v>0</v>
      </c>
    </row>
    <row r="41" spans="1:8" ht="16.5" thickTop="1" thickBot="1" x14ac:dyDescent="0.3">
      <c r="A41" s="5" t="s">
        <v>67</v>
      </c>
      <c r="B41" s="8" t="s">
        <v>32</v>
      </c>
      <c r="C41" s="15">
        <v>109.8301</v>
      </c>
      <c r="D41" s="15">
        <v>70</v>
      </c>
      <c r="E41" s="15">
        <f t="shared" si="0"/>
        <v>70</v>
      </c>
      <c r="F41" s="15">
        <v>70</v>
      </c>
      <c r="G41" s="15">
        <v>0</v>
      </c>
      <c r="H41" s="15">
        <v>0</v>
      </c>
    </row>
    <row r="42" spans="1:8" ht="16.5" thickTop="1" thickBot="1" x14ac:dyDescent="0.3">
      <c r="A42" s="5" t="s">
        <v>68</v>
      </c>
      <c r="B42" s="8" t="s">
        <v>34</v>
      </c>
      <c r="C42" s="15">
        <v>8</v>
      </c>
      <c r="D42" s="15">
        <v>3.5</v>
      </c>
      <c r="E42" s="15">
        <f t="shared" si="0"/>
        <v>3.5</v>
      </c>
      <c r="F42" s="15">
        <v>3.5</v>
      </c>
      <c r="G42" s="15">
        <v>0</v>
      </c>
      <c r="H42" s="15">
        <v>0</v>
      </c>
    </row>
    <row r="43" spans="1:8" ht="16.5" thickTop="1" thickBot="1" x14ac:dyDescent="0.3">
      <c r="A43" s="5" t="s">
        <v>69</v>
      </c>
      <c r="B43" s="7" t="s">
        <v>36</v>
      </c>
      <c r="C43" s="15">
        <v>1481.49071</v>
      </c>
      <c r="D43" s="15">
        <v>1150</v>
      </c>
      <c r="E43" s="15">
        <f t="shared" si="0"/>
        <v>1200</v>
      </c>
      <c r="F43" s="15">
        <v>1200</v>
      </c>
      <c r="G43" s="15">
        <v>0</v>
      </c>
      <c r="H43" s="15">
        <v>0</v>
      </c>
    </row>
    <row r="44" spans="1:8" ht="31.5" thickTop="1" thickBot="1" x14ac:dyDescent="0.3">
      <c r="A44" s="5" t="s">
        <v>70</v>
      </c>
      <c r="B44" s="6" t="s">
        <v>71</v>
      </c>
      <c r="C44" s="14">
        <v>449.30672000000004</v>
      </c>
      <c r="D44" s="14">
        <v>450</v>
      </c>
      <c r="E44" s="14">
        <f t="shared" si="0"/>
        <v>450</v>
      </c>
      <c r="F44" s="14">
        <f>SUM(F45,F49)</f>
        <v>450</v>
      </c>
      <c r="G44" s="14">
        <f>SUM(G45,G49)</f>
        <v>0</v>
      </c>
      <c r="H44" s="14">
        <f>SUM(H45,H49)</f>
        <v>0</v>
      </c>
    </row>
    <row r="45" spans="1:8" ht="16.5" thickTop="1" thickBot="1" x14ac:dyDescent="0.3">
      <c r="A45" s="5" t="s">
        <v>72</v>
      </c>
      <c r="B45" s="7" t="s">
        <v>20</v>
      </c>
      <c r="C45" s="15">
        <v>445.74166000000002</v>
      </c>
      <c r="D45" s="15">
        <v>420</v>
      </c>
      <c r="E45" s="15">
        <f t="shared" si="0"/>
        <v>445</v>
      </c>
      <c r="F45" s="15">
        <f>SUM(F46:F48)</f>
        <v>445</v>
      </c>
      <c r="G45" s="15">
        <f>SUM(G46:G48)</f>
        <v>0</v>
      </c>
      <c r="H45" s="15">
        <f>SUM(H46:H48)</f>
        <v>0</v>
      </c>
    </row>
    <row r="46" spans="1:8" ht="16.5" thickTop="1" thickBot="1" x14ac:dyDescent="0.3">
      <c r="A46" s="5" t="s">
        <v>73</v>
      </c>
      <c r="B46" s="8" t="s">
        <v>22</v>
      </c>
      <c r="C46" s="15">
        <v>285.99950000000001</v>
      </c>
      <c r="D46" s="15">
        <v>286</v>
      </c>
      <c r="E46" s="15">
        <f t="shared" si="0"/>
        <v>286</v>
      </c>
      <c r="F46" s="15">
        <v>286</v>
      </c>
      <c r="G46" s="15">
        <v>0</v>
      </c>
      <c r="H46" s="15">
        <v>0</v>
      </c>
    </row>
    <row r="47" spans="1:8" ht="16.5" thickTop="1" thickBot="1" x14ac:dyDescent="0.3">
      <c r="A47" s="5" t="s">
        <v>74</v>
      </c>
      <c r="B47" s="8" t="s">
        <v>24</v>
      </c>
      <c r="C47" s="15">
        <v>158.64215999999999</v>
      </c>
      <c r="D47" s="15">
        <v>132.80000000000001</v>
      </c>
      <c r="E47" s="15">
        <f t="shared" si="0"/>
        <v>157.80000000000001</v>
      </c>
      <c r="F47" s="15">
        <v>157.80000000000001</v>
      </c>
      <c r="G47" s="15">
        <v>0</v>
      </c>
      <c r="H47" s="15">
        <v>0</v>
      </c>
    </row>
    <row r="48" spans="1:8" ht="16.5" thickTop="1" thickBot="1" x14ac:dyDescent="0.3">
      <c r="A48" s="5" t="s">
        <v>75</v>
      </c>
      <c r="B48" s="8" t="s">
        <v>34</v>
      </c>
      <c r="C48" s="15">
        <v>1.1000000000000001</v>
      </c>
      <c r="D48" s="15">
        <v>1.2</v>
      </c>
      <c r="E48" s="15">
        <f t="shared" si="0"/>
        <v>1.2</v>
      </c>
      <c r="F48" s="15">
        <v>1.2</v>
      </c>
      <c r="G48" s="15">
        <v>0</v>
      </c>
      <c r="H48" s="15">
        <v>0</v>
      </c>
    </row>
    <row r="49" spans="1:8" ht="16.5" thickTop="1" thickBot="1" x14ac:dyDescent="0.3">
      <c r="A49" s="5" t="s">
        <v>76</v>
      </c>
      <c r="B49" s="7" t="s">
        <v>36</v>
      </c>
      <c r="C49" s="15">
        <v>3.5650599999999999</v>
      </c>
      <c r="D49" s="15">
        <v>30</v>
      </c>
      <c r="E49" s="15">
        <f t="shared" si="0"/>
        <v>5</v>
      </c>
      <c r="F49" s="15">
        <v>5</v>
      </c>
      <c r="G49" s="15">
        <v>0</v>
      </c>
      <c r="H49" s="15">
        <v>0</v>
      </c>
    </row>
    <row r="50" spans="1:8" ht="16.5" thickTop="1" thickBot="1" x14ac:dyDescent="0.3">
      <c r="A50" s="5" t="s">
        <v>77</v>
      </c>
      <c r="B50" s="6" t="s">
        <v>78</v>
      </c>
      <c r="C50" s="14">
        <v>11259.344809999999</v>
      </c>
      <c r="D50" s="14">
        <v>9800</v>
      </c>
      <c r="E50" s="14">
        <f t="shared" si="0"/>
        <v>9800</v>
      </c>
      <c r="F50" s="14">
        <f>SUM(F51,F56:F57)</f>
        <v>9800</v>
      </c>
      <c r="G50" s="14">
        <f>SUM(G51,G56:G57)</f>
        <v>0</v>
      </c>
      <c r="H50" s="14">
        <f>SUM(H51,H56:H57)</f>
        <v>0</v>
      </c>
    </row>
    <row r="51" spans="1:8" ht="16.5" thickTop="1" thickBot="1" x14ac:dyDescent="0.3">
      <c r="A51" s="5" t="s">
        <v>79</v>
      </c>
      <c r="B51" s="7" t="s">
        <v>20</v>
      </c>
      <c r="C51" s="15">
        <v>10855.44803</v>
      </c>
      <c r="D51" s="15">
        <v>9700</v>
      </c>
      <c r="E51" s="15">
        <f t="shared" si="0"/>
        <v>9732</v>
      </c>
      <c r="F51" s="15">
        <f>SUM(F52:F55)</f>
        <v>9732</v>
      </c>
      <c r="G51" s="15">
        <f>SUM(G52:G55)</f>
        <v>0</v>
      </c>
      <c r="H51" s="15">
        <f>SUM(H52:H55)</f>
        <v>0</v>
      </c>
    </row>
    <row r="52" spans="1:8" ht="16.5" thickTop="1" thickBot="1" x14ac:dyDescent="0.3">
      <c r="A52" s="5" t="s">
        <v>80</v>
      </c>
      <c r="B52" s="8" t="s">
        <v>22</v>
      </c>
      <c r="C52" s="15">
        <v>4066.8047999999999</v>
      </c>
      <c r="D52" s="15">
        <v>4000</v>
      </c>
      <c r="E52" s="15">
        <f t="shared" si="0"/>
        <v>4692</v>
      </c>
      <c r="F52" s="15">
        <v>4692</v>
      </c>
      <c r="G52" s="15">
        <v>0</v>
      </c>
      <c r="H52" s="15">
        <v>0</v>
      </c>
    </row>
    <row r="53" spans="1:8" ht="16.5" thickTop="1" thickBot="1" x14ac:dyDescent="0.3">
      <c r="A53" s="5" t="s">
        <v>81</v>
      </c>
      <c r="B53" s="8" t="s">
        <v>24</v>
      </c>
      <c r="C53" s="15">
        <v>4517.4339600000003</v>
      </c>
      <c r="D53" s="15">
        <v>5580</v>
      </c>
      <c r="E53" s="15">
        <f t="shared" si="0"/>
        <v>4905</v>
      </c>
      <c r="F53" s="15">
        <v>4905</v>
      </c>
      <c r="G53" s="15">
        <v>0</v>
      </c>
      <c r="H53" s="15">
        <v>0</v>
      </c>
    </row>
    <row r="54" spans="1:8" ht="16.5" thickTop="1" thickBot="1" x14ac:dyDescent="0.3">
      <c r="A54" s="5" t="s">
        <v>82</v>
      </c>
      <c r="B54" s="8" t="s">
        <v>32</v>
      </c>
      <c r="C54" s="15">
        <v>61.305059999999997</v>
      </c>
      <c r="D54" s="15">
        <v>60</v>
      </c>
      <c r="E54" s="15">
        <f t="shared" si="0"/>
        <v>80</v>
      </c>
      <c r="F54" s="15">
        <v>80</v>
      </c>
      <c r="G54" s="15">
        <v>0</v>
      </c>
      <c r="H54" s="15">
        <v>0</v>
      </c>
    </row>
    <row r="55" spans="1:8" ht="16.5" thickTop="1" thickBot="1" x14ac:dyDescent="0.3">
      <c r="A55" s="5" t="s">
        <v>83</v>
      </c>
      <c r="B55" s="8" t="s">
        <v>34</v>
      </c>
      <c r="C55" s="15">
        <v>2209.9042099999997</v>
      </c>
      <c r="D55" s="15">
        <v>60</v>
      </c>
      <c r="E55" s="15">
        <f t="shared" si="0"/>
        <v>55</v>
      </c>
      <c r="F55" s="15">
        <v>55</v>
      </c>
      <c r="G55" s="15">
        <v>0</v>
      </c>
      <c r="H55" s="15">
        <v>0</v>
      </c>
    </row>
    <row r="56" spans="1:8" ht="16.5" thickTop="1" thickBot="1" x14ac:dyDescent="0.3">
      <c r="A56" s="5" t="s">
        <v>84</v>
      </c>
      <c r="B56" s="7" t="s">
        <v>36</v>
      </c>
      <c r="C56" s="15">
        <v>403.54928000000001</v>
      </c>
      <c r="D56" s="15">
        <v>100</v>
      </c>
      <c r="E56" s="15">
        <f t="shared" si="0"/>
        <v>68</v>
      </c>
      <c r="F56" s="15">
        <v>68</v>
      </c>
      <c r="G56" s="15">
        <v>0</v>
      </c>
      <c r="H56" s="15">
        <v>0</v>
      </c>
    </row>
    <row r="57" spans="1:8" ht="16.5" thickTop="1" thickBot="1" x14ac:dyDescent="0.3">
      <c r="A57" s="5" t="s">
        <v>85</v>
      </c>
      <c r="B57" s="7" t="s">
        <v>40</v>
      </c>
      <c r="C57" s="15">
        <v>0.34749999999999998</v>
      </c>
      <c r="D57" s="15">
        <v>0</v>
      </c>
      <c r="E57" s="15">
        <f t="shared" si="0"/>
        <v>0</v>
      </c>
      <c r="F57" s="15">
        <v>0</v>
      </c>
      <c r="G57" s="15">
        <v>0</v>
      </c>
      <c r="H57" s="15">
        <v>0</v>
      </c>
    </row>
    <row r="58" spans="1:8" ht="31.5" thickTop="1" thickBot="1" x14ac:dyDescent="0.3">
      <c r="A58" s="5" t="s">
        <v>86</v>
      </c>
      <c r="B58" s="6" t="s">
        <v>87</v>
      </c>
      <c r="C58" s="14">
        <v>1681.6492000000001</v>
      </c>
      <c r="D58" s="14">
        <v>2000</v>
      </c>
      <c r="E58" s="14">
        <f t="shared" si="0"/>
        <v>1800</v>
      </c>
      <c r="F58" s="14">
        <f t="shared" ref="F58:H65" si="5">SUM(F66)</f>
        <v>1800</v>
      </c>
      <c r="G58" s="14">
        <f t="shared" si="5"/>
        <v>0</v>
      </c>
      <c r="H58" s="14">
        <f t="shared" si="5"/>
        <v>0</v>
      </c>
    </row>
    <row r="59" spans="1:8" ht="16.5" thickTop="1" thickBot="1" x14ac:dyDescent="0.3">
      <c r="A59" s="5" t="s">
        <v>88</v>
      </c>
      <c r="B59" s="7" t="s">
        <v>20</v>
      </c>
      <c r="C59" s="15">
        <v>1616.78017</v>
      </c>
      <c r="D59" s="15">
        <v>1955</v>
      </c>
      <c r="E59" s="15">
        <f t="shared" si="0"/>
        <v>1782</v>
      </c>
      <c r="F59" s="15">
        <f t="shared" si="5"/>
        <v>1782</v>
      </c>
      <c r="G59" s="15">
        <f t="shared" si="5"/>
        <v>0</v>
      </c>
      <c r="H59" s="15">
        <f t="shared" si="5"/>
        <v>0</v>
      </c>
    </row>
    <row r="60" spans="1:8" ht="16.5" thickTop="1" thickBot="1" x14ac:dyDescent="0.3">
      <c r="A60" s="5" t="s">
        <v>89</v>
      </c>
      <c r="B60" s="8" t="s">
        <v>22</v>
      </c>
      <c r="C60" s="15">
        <v>1178.9632999999999</v>
      </c>
      <c r="D60" s="15">
        <v>1448</v>
      </c>
      <c r="E60" s="15">
        <f t="shared" si="0"/>
        <v>1340</v>
      </c>
      <c r="F60" s="15">
        <f t="shared" si="5"/>
        <v>1340</v>
      </c>
      <c r="G60" s="15">
        <f t="shared" si="5"/>
        <v>0</v>
      </c>
      <c r="H60" s="15">
        <f t="shared" si="5"/>
        <v>0</v>
      </c>
    </row>
    <row r="61" spans="1:8" ht="16.5" thickTop="1" thickBot="1" x14ac:dyDescent="0.3">
      <c r="A61" s="5" t="s">
        <v>90</v>
      </c>
      <c r="B61" s="8" t="s">
        <v>24</v>
      </c>
      <c r="C61" s="15">
        <v>432.76787000000002</v>
      </c>
      <c r="D61" s="15">
        <v>482</v>
      </c>
      <c r="E61" s="15">
        <f t="shared" si="0"/>
        <v>431</v>
      </c>
      <c r="F61" s="15">
        <f t="shared" si="5"/>
        <v>431</v>
      </c>
      <c r="G61" s="15">
        <f t="shared" si="5"/>
        <v>0</v>
      </c>
      <c r="H61" s="15">
        <f t="shared" si="5"/>
        <v>0</v>
      </c>
    </row>
    <row r="62" spans="1:8" ht="16.5" thickTop="1" thickBot="1" x14ac:dyDescent="0.3">
      <c r="A62" s="5" t="s">
        <v>91</v>
      </c>
      <c r="B62" s="8" t="s">
        <v>32</v>
      </c>
      <c r="C62" s="15">
        <v>0</v>
      </c>
      <c r="D62" s="15">
        <v>15</v>
      </c>
      <c r="E62" s="15">
        <f t="shared" si="0"/>
        <v>3</v>
      </c>
      <c r="F62" s="15">
        <f t="shared" si="5"/>
        <v>3</v>
      </c>
      <c r="G62" s="15">
        <f t="shared" si="5"/>
        <v>0</v>
      </c>
      <c r="H62" s="15">
        <f t="shared" si="5"/>
        <v>0</v>
      </c>
    </row>
    <row r="63" spans="1:8" ht="16.5" thickTop="1" thickBot="1" x14ac:dyDescent="0.3">
      <c r="A63" s="5" t="s">
        <v>92</v>
      </c>
      <c r="B63" s="8" t="s">
        <v>34</v>
      </c>
      <c r="C63" s="15">
        <v>5.0490000000000004</v>
      </c>
      <c r="D63" s="15">
        <v>10</v>
      </c>
      <c r="E63" s="15">
        <f t="shared" si="0"/>
        <v>8</v>
      </c>
      <c r="F63" s="15">
        <f t="shared" si="5"/>
        <v>8</v>
      </c>
      <c r="G63" s="15">
        <f t="shared" si="5"/>
        <v>0</v>
      </c>
      <c r="H63" s="15">
        <f t="shared" si="5"/>
        <v>0</v>
      </c>
    </row>
    <row r="64" spans="1:8" ht="16.5" thickTop="1" thickBot="1" x14ac:dyDescent="0.3">
      <c r="A64" s="5" t="s">
        <v>93</v>
      </c>
      <c r="B64" s="7" t="s">
        <v>36</v>
      </c>
      <c r="C64" s="15">
        <v>64.787419999999997</v>
      </c>
      <c r="D64" s="15">
        <v>45</v>
      </c>
      <c r="E64" s="15">
        <f t="shared" si="0"/>
        <v>18</v>
      </c>
      <c r="F64" s="15">
        <f t="shared" si="5"/>
        <v>18</v>
      </c>
      <c r="G64" s="15">
        <f t="shared" si="5"/>
        <v>0</v>
      </c>
      <c r="H64" s="15">
        <f t="shared" si="5"/>
        <v>0</v>
      </c>
    </row>
    <row r="65" spans="1:8" ht="16.5" thickTop="1" thickBot="1" x14ac:dyDescent="0.3">
      <c r="A65" s="5" t="s">
        <v>94</v>
      </c>
      <c r="B65" s="7" t="s">
        <v>40</v>
      </c>
      <c r="C65" s="15">
        <v>8.1610000000000002E-2</v>
      </c>
      <c r="D65" s="15">
        <v>0</v>
      </c>
      <c r="E65" s="15">
        <f t="shared" si="0"/>
        <v>0</v>
      </c>
      <c r="F65" s="15">
        <f t="shared" si="5"/>
        <v>0</v>
      </c>
      <c r="G65" s="15">
        <f t="shared" si="5"/>
        <v>0</v>
      </c>
      <c r="H65" s="15">
        <f t="shared" si="5"/>
        <v>0</v>
      </c>
    </row>
    <row r="66" spans="1:8" ht="31.5" thickTop="1" thickBot="1" x14ac:dyDescent="0.3">
      <c r="A66" s="5" t="s">
        <v>95</v>
      </c>
      <c r="B66" s="6" t="s">
        <v>87</v>
      </c>
      <c r="C66" s="14">
        <v>1681.6492000000001</v>
      </c>
      <c r="D66" s="14">
        <v>2000</v>
      </c>
      <c r="E66" s="14">
        <f t="shared" si="0"/>
        <v>1800</v>
      </c>
      <c r="F66" s="14">
        <f>SUM(F67,F72:F73)</f>
        <v>1800</v>
      </c>
      <c r="G66" s="14">
        <f>SUM(G67,G72:G73)</f>
        <v>0</v>
      </c>
      <c r="H66" s="14">
        <f>SUM(H67,H72:H73)</f>
        <v>0</v>
      </c>
    </row>
    <row r="67" spans="1:8" ht="16.5" thickTop="1" thickBot="1" x14ac:dyDescent="0.3">
      <c r="A67" s="5" t="s">
        <v>96</v>
      </c>
      <c r="B67" s="7" t="s">
        <v>20</v>
      </c>
      <c r="C67" s="15">
        <v>1616.78017</v>
      </c>
      <c r="D67" s="15">
        <v>1955</v>
      </c>
      <c r="E67" s="15">
        <f t="shared" si="0"/>
        <v>1782</v>
      </c>
      <c r="F67" s="15">
        <f>SUM(F68:F71)</f>
        <v>1782</v>
      </c>
      <c r="G67" s="15">
        <f>SUM(G68:G71)</f>
        <v>0</v>
      </c>
      <c r="H67" s="15">
        <f>SUM(H68:H71)</f>
        <v>0</v>
      </c>
    </row>
    <row r="68" spans="1:8" ht="16.5" thickTop="1" thickBot="1" x14ac:dyDescent="0.3">
      <c r="A68" s="5" t="s">
        <v>97</v>
      </c>
      <c r="B68" s="8" t="s">
        <v>22</v>
      </c>
      <c r="C68" s="15">
        <v>1178.9632999999999</v>
      </c>
      <c r="D68" s="15">
        <v>1448</v>
      </c>
      <c r="E68" s="15">
        <f t="shared" si="0"/>
        <v>1340</v>
      </c>
      <c r="F68" s="15">
        <v>1340</v>
      </c>
      <c r="G68" s="15">
        <v>0</v>
      </c>
      <c r="H68" s="15">
        <v>0</v>
      </c>
    </row>
    <row r="69" spans="1:8" ht="16.5" thickTop="1" thickBot="1" x14ac:dyDescent="0.3">
      <c r="A69" s="5" t="s">
        <v>98</v>
      </c>
      <c r="B69" s="8" t="s">
        <v>24</v>
      </c>
      <c r="C69" s="15">
        <v>432.76787000000002</v>
      </c>
      <c r="D69" s="15">
        <v>482</v>
      </c>
      <c r="E69" s="15">
        <f t="shared" si="0"/>
        <v>431</v>
      </c>
      <c r="F69" s="15">
        <v>431</v>
      </c>
      <c r="G69" s="15">
        <v>0</v>
      </c>
      <c r="H69" s="15">
        <v>0</v>
      </c>
    </row>
    <row r="70" spans="1:8" ht="16.5" thickTop="1" thickBot="1" x14ac:dyDescent="0.3">
      <c r="A70" s="5" t="s">
        <v>99</v>
      </c>
      <c r="B70" s="8" t="s">
        <v>32</v>
      </c>
      <c r="C70" s="15">
        <v>0</v>
      </c>
      <c r="D70" s="15">
        <v>15</v>
      </c>
      <c r="E70" s="15">
        <f t="shared" ref="E70:E133" si="6">SUM(F70:H70)</f>
        <v>3</v>
      </c>
      <c r="F70" s="15">
        <v>3</v>
      </c>
      <c r="G70" s="15">
        <v>0</v>
      </c>
      <c r="H70" s="15">
        <v>0</v>
      </c>
    </row>
    <row r="71" spans="1:8" ht="16.5" thickTop="1" thickBot="1" x14ac:dyDescent="0.3">
      <c r="A71" s="5" t="s">
        <v>100</v>
      </c>
      <c r="B71" s="8" t="s">
        <v>34</v>
      </c>
      <c r="C71" s="15">
        <v>5.0490000000000004</v>
      </c>
      <c r="D71" s="15">
        <v>10</v>
      </c>
      <c r="E71" s="15">
        <f t="shared" si="6"/>
        <v>8</v>
      </c>
      <c r="F71" s="15">
        <v>8</v>
      </c>
      <c r="G71" s="15">
        <v>0</v>
      </c>
      <c r="H71" s="15">
        <v>0</v>
      </c>
    </row>
    <row r="72" spans="1:8" ht="16.5" thickTop="1" thickBot="1" x14ac:dyDescent="0.3">
      <c r="A72" s="5" t="s">
        <v>101</v>
      </c>
      <c r="B72" s="7" t="s">
        <v>36</v>
      </c>
      <c r="C72" s="15">
        <v>64.787419999999997</v>
      </c>
      <c r="D72" s="15">
        <v>45</v>
      </c>
      <c r="E72" s="15">
        <f t="shared" si="6"/>
        <v>18</v>
      </c>
      <c r="F72" s="15">
        <v>18</v>
      </c>
      <c r="G72" s="15">
        <v>0</v>
      </c>
      <c r="H72" s="15">
        <v>0</v>
      </c>
    </row>
    <row r="73" spans="1:8" ht="16.5" thickTop="1" thickBot="1" x14ac:dyDescent="0.3">
      <c r="A73" s="5" t="s">
        <v>102</v>
      </c>
      <c r="B73" s="7" t="s">
        <v>40</v>
      </c>
      <c r="C73" s="15">
        <v>8.1610000000000002E-2</v>
      </c>
      <c r="D73" s="15">
        <v>0</v>
      </c>
      <c r="E73" s="15">
        <f t="shared" si="6"/>
        <v>0</v>
      </c>
      <c r="F73" s="15">
        <v>0</v>
      </c>
      <c r="G73" s="15">
        <v>0</v>
      </c>
      <c r="H73" s="15">
        <v>0</v>
      </c>
    </row>
    <row r="74" spans="1:8" ht="16.5" thickTop="1" thickBot="1" x14ac:dyDescent="0.3">
      <c r="A74" s="5" t="s">
        <v>103</v>
      </c>
      <c r="B74" s="6" t="s">
        <v>104</v>
      </c>
      <c r="C74" s="14">
        <v>23537.062519999999</v>
      </c>
      <c r="D74" s="14">
        <v>20000</v>
      </c>
      <c r="E74" s="14">
        <f t="shared" si="6"/>
        <v>17000</v>
      </c>
      <c r="F74" s="14">
        <f t="shared" ref="F74:H78" si="7">SUM(F82,F90,F95)</f>
        <v>17000</v>
      </c>
      <c r="G74" s="14">
        <f t="shared" si="7"/>
        <v>0</v>
      </c>
      <c r="H74" s="14">
        <f t="shared" si="7"/>
        <v>0</v>
      </c>
    </row>
    <row r="75" spans="1:8" ht="16.5" thickTop="1" thickBot="1" x14ac:dyDescent="0.3">
      <c r="A75" s="5" t="s">
        <v>105</v>
      </c>
      <c r="B75" s="7" t="s">
        <v>20</v>
      </c>
      <c r="C75" s="15">
        <v>18634.299800000001</v>
      </c>
      <c r="D75" s="15">
        <v>18120</v>
      </c>
      <c r="E75" s="15">
        <f t="shared" si="6"/>
        <v>16000</v>
      </c>
      <c r="F75" s="15">
        <f t="shared" si="7"/>
        <v>16000</v>
      </c>
      <c r="G75" s="15">
        <f t="shared" si="7"/>
        <v>0</v>
      </c>
      <c r="H75" s="15">
        <f t="shared" si="7"/>
        <v>0</v>
      </c>
    </row>
    <row r="76" spans="1:8" ht="16.5" thickTop="1" thickBot="1" x14ac:dyDescent="0.3">
      <c r="A76" s="5" t="s">
        <v>106</v>
      </c>
      <c r="B76" s="8" t="s">
        <v>22</v>
      </c>
      <c r="C76" s="15">
        <v>8475.0994300000002</v>
      </c>
      <c r="D76" s="15">
        <v>9154</v>
      </c>
      <c r="E76" s="15">
        <f t="shared" si="6"/>
        <v>8674</v>
      </c>
      <c r="F76" s="15">
        <f t="shared" si="7"/>
        <v>8674</v>
      </c>
      <c r="G76" s="15">
        <f t="shared" si="7"/>
        <v>0</v>
      </c>
      <c r="H76" s="15">
        <f t="shared" si="7"/>
        <v>0</v>
      </c>
    </row>
    <row r="77" spans="1:8" ht="16.5" thickTop="1" thickBot="1" x14ac:dyDescent="0.3">
      <c r="A77" s="5" t="s">
        <v>107</v>
      </c>
      <c r="B77" s="8" t="s">
        <v>24</v>
      </c>
      <c r="C77" s="15">
        <v>9959.1249599999992</v>
      </c>
      <c r="D77" s="15">
        <v>8778</v>
      </c>
      <c r="E77" s="15">
        <f t="shared" si="6"/>
        <v>7146</v>
      </c>
      <c r="F77" s="15">
        <f t="shared" si="7"/>
        <v>7146</v>
      </c>
      <c r="G77" s="15">
        <f t="shared" si="7"/>
        <v>0</v>
      </c>
      <c r="H77" s="15">
        <f t="shared" si="7"/>
        <v>0</v>
      </c>
    </row>
    <row r="78" spans="1:8" ht="16.5" thickTop="1" thickBot="1" x14ac:dyDescent="0.3">
      <c r="A78" s="5" t="s">
        <v>108</v>
      </c>
      <c r="B78" s="8" t="s">
        <v>32</v>
      </c>
      <c r="C78" s="15">
        <v>84.489989999999992</v>
      </c>
      <c r="D78" s="15">
        <v>88</v>
      </c>
      <c r="E78" s="15">
        <f t="shared" si="6"/>
        <v>80</v>
      </c>
      <c r="F78" s="15">
        <f t="shared" si="7"/>
        <v>80</v>
      </c>
      <c r="G78" s="15">
        <f t="shared" si="7"/>
        <v>0</v>
      </c>
      <c r="H78" s="15">
        <f t="shared" si="7"/>
        <v>0</v>
      </c>
    </row>
    <row r="79" spans="1:8" ht="16.5" thickTop="1" thickBot="1" x14ac:dyDescent="0.3">
      <c r="A79" s="5" t="s">
        <v>109</v>
      </c>
      <c r="B79" s="8" t="s">
        <v>34</v>
      </c>
      <c r="C79" s="15">
        <v>115.58542</v>
      </c>
      <c r="D79" s="15">
        <v>100</v>
      </c>
      <c r="E79" s="15">
        <f t="shared" si="6"/>
        <v>100</v>
      </c>
      <c r="F79" s="15">
        <f t="shared" ref="F79:H81" si="8">SUM(F87)</f>
        <v>100</v>
      </c>
      <c r="G79" s="15">
        <f t="shared" si="8"/>
        <v>0</v>
      </c>
      <c r="H79" s="15">
        <f t="shared" si="8"/>
        <v>0</v>
      </c>
    </row>
    <row r="80" spans="1:8" ht="16.5" thickTop="1" thickBot="1" x14ac:dyDescent="0.3">
      <c r="A80" s="5" t="s">
        <v>110</v>
      </c>
      <c r="B80" s="7" t="s">
        <v>36</v>
      </c>
      <c r="C80" s="15">
        <v>4875.8202000000001</v>
      </c>
      <c r="D80" s="15">
        <v>1880</v>
      </c>
      <c r="E80" s="15">
        <f t="shared" si="6"/>
        <v>1000</v>
      </c>
      <c r="F80" s="15">
        <f t="shared" si="8"/>
        <v>1000</v>
      </c>
      <c r="G80" s="15">
        <f t="shared" si="8"/>
        <v>0</v>
      </c>
      <c r="H80" s="15">
        <f t="shared" si="8"/>
        <v>0</v>
      </c>
    </row>
    <row r="81" spans="1:8" ht="16.5" thickTop="1" thickBot="1" x14ac:dyDescent="0.3">
      <c r="A81" s="5" t="s">
        <v>111</v>
      </c>
      <c r="B81" s="7" t="s">
        <v>40</v>
      </c>
      <c r="C81" s="15">
        <v>26.942519999999998</v>
      </c>
      <c r="D81" s="15">
        <v>0</v>
      </c>
      <c r="E81" s="15">
        <f t="shared" si="6"/>
        <v>0</v>
      </c>
      <c r="F81" s="15">
        <f t="shared" si="8"/>
        <v>0</v>
      </c>
      <c r="G81" s="15">
        <f t="shared" si="8"/>
        <v>0</v>
      </c>
      <c r="H81" s="15">
        <f t="shared" si="8"/>
        <v>0</v>
      </c>
    </row>
    <row r="82" spans="1:8" ht="16.5" thickTop="1" thickBot="1" x14ac:dyDescent="0.3">
      <c r="A82" s="5" t="s">
        <v>112</v>
      </c>
      <c r="B82" s="6" t="s">
        <v>104</v>
      </c>
      <c r="C82" s="14">
        <v>22344.806209999999</v>
      </c>
      <c r="D82" s="14">
        <v>18615</v>
      </c>
      <c r="E82" s="14">
        <f t="shared" si="6"/>
        <v>15779</v>
      </c>
      <c r="F82" s="14">
        <f>SUM(F83,F88:F89)</f>
        <v>15779</v>
      </c>
      <c r="G82" s="14">
        <f>SUM(G83,G88:G89)</f>
        <v>0</v>
      </c>
      <c r="H82" s="14">
        <f>SUM(H83,H88:H89)</f>
        <v>0</v>
      </c>
    </row>
    <row r="83" spans="1:8" ht="16.5" thickTop="1" thickBot="1" x14ac:dyDescent="0.3">
      <c r="A83" s="5" t="s">
        <v>113</v>
      </c>
      <c r="B83" s="7" t="s">
        <v>20</v>
      </c>
      <c r="C83" s="15">
        <v>17442.04349</v>
      </c>
      <c r="D83" s="15">
        <v>16735</v>
      </c>
      <c r="E83" s="15">
        <f t="shared" si="6"/>
        <v>14779</v>
      </c>
      <c r="F83" s="15">
        <f>SUM(F84:F87)</f>
        <v>14779</v>
      </c>
      <c r="G83" s="15">
        <f>SUM(G84:G87)</f>
        <v>0</v>
      </c>
      <c r="H83" s="15">
        <f>SUM(H84:H87)</f>
        <v>0</v>
      </c>
    </row>
    <row r="84" spans="1:8" ht="16.5" thickTop="1" thickBot="1" x14ac:dyDescent="0.3">
      <c r="A84" s="5" t="s">
        <v>114</v>
      </c>
      <c r="B84" s="8" t="s">
        <v>22</v>
      </c>
      <c r="C84" s="15">
        <v>7308.9210300000004</v>
      </c>
      <c r="D84" s="15">
        <v>7861</v>
      </c>
      <c r="E84" s="15">
        <f t="shared" si="6"/>
        <v>7501</v>
      </c>
      <c r="F84" s="15">
        <v>7501</v>
      </c>
      <c r="G84" s="15">
        <v>0</v>
      </c>
      <c r="H84" s="15">
        <v>0</v>
      </c>
    </row>
    <row r="85" spans="1:8" ht="16.5" thickTop="1" thickBot="1" x14ac:dyDescent="0.3">
      <c r="A85" s="5" t="s">
        <v>115</v>
      </c>
      <c r="B85" s="8" t="s">
        <v>24</v>
      </c>
      <c r="C85" s="15">
        <v>9934.4659200000006</v>
      </c>
      <c r="D85" s="15">
        <v>8694</v>
      </c>
      <c r="E85" s="15">
        <f t="shared" si="6"/>
        <v>7098</v>
      </c>
      <c r="F85" s="15">
        <v>7098</v>
      </c>
      <c r="G85" s="15">
        <v>0</v>
      </c>
      <c r="H85" s="15">
        <v>0</v>
      </c>
    </row>
    <row r="86" spans="1:8" ht="16.5" thickTop="1" thickBot="1" x14ac:dyDescent="0.3">
      <c r="A86" s="5" t="s">
        <v>116</v>
      </c>
      <c r="B86" s="8" t="s">
        <v>32</v>
      </c>
      <c r="C86" s="15">
        <v>83.071119999999993</v>
      </c>
      <c r="D86" s="15">
        <v>80</v>
      </c>
      <c r="E86" s="15">
        <f t="shared" si="6"/>
        <v>80</v>
      </c>
      <c r="F86" s="15">
        <v>80</v>
      </c>
      <c r="G86" s="15">
        <v>0</v>
      </c>
      <c r="H86" s="15">
        <v>0</v>
      </c>
    </row>
    <row r="87" spans="1:8" ht="16.5" thickTop="1" thickBot="1" x14ac:dyDescent="0.3">
      <c r="A87" s="5" t="s">
        <v>117</v>
      </c>
      <c r="B87" s="8" t="s">
        <v>34</v>
      </c>
      <c r="C87" s="15">
        <v>115.58542</v>
      </c>
      <c r="D87" s="15">
        <v>100</v>
      </c>
      <c r="E87" s="15">
        <f t="shared" si="6"/>
        <v>100</v>
      </c>
      <c r="F87" s="15">
        <v>100</v>
      </c>
      <c r="G87" s="15">
        <v>0</v>
      </c>
      <c r="H87" s="15">
        <v>0</v>
      </c>
    </row>
    <row r="88" spans="1:8" ht="16.5" thickTop="1" thickBot="1" x14ac:dyDescent="0.3">
      <c r="A88" s="5" t="s">
        <v>118</v>
      </c>
      <c r="B88" s="7" t="s">
        <v>36</v>
      </c>
      <c r="C88" s="15">
        <v>4875.8202000000001</v>
      </c>
      <c r="D88" s="15">
        <v>1880</v>
      </c>
      <c r="E88" s="15">
        <f t="shared" si="6"/>
        <v>1000</v>
      </c>
      <c r="F88" s="15">
        <v>1000</v>
      </c>
      <c r="G88" s="15">
        <v>0</v>
      </c>
      <c r="H88" s="15">
        <v>0</v>
      </c>
    </row>
    <row r="89" spans="1:8" ht="16.5" thickTop="1" thickBot="1" x14ac:dyDescent="0.3">
      <c r="A89" s="5" t="s">
        <v>119</v>
      </c>
      <c r="B89" s="7" t="s">
        <v>40</v>
      </c>
      <c r="C89" s="15">
        <v>26.942519999999998</v>
      </c>
      <c r="D89" s="15">
        <v>0</v>
      </c>
      <c r="E89" s="15">
        <f t="shared" si="6"/>
        <v>0</v>
      </c>
      <c r="F89" s="15">
        <v>0</v>
      </c>
      <c r="G89" s="15">
        <v>0</v>
      </c>
      <c r="H89" s="15">
        <v>0</v>
      </c>
    </row>
    <row r="90" spans="1:8" ht="16.5" thickTop="1" thickBot="1" x14ac:dyDescent="0.3">
      <c r="A90" s="5" t="s">
        <v>120</v>
      </c>
      <c r="B90" s="6" t="s">
        <v>121</v>
      </c>
      <c r="C90" s="14">
        <v>690.35279000000003</v>
      </c>
      <c r="D90" s="14">
        <v>881</v>
      </c>
      <c r="E90" s="14">
        <f t="shared" si="6"/>
        <v>733</v>
      </c>
      <c r="F90" s="14">
        <f>SUM(F91)</f>
        <v>733</v>
      </c>
      <c r="G90" s="14">
        <f>SUM(G91)</f>
        <v>0</v>
      </c>
      <c r="H90" s="14">
        <f>SUM(H91)</f>
        <v>0</v>
      </c>
    </row>
    <row r="91" spans="1:8" ht="16.5" thickTop="1" thickBot="1" x14ac:dyDescent="0.3">
      <c r="A91" s="5" t="s">
        <v>122</v>
      </c>
      <c r="B91" s="7" t="s">
        <v>20</v>
      </c>
      <c r="C91" s="15">
        <v>690.35279000000003</v>
      </c>
      <c r="D91" s="15">
        <v>881</v>
      </c>
      <c r="E91" s="15">
        <f t="shared" si="6"/>
        <v>733</v>
      </c>
      <c r="F91" s="15">
        <f>SUM(F92:F94)</f>
        <v>733</v>
      </c>
      <c r="G91" s="15">
        <f>SUM(G92:G94)</f>
        <v>0</v>
      </c>
      <c r="H91" s="15">
        <f>SUM(H92:H94)</f>
        <v>0</v>
      </c>
    </row>
    <row r="92" spans="1:8" ht="16.5" thickTop="1" thickBot="1" x14ac:dyDescent="0.3">
      <c r="A92" s="5" t="s">
        <v>123</v>
      </c>
      <c r="B92" s="8" t="s">
        <v>22</v>
      </c>
      <c r="C92" s="15">
        <v>685.73788000000002</v>
      </c>
      <c r="D92" s="15">
        <v>836</v>
      </c>
      <c r="E92" s="15">
        <f t="shared" si="6"/>
        <v>709</v>
      </c>
      <c r="F92" s="15">
        <v>709</v>
      </c>
      <c r="G92" s="15">
        <v>0</v>
      </c>
      <c r="H92" s="15">
        <v>0</v>
      </c>
    </row>
    <row r="93" spans="1:8" ht="16.5" thickTop="1" thickBot="1" x14ac:dyDescent="0.3">
      <c r="A93" s="5" t="s">
        <v>124</v>
      </c>
      <c r="B93" s="8" t="s">
        <v>24</v>
      </c>
      <c r="C93" s="15">
        <v>3.19604</v>
      </c>
      <c r="D93" s="15">
        <v>40</v>
      </c>
      <c r="E93" s="15">
        <f t="shared" si="6"/>
        <v>24</v>
      </c>
      <c r="F93" s="15">
        <v>24</v>
      </c>
      <c r="G93" s="15">
        <v>0</v>
      </c>
      <c r="H93" s="15">
        <v>0</v>
      </c>
    </row>
    <row r="94" spans="1:8" ht="16.5" thickTop="1" thickBot="1" x14ac:dyDescent="0.3">
      <c r="A94" s="5" t="s">
        <v>125</v>
      </c>
      <c r="B94" s="8" t="s">
        <v>32</v>
      </c>
      <c r="C94" s="15">
        <v>1.4188700000000001</v>
      </c>
      <c r="D94" s="15">
        <v>5</v>
      </c>
      <c r="E94" s="15">
        <f t="shared" si="6"/>
        <v>0</v>
      </c>
      <c r="F94" s="15">
        <v>0</v>
      </c>
      <c r="G94" s="15">
        <v>0</v>
      </c>
      <c r="H94" s="15">
        <v>0</v>
      </c>
    </row>
    <row r="95" spans="1:8" ht="16.5" thickTop="1" thickBot="1" x14ac:dyDescent="0.3">
      <c r="A95" s="5" t="s">
        <v>126</v>
      </c>
      <c r="B95" s="6" t="s">
        <v>127</v>
      </c>
      <c r="C95" s="14">
        <v>501.90352000000001</v>
      </c>
      <c r="D95" s="14">
        <v>504</v>
      </c>
      <c r="E95" s="14">
        <f t="shared" si="6"/>
        <v>488</v>
      </c>
      <c r="F95" s="14">
        <f>SUM(F96)</f>
        <v>488</v>
      </c>
      <c r="G95" s="14">
        <f>SUM(G96)</f>
        <v>0</v>
      </c>
      <c r="H95" s="14">
        <f>SUM(H96)</f>
        <v>0</v>
      </c>
    </row>
    <row r="96" spans="1:8" ht="16.5" thickTop="1" thickBot="1" x14ac:dyDescent="0.3">
      <c r="A96" s="5" t="s">
        <v>128</v>
      </c>
      <c r="B96" s="7" t="s">
        <v>20</v>
      </c>
      <c r="C96" s="15">
        <v>501.90352000000001</v>
      </c>
      <c r="D96" s="15">
        <v>504</v>
      </c>
      <c r="E96" s="15">
        <f t="shared" si="6"/>
        <v>488</v>
      </c>
      <c r="F96" s="15">
        <f>SUM(F97:F99)</f>
        <v>488</v>
      </c>
      <c r="G96" s="15">
        <f>SUM(G97:G99)</f>
        <v>0</v>
      </c>
      <c r="H96" s="15">
        <f>SUM(H97:H99)</f>
        <v>0</v>
      </c>
    </row>
    <row r="97" spans="1:8" ht="16.5" thickTop="1" thickBot="1" x14ac:dyDescent="0.3">
      <c r="A97" s="5" t="s">
        <v>129</v>
      </c>
      <c r="B97" s="8" t="s">
        <v>22</v>
      </c>
      <c r="C97" s="15">
        <v>480.44051999999999</v>
      </c>
      <c r="D97" s="15">
        <v>457</v>
      </c>
      <c r="E97" s="15">
        <f t="shared" si="6"/>
        <v>464</v>
      </c>
      <c r="F97" s="15">
        <v>464</v>
      </c>
      <c r="G97" s="15">
        <v>0</v>
      </c>
      <c r="H97" s="15">
        <v>0</v>
      </c>
    </row>
    <row r="98" spans="1:8" ht="16.5" thickTop="1" thickBot="1" x14ac:dyDescent="0.3">
      <c r="A98" s="5" t="s">
        <v>130</v>
      </c>
      <c r="B98" s="8" t="s">
        <v>24</v>
      </c>
      <c r="C98" s="15">
        <v>21.463000000000001</v>
      </c>
      <c r="D98" s="15">
        <v>44</v>
      </c>
      <c r="E98" s="15">
        <f t="shared" si="6"/>
        <v>24</v>
      </c>
      <c r="F98" s="15">
        <v>24</v>
      </c>
      <c r="G98" s="15">
        <v>0</v>
      </c>
      <c r="H98" s="15">
        <v>0</v>
      </c>
    </row>
    <row r="99" spans="1:8" ht="16.5" thickTop="1" thickBot="1" x14ac:dyDescent="0.3">
      <c r="A99" s="5" t="s">
        <v>131</v>
      </c>
      <c r="B99" s="8" t="s">
        <v>32</v>
      </c>
      <c r="C99" s="15">
        <v>0</v>
      </c>
      <c r="D99" s="15">
        <v>3</v>
      </c>
      <c r="E99" s="15">
        <f t="shared" si="6"/>
        <v>0</v>
      </c>
      <c r="F99" s="15">
        <v>0</v>
      </c>
      <c r="G99" s="15">
        <v>0</v>
      </c>
      <c r="H99" s="15">
        <v>0</v>
      </c>
    </row>
    <row r="100" spans="1:8" ht="16.5" thickTop="1" thickBot="1" x14ac:dyDescent="0.3">
      <c r="A100" s="5" t="s">
        <v>132</v>
      </c>
      <c r="B100" s="6" t="s">
        <v>133</v>
      </c>
      <c r="C100" s="14">
        <v>12974.239670000001</v>
      </c>
      <c r="D100" s="14">
        <v>14517.2</v>
      </c>
      <c r="E100" s="14">
        <f t="shared" si="6"/>
        <v>14517.2</v>
      </c>
      <c r="F100" s="14">
        <f t="shared" ref="F100:H103" si="9">SUM(F109,F117)</f>
        <v>14517.2</v>
      </c>
      <c r="G100" s="14">
        <f t="shared" si="9"/>
        <v>0</v>
      </c>
      <c r="H100" s="14">
        <f t="shared" si="9"/>
        <v>0</v>
      </c>
    </row>
    <row r="101" spans="1:8" ht="16.5" thickTop="1" thickBot="1" x14ac:dyDescent="0.3">
      <c r="A101" s="5" t="s">
        <v>134</v>
      </c>
      <c r="B101" s="7" t="s">
        <v>20</v>
      </c>
      <c r="C101" s="15">
        <v>12446.054719999998</v>
      </c>
      <c r="D101" s="15">
        <v>14217.2</v>
      </c>
      <c r="E101" s="15">
        <f t="shared" si="6"/>
        <v>14267.2</v>
      </c>
      <c r="F101" s="15">
        <f t="shared" si="9"/>
        <v>14267.2</v>
      </c>
      <c r="G101" s="15">
        <f t="shared" si="9"/>
        <v>0</v>
      </c>
      <c r="H101" s="15">
        <f t="shared" si="9"/>
        <v>0</v>
      </c>
    </row>
    <row r="102" spans="1:8" ht="16.5" thickTop="1" thickBot="1" x14ac:dyDescent="0.3">
      <c r="A102" s="5" t="s">
        <v>135</v>
      </c>
      <c r="B102" s="8" t="s">
        <v>22</v>
      </c>
      <c r="C102" s="15">
        <v>10297.975399999999</v>
      </c>
      <c r="D102" s="15">
        <v>11796.2</v>
      </c>
      <c r="E102" s="15">
        <f t="shared" si="6"/>
        <v>11796.2</v>
      </c>
      <c r="F102" s="15">
        <f t="shared" si="9"/>
        <v>11796.2</v>
      </c>
      <c r="G102" s="15">
        <f t="shared" si="9"/>
        <v>0</v>
      </c>
      <c r="H102" s="15">
        <f t="shared" si="9"/>
        <v>0</v>
      </c>
    </row>
    <row r="103" spans="1:8" ht="16.5" thickTop="1" thickBot="1" x14ac:dyDescent="0.3">
      <c r="A103" s="5" t="s">
        <v>136</v>
      </c>
      <c r="B103" s="8" t="s">
        <v>24</v>
      </c>
      <c r="C103" s="15">
        <v>1648.22021</v>
      </c>
      <c r="D103" s="15">
        <v>1836</v>
      </c>
      <c r="E103" s="15">
        <f t="shared" si="6"/>
        <v>1816</v>
      </c>
      <c r="F103" s="15">
        <f t="shared" si="9"/>
        <v>1816</v>
      </c>
      <c r="G103" s="15">
        <f t="shared" si="9"/>
        <v>0</v>
      </c>
      <c r="H103" s="15">
        <f t="shared" si="9"/>
        <v>0</v>
      </c>
    </row>
    <row r="104" spans="1:8" ht="16.5" thickTop="1" thickBot="1" x14ac:dyDescent="0.3">
      <c r="A104" s="5" t="s">
        <v>137</v>
      </c>
      <c r="B104" s="8" t="s">
        <v>30</v>
      </c>
      <c r="C104" s="15">
        <v>3.44387</v>
      </c>
      <c r="D104" s="15">
        <v>5</v>
      </c>
      <c r="E104" s="15">
        <f t="shared" si="6"/>
        <v>5</v>
      </c>
      <c r="F104" s="15">
        <f>SUM(F113)</f>
        <v>5</v>
      </c>
      <c r="G104" s="15">
        <f>SUM(G113)</f>
        <v>0</v>
      </c>
      <c r="H104" s="15">
        <f>SUM(H113)</f>
        <v>0</v>
      </c>
    </row>
    <row r="105" spans="1:8" ht="16.5" thickTop="1" thickBot="1" x14ac:dyDescent="0.3">
      <c r="A105" s="5" t="s">
        <v>138</v>
      </c>
      <c r="B105" s="8" t="s">
        <v>32</v>
      </c>
      <c r="C105" s="15">
        <v>200</v>
      </c>
      <c r="D105" s="15">
        <v>200</v>
      </c>
      <c r="E105" s="15">
        <f t="shared" si="6"/>
        <v>200</v>
      </c>
      <c r="F105" s="15">
        <f t="shared" ref="F105:H107" si="10">SUM(F114,F121)</f>
        <v>200</v>
      </c>
      <c r="G105" s="15">
        <f t="shared" si="10"/>
        <v>0</v>
      </c>
      <c r="H105" s="15">
        <f t="shared" si="10"/>
        <v>0</v>
      </c>
    </row>
    <row r="106" spans="1:8" ht="16.5" thickTop="1" thickBot="1" x14ac:dyDescent="0.3">
      <c r="A106" s="5" t="s">
        <v>139</v>
      </c>
      <c r="B106" s="8" t="s">
        <v>34</v>
      </c>
      <c r="C106" s="15">
        <v>296.41524000000004</v>
      </c>
      <c r="D106" s="15">
        <v>380</v>
      </c>
      <c r="E106" s="15">
        <f t="shared" si="6"/>
        <v>450</v>
      </c>
      <c r="F106" s="15">
        <f t="shared" si="10"/>
        <v>450</v>
      </c>
      <c r="G106" s="15">
        <f t="shared" si="10"/>
        <v>0</v>
      </c>
      <c r="H106" s="15">
        <f t="shared" si="10"/>
        <v>0</v>
      </c>
    </row>
    <row r="107" spans="1:8" ht="16.5" thickTop="1" thickBot="1" x14ac:dyDescent="0.3">
      <c r="A107" s="5" t="s">
        <v>140</v>
      </c>
      <c r="B107" s="7" t="s">
        <v>36</v>
      </c>
      <c r="C107" s="15">
        <v>528.18495000000007</v>
      </c>
      <c r="D107" s="15">
        <v>300</v>
      </c>
      <c r="E107" s="15">
        <f t="shared" si="6"/>
        <v>250</v>
      </c>
      <c r="F107" s="15">
        <f t="shared" si="10"/>
        <v>250</v>
      </c>
      <c r="G107" s="15">
        <f t="shared" si="10"/>
        <v>0</v>
      </c>
      <c r="H107" s="15">
        <f t="shared" si="10"/>
        <v>0</v>
      </c>
    </row>
    <row r="108" spans="1:8" ht="16.5" thickTop="1" thickBot="1" x14ac:dyDescent="0.3">
      <c r="A108" s="5" t="s">
        <v>141</v>
      </c>
      <c r="B108" s="7" t="s">
        <v>40</v>
      </c>
      <c r="C108" s="15">
        <v>0</v>
      </c>
      <c r="D108" s="15">
        <v>0</v>
      </c>
      <c r="E108" s="15">
        <f t="shared" si="6"/>
        <v>0</v>
      </c>
      <c r="F108" s="15">
        <f>SUM(F124)</f>
        <v>0</v>
      </c>
      <c r="G108" s="15">
        <f>SUM(G124)</f>
        <v>0</v>
      </c>
      <c r="H108" s="15">
        <f>SUM(H124)</f>
        <v>0</v>
      </c>
    </row>
    <row r="109" spans="1:8" ht="16.5" thickTop="1" thickBot="1" x14ac:dyDescent="0.3">
      <c r="A109" s="5" t="s">
        <v>142</v>
      </c>
      <c r="B109" s="6" t="s">
        <v>143</v>
      </c>
      <c r="C109" s="14">
        <v>12859.42447</v>
      </c>
      <c r="D109" s="14">
        <v>14517.2</v>
      </c>
      <c r="E109" s="14">
        <f t="shared" si="6"/>
        <v>14517.2</v>
      </c>
      <c r="F109" s="14">
        <f>SUM(F110,F116)</f>
        <v>14517.2</v>
      </c>
      <c r="G109" s="14">
        <f>SUM(G110,G116)</f>
        <v>0</v>
      </c>
      <c r="H109" s="14">
        <f>SUM(H110,H116)</f>
        <v>0</v>
      </c>
    </row>
    <row r="110" spans="1:8" ht="16.5" thickTop="1" thickBot="1" x14ac:dyDescent="0.3">
      <c r="A110" s="5" t="s">
        <v>144</v>
      </c>
      <c r="B110" s="7" t="s">
        <v>20</v>
      </c>
      <c r="C110" s="15">
        <v>12335.237519999999</v>
      </c>
      <c r="D110" s="15">
        <v>14217.2</v>
      </c>
      <c r="E110" s="15">
        <f t="shared" si="6"/>
        <v>14267.2</v>
      </c>
      <c r="F110" s="15">
        <f>SUM(F111:F115)</f>
        <v>14267.2</v>
      </c>
      <c r="G110" s="15">
        <f>SUM(G111:G115)</f>
        <v>0</v>
      </c>
      <c r="H110" s="15">
        <f>SUM(H111:H115)</f>
        <v>0</v>
      </c>
    </row>
    <row r="111" spans="1:8" ht="16.5" thickTop="1" thickBot="1" x14ac:dyDescent="0.3">
      <c r="A111" s="5" t="s">
        <v>145</v>
      </c>
      <c r="B111" s="8" t="s">
        <v>22</v>
      </c>
      <c r="C111" s="15">
        <v>10297.975399999999</v>
      </c>
      <c r="D111" s="15">
        <v>11796.2</v>
      </c>
      <c r="E111" s="15">
        <f t="shared" si="6"/>
        <v>11796.2</v>
      </c>
      <c r="F111" s="15">
        <v>11796.2</v>
      </c>
      <c r="G111" s="15">
        <v>0</v>
      </c>
      <c r="H111" s="15">
        <v>0</v>
      </c>
    </row>
    <row r="112" spans="1:8" ht="16.5" thickTop="1" thickBot="1" x14ac:dyDescent="0.3">
      <c r="A112" s="5" t="s">
        <v>146</v>
      </c>
      <c r="B112" s="8" t="s">
        <v>24</v>
      </c>
      <c r="C112" s="15">
        <v>1537.40301</v>
      </c>
      <c r="D112" s="15">
        <v>1836</v>
      </c>
      <c r="E112" s="15">
        <f t="shared" si="6"/>
        <v>1816</v>
      </c>
      <c r="F112" s="15">
        <v>1816</v>
      </c>
      <c r="G112" s="15">
        <v>0</v>
      </c>
      <c r="H112" s="15">
        <v>0</v>
      </c>
    </row>
    <row r="113" spans="1:8" ht="16.5" thickTop="1" thickBot="1" x14ac:dyDescent="0.3">
      <c r="A113" s="5" t="s">
        <v>147</v>
      </c>
      <c r="B113" s="8" t="s">
        <v>30</v>
      </c>
      <c r="C113" s="15">
        <v>3.44387</v>
      </c>
      <c r="D113" s="15">
        <v>5</v>
      </c>
      <c r="E113" s="15">
        <f t="shared" si="6"/>
        <v>5</v>
      </c>
      <c r="F113" s="15">
        <v>5</v>
      </c>
      <c r="G113" s="15">
        <v>0</v>
      </c>
      <c r="H113" s="15">
        <v>0</v>
      </c>
    </row>
    <row r="114" spans="1:8" ht="16.5" thickTop="1" thickBot="1" x14ac:dyDescent="0.3">
      <c r="A114" s="5" t="s">
        <v>148</v>
      </c>
      <c r="B114" s="8" t="s">
        <v>32</v>
      </c>
      <c r="C114" s="15">
        <v>200</v>
      </c>
      <c r="D114" s="15">
        <v>200</v>
      </c>
      <c r="E114" s="15">
        <f t="shared" si="6"/>
        <v>200</v>
      </c>
      <c r="F114" s="15">
        <v>200</v>
      </c>
      <c r="G114" s="15">
        <v>0</v>
      </c>
      <c r="H114" s="15">
        <v>0</v>
      </c>
    </row>
    <row r="115" spans="1:8" ht="16.5" thickTop="1" thickBot="1" x14ac:dyDescent="0.3">
      <c r="A115" s="5" t="s">
        <v>149</v>
      </c>
      <c r="B115" s="8" t="s">
        <v>34</v>
      </c>
      <c r="C115" s="15">
        <v>296.41524000000004</v>
      </c>
      <c r="D115" s="15">
        <v>380</v>
      </c>
      <c r="E115" s="15">
        <f t="shared" si="6"/>
        <v>450</v>
      </c>
      <c r="F115" s="15">
        <v>450</v>
      </c>
      <c r="G115" s="15">
        <v>0</v>
      </c>
      <c r="H115" s="15">
        <v>0</v>
      </c>
    </row>
    <row r="116" spans="1:8" ht="16.5" thickTop="1" thickBot="1" x14ac:dyDescent="0.3">
      <c r="A116" s="5" t="s">
        <v>150</v>
      </c>
      <c r="B116" s="7" t="s">
        <v>36</v>
      </c>
      <c r="C116" s="15">
        <v>524.18695000000002</v>
      </c>
      <c r="D116" s="15">
        <v>300</v>
      </c>
      <c r="E116" s="15">
        <f t="shared" si="6"/>
        <v>250</v>
      </c>
      <c r="F116" s="15">
        <v>250</v>
      </c>
      <c r="G116" s="15">
        <v>0</v>
      </c>
      <c r="H116" s="15">
        <v>0</v>
      </c>
    </row>
    <row r="117" spans="1:8" ht="16.5" thickTop="1" thickBot="1" x14ac:dyDescent="0.3">
      <c r="A117" s="5" t="s">
        <v>151</v>
      </c>
      <c r="B117" s="6" t="s">
        <v>152</v>
      </c>
      <c r="C117" s="14">
        <v>114.8152</v>
      </c>
      <c r="D117" s="14">
        <v>0</v>
      </c>
      <c r="E117" s="14">
        <f t="shared" si="6"/>
        <v>0</v>
      </c>
      <c r="F117" s="14">
        <f>SUM(F118,F123:F124)</f>
        <v>0</v>
      </c>
      <c r="G117" s="14">
        <f>SUM(G118,G123:G124)</f>
        <v>0</v>
      </c>
      <c r="H117" s="14">
        <f>SUM(H118,H123:H124)</f>
        <v>0</v>
      </c>
    </row>
    <row r="118" spans="1:8" ht="16.5" thickTop="1" thickBot="1" x14ac:dyDescent="0.3">
      <c r="A118" s="5" t="s">
        <v>153</v>
      </c>
      <c r="B118" s="7" t="s">
        <v>20</v>
      </c>
      <c r="C118" s="15">
        <v>110.8172</v>
      </c>
      <c r="D118" s="15">
        <v>0</v>
      </c>
      <c r="E118" s="15">
        <f t="shared" si="6"/>
        <v>0</v>
      </c>
      <c r="F118" s="15">
        <f>SUM(F119:F122)</f>
        <v>0</v>
      </c>
      <c r="G118" s="15">
        <f>SUM(G119:G122)</f>
        <v>0</v>
      </c>
      <c r="H118" s="15">
        <f>SUM(H119:H122)</f>
        <v>0</v>
      </c>
    </row>
    <row r="119" spans="1:8" ht="16.5" thickTop="1" thickBot="1" x14ac:dyDescent="0.3">
      <c r="A119" s="5" t="s">
        <v>154</v>
      </c>
      <c r="B119" s="8" t="s">
        <v>22</v>
      </c>
      <c r="C119" s="15">
        <v>0</v>
      </c>
      <c r="D119" s="15">
        <v>0</v>
      </c>
      <c r="E119" s="15">
        <f t="shared" si="6"/>
        <v>0</v>
      </c>
      <c r="F119" s="15">
        <v>0</v>
      </c>
      <c r="G119" s="15">
        <v>0</v>
      </c>
      <c r="H119" s="15">
        <v>0</v>
      </c>
    </row>
    <row r="120" spans="1:8" ht="16.5" thickTop="1" thickBot="1" x14ac:dyDescent="0.3">
      <c r="A120" s="5" t="s">
        <v>155</v>
      </c>
      <c r="B120" s="8" t="s">
        <v>24</v>
      </c>
      <c r="C120" s="15">
        <v>110.8172</v>
      </c>
      <c r="D120" s="15">
        <v>0</v>
      </c>
      <c r="E120" s="15">
        <f t="shared" si="6"/>
        <v>0</v>
      </c>
      <c r="F120" s="15">
        <v>0</v>
      </c>
      <c r="G120" s="15">
        <v>0</v>
      </c>
      <c r="H120" s="15">
        <v>0</v>
      </c>
    </row>
    <row r="121" spans="1:8" ht="16.5" thickTop="1" thickBot="1" x14ac:dyDescent="0.3">
      <c r="A121" s="5" t="s">
        <v>156</v>
      </c>
      <c r="B121" s="8" t="s">
        <v>32</v>
      </c>
      <c r="C121" s="15">
        <v>0</v>
      </c>
      <c r="D121" s="15">
        <v>0</v>
      </c>
      <c r="E121" s="15">
        <f t="shared" si="6"/>
        <v>0</v>
      </c>
      <c r="F121" s="15">
        <v>0</v>
      </c>
      <c r="G121" s="15">
        <v>0</v>
      </c>
      <c r="H121" s="15">
        <v>0</v>
      </c>
    </row>
    <row r="122" spans="1:8" ht="16.5" thickTop="1" thickBot="1" x14ac:dyDescent="0.3">
      <c r="A122" s="5" t="s">
        <v>157</v>
      </c>
      <c r="B122" s="8" t="s">
        <v>34</v>
      </c>
      <c r="C122" s="15">
        <v>0</v>
      </c>
      <c r="D122" s="15">
        <v>0</v>
      </c>
      <c r="E122" s="15">
        <f t="shared" si="6"/>
        <v>0</v>
      </c>
      <c r="F122" s="15">
        <v>0</v>
      </c>
      <c r="G122" s="15">
        <v>0</v>
      </c>
      <c r="H122" s="15">
        <v>0</v>
      </c>
    </row>
    <row r="123" spans="1:8" ht="16.5" thickTop="1" thickBot="1" x14ac:dyDescent="0.3">
      <c r="A123" s="5" t="s">
        <v>158</v>
      </c>
      <c r="B123" s="7" t="s">
        <v>36</v>
      </c>
      <c r="C123" s="15">
        <v>3.9980000000000002</v>
      </c>
      <c r="D123" s="15">
        <v>0</v>
      </c>
      <c r="E123" s="15">
        <f t="shared" si="6"/>
        <v>0</v>
      </c>
      <c r="F123" s="15">
        <v>0</v>
      </c>
      <c r="G123" s="15">
        <v>0</v>
      </c>
      <c r="H123" s="15">
        <v>0</v>
      </c>
    </row>
    <row r="124" spans="1:8" ht="16.5" thickTop="1" thickBot="1" x14ac:dyDescent="0.3">
      <c r="A124" s="5" t="s">
        <v>159</v>
      </c>
      <c r="B124" s="7" t="s">
        <v>40</v>
      </c>
      <c r="C124" s="15">
        <v>0</v>
      </c>
      <c r="D124" s="15">
        <v>0</v>
      </c>
      <c r="E124" s="15">
        <f t="shared" si="6"/>
        <v>0</v>
      </c>
      <c r="F124" s="15">
        <v>0</v>
      </c>
      <c r="G124" s="15">
        <v>0</v>
      </c>
      <c r="H124" s="15">
        <v>0</v>
      </c>
    </row>
    <row r="125" spans="1:8" ht="16.5" thickTop="1" thickBot="1" x14ac:dyDescent="0.3">
      <c r="A125" s="5" t="s">
        <v>160</v>
      </c>
      <c r="B125" s="6" t="s">
        <v>161</v>
      </c>
      <c r="C125" s="14">
        <v>23359.911230000002</v>
      </c>
      <c r="D125" s="14">
        <v>58527.499999999993</v>
      </c>
      <c r="E125" s="14">
        <f t="shared" si="6"/>
        <v>60500</v>
      </c>
      <c r="F125" s="14">
        <f t="shared" ref="F125:H126" si="11">SUM(F134,F143,F165,F172)</f>
        <v>60500</v>
      </c>
      <c r="G125" s="14">
        <f t="shared" si="11"/>
        <v>0</v>
      </c>
      <c r="H125" s="14">
        <f t="shared" si="11"/>
        <v>0</v>
      </c>
    </row>
    <row r="126" spans="1:8" ht="16.5" thickTop="1" thickBot="1" x14ac:dyDescent="0.3">
      <c r="A126" s="5" t="s">
        <v>162</v>
      </c>
      <c r="B126" s="7" t="s">
        <v>20</v>
      </c>
      <c r="C126" s="15">
        <v>23008.555950000002</v>
      </c>
      <c r="D126" s="15">
        <v>57550.799999999996</v>
      </c>
      <c r="E126" s="15">
        <f t="shared" si="6"/>
        <v>58900.3</v>
      </c>
      <c r="F126" s="15">
        <f t="shared" si="11"/>
        <v>58900.3</v>
      </c>
      <c r="G126" s="15">
        <f t="shared" si="11"/>
        <v>0</v>
      </c>
      <c r="H126" s="15">
        <f t="shared" si="11"/>
        <v>0</v>
      </c>
    </row>
    <row r="127" spans="1:8" ht="16.5" thickTop="1" thickBot="1" x14ac:dyDescent="0.3">
      <c r="A127" s="5" t="s">
        <v>163</v>
      </c>
      <c r="B127" s="8" t="s">
        <v>22</v>
      </c>
      <c r="C127" s="15">
        <v>8184.9680900000003</v>
      </c>
      <c r="D127" s="15">
        <v>26587.7</v>
      </c>
      <c r="E127" s="15">
        <f t="shared" si="6"/>
        <v>26504.460000000003</v>
      </c>
      <c r="F127" s="15">
        <f t="shared" ref="F127:H128" si="12">SUM(F136,F145,F167)</f>
        <v>26504.460000000003</v>
      </c>
      <c r="G127" s="15">
        <f t="shared" si="12"/>
        <v>0</v>
      </c>
      <c r="H127" s="15">
        <f t="shared" si="12"/>
        <v>0</v>
      </c>
    </row>
    <row r="128" spans="1:8" ht="16.5" thickTop="1" thickBot="1" x14ac:dyDescent="0.3">
      <c r="A128" s="5" t="s">
        <v>164</v>
      </c>
      <c r="B128" s="8" t="s">
        <v>24</v>
      </c>
      <c r="C128" s="15">
        <v>2481.4435699999999</v>
      </c>
      <c r="D128" s="15">
        <v>9431.5</v>
      </c>
      <c r="E128" s="15">
        <f t="shared" si="6"/>
        <v>10984.539999999999</v>
      </c>
      <c r="F128" s="15">
        <f t="shared" si="12"/>
        <v>10984.539999999999</v>
      </c>
      <c r="G128" s="15">
        <f t="shared" si="12"/>
        <v>0</v>
      </c>
      <c r="H128" s="15">
        <f t="shared" si="12"/>
        <v>0</v>
      </c>
    </row>
    <row r="129" spans="1:8" ht="16.5" thickTop="1" thickBot="1" x14ac:dyDescent="0.3">
      <c r="A129" s="5" t="s">
        <v>165</v>
      </c>
      <c r="B129" s="8" t="s">
        <v>30</v>
      </c>
      <c r="C129" s="15">
        <v>4.6031399999999998</v>
      </c>
      <c r="D129" s="15">
        <v>5</v>
      </c>
      <c r="E129" s="15">
        <f t="shared" si="6"/>
        <v>5</v>
      </c>
      <c r="F129" s="15">
        <f>SUM(F138)</f>
        <v>5</v>
      </c>
      <c r="G129" s="15">
        <f>SUM(G138)</f>
        <v>0</v>
      </c>
      <c r="H129" s="15">
        <f>SUM(H138)</f>
        <v>0</v>
      </c>
    </row>
    <row r="130" spans="1:8" ht="16.5" thickTop="1" thickBot="1" x14ac:dyDescent="0.3">
      <c r="A130" s="5" t="s">
        <v>166</v>
      </c>
      <c r="B130" s="8" t="s">
        <v>32</v>
      </c>
      <c r="C130" s="15">
        <v>68.389240000000001</v>
      </c>
      <c r="D130" s="15">
        <v>32</v>
      </c>
      <c r="E130" s="15">
        <f t="shared" si="6"/>
        <v>32</v>
      </c>
      <c r="F130" s="15">
        <f>SUM(F139,F169)</f>
        <v>32</v>
      </c>
      <c r="G130" s="15">
        <f>SUM(G139,G169)</f>
        <v>0</v>
      </c>
      <c r="H130" s="15">
        <f>SUM(H139,H169)</f>
        <v>0</v>
      </c>
    </row>
    <row r="131" spans="1:8" ht="16.5" thickTop="1" thickBot="1" x14ac:dyDescent="0.3">
      <c r="A131" s="5" t="s">
        <v>167</v>
      </c>
      <c r="B131" s="8" t="s">
        <v>34</v>
      </c>
      <c r="C131" s="15">
        <v>12269.15191</v>
      </c>
      <c r="D131" s="15">
        <v>21494.6</v>
      </c>
      <c r="E131" s="15">
        <f t="shared" si="6"/>
        <v>21374.3</v>
      </c>
      <c r="F131" s="15">
        <f>SUM(F140,F147,F170,F174)</f>
        <v>21374.3</v>
      </c>
      <c r="G131" s="15">
        <f>SUM(G140,G147,G170,G174)</f>
        <v>0</v>
      </c>
      <c r="H131" s="15">
        <f>SUM(H140,H147,H170,H174)</f>
        <v>0</v>
      </c>
    </row>
    <row r="132" spans="1:8" ht="16.5" thickTop="1" thickBot="1" x14ac:dyDescent="0.3">
      <c r="A132" s="5" t="s">
        <v>168</v>
      </c>
      <c r="B132" s="7" t="s">
        <v>36</v>
      </c>
      <c r="C132" s="15">
        <v>349.31211999999999</v>
      </c>
      <c r="D132" s="15">
        <v>976.7</v>
      </c>
      <c r="E132" s="15">
        <f t="shared" si="6"/>
        <v>1599.7</v>
      </c>
      <c r="F132" s="15">
        <f>SUM(F141,F148,F171)</f>
        <v>1599.7</v>
      </c>
      <c r="G132" s="15">
        <f>SUM(G141,G148,G171)</f>
        <v>0</v>
      </c>
      <c r="H132" s="15">
        <f>SUM(H141,H148,H171)</f>
        <v>0</v>
      </c>
    </row>
    <row r="133" spans="1:8" ht="16.5" thickTop="1" thickBot="1" x14ac:dyDescent="0.3">
      <c r="A133" s="5" t="s">
        <v>169</v>
      </c>
      <c r="B133" s="7" t="s">
        <v>40</v>
      </c>
      <c r="C133" s="15">
        <v>2.0431599999999999</v>
      </c>
      <c r="D133" s="15">
        <v>0</v>
      </c>
      <c r="E133" s="15">
        <f t="shared" si="6"/>
        <v>0</v>
      </c>
      <c r="F133" s="15">
        <f>SUM(F142)</f>
        <v>0</v>
      </c>
      <c r="G133" s="15">
        <f>SUM(G142)</f>
        <v>0</v>
      </c>
      <c r="H133" s="15">
        <f>SUM(H142)</f>
        <v>0</v>
      </c>
    </row>
    <row r="134" spans="1:8" ht="16.5" thickTop="1" thickBot="1" x14ac:dyDescent="0.3">
      <c r="A134" s="5" t="s">
        <v>170</v>
      </c>
      <c r="B134" s="6" t="s">
        <v>171</v>
      </c>
      <c r="C134" s="14">
        <v>9133.5275099999999</v>
      </c>
      <c r="D134" s="14">
        <v>10233</v>
      </c>
      <c r="E134" s="14">
        <f t="shared" ref="E134:E197" si="13">SUM(F134:H134)</f>
        <v>11197.41</v>
      </c>
      <c r="F134" s="14">
        <f>SUM(F135,F141:F142)</f>
        <v>11197.41</v>
      </c>
      <c r="G134" s="14">
        <f>SUM(G135,G141:G142)</f>
        <v>0</v>
      </c>
      <c r="H134" s="14">
        <f>SUM(H135,H141:H142)</f>
        <v>0</v>
      </c>
    </row>
    <row r="135" spans="1:8" ht="16.5" thickTop="1" thickBot="1" x14ac:dyDescent="0.3">
      <c r="A135" s="5" t="s">
        <v>172</v>
      </c>
      <c r="B135" s="7" t="s">
        <v>20</v>
      </c>
      <c r="C135" s="15">
        <v>8782.1722300000001</v>
      </c>
      <c r="D135" s="15">
        <v>10103</v>
      </c>
      <c r="E135" s="15">
        <f t="shared" si="13"/>
        <v>10977.41</v>
      </c>
      <c r="F135" s="15">
        <f>SUM(F136:F140)</f>
        <v>10977.41</v>
      </c>
      <c r="G135" s="15">
        <f>SUM(G136:G140)</f>
        <v>0</v>
      </c>
      <c r="H135" s="15">
        <f>SUM(H136:H140)</f>
        <v>0</v>
      </c>
    </row>
    <row r="136" spans="1:8" ht="16.5" thickTop="1" thickBot="1" x14ac:dyDescent="0.3">
      <c r="A136" s="5" t="s">
        <v>173</v>
      </c>
      <c r="B136" s="8" t="s">
        <v>22</v>
      </c>
      <c r="C136" s="15">
        <v>6681.5584600000002</v>
      </c>
      <c r="D136" s="15">
        <v>7886.6</v>
      </c>
      <c r="E136" s="15">
        <f t="shared" si="13"/>
        <v>8392.51</v>
      </c>
      <c r="F136" s="15">
        <v>8392.51</v>
      </c>
      <c r="G136" s="15">
        <v>0</v>
      </c>
      <c r="H136" s="15">
        <v>0</v>
      </c>
    </row>
    <row r="137" spans="1:8" ht="16.5" thickTop="1" thickBot="1" x14ac:dyDescent="0.3">
      <c r="A137" s="5" t="s">
        <v>174</v>
      </c>
      <c r="B137" s="8" t="s">
        <v>24</v>
      </c>
      <c r="C137" s="15">
        <v>2017.7344900000001</v>
      </c>
      <c r="D137" s="15">
        <v>2153.4</v>
      </c>
      <c r="E137" s="15">
        <f t="shared" si="13"/>
        <v>2523.9</v>
      </c>
      <c r="F137" s="15">
        <v>2523.9</v>
      </c>
      <c r="G137" s="15">
        <v>0</v>
      </c>
      <c r="H137" s="15">
        <v>0</v>
      </c>
    </row>
    <row r="138" spans="1:8" ht="16.5" thickTop="1" thickBot="1" x14ac:dyDescent="0.3">
      <c r="A138" s="5" t="s">
        <v>175</v>
      </c>
      <c r="B138" s="8" t="s">
        <v>30</v>
      </c>
      <c r="C138" s="15">
        <v>4.6031399999999998</v>
      </c>
      <c r="D138" s="15">
        <v>5</v>
      </c>
      <c r="E138" s="15">
        <f t="shared" si="13"/>
        <v>5</v>
      </c>
      <c r="F138" s="15">
        <v>5</v>
      </c>
      <c r="G138" s="15">
        <v>0</v>
      </c>
      <c r="H138" s="15">
        <v>0</v>
      </c>
    </row>
    <row r="139" spans="1:8" ht="16.5" thickTop="1" thickBot="1" x14ac:dyDescent="0.3">
      <c r="A139" s="5" t="s">
        <v>176</v>
      </c>
      <c r="B139" s="8" t="s">
        <v>32</v>
      </c>
      <c r="C139" s="15">
        <v>56.830240000000003</v>
      </c>
      <c r="D139" s="15">
        <v>30</v>
      </c>
      <c r="E139" s="15">
        <f t="shared" si="13"/>
        <v>30</v>
      </c>
      <c r="F139" s="15">
        <v>30</v>
      </c>
      <c r="G139" s="15">
        <v>0</v>
      </c>
      <c r="H139" s="15">
        <v>0</v>
      </c>
    </row>
    <row r="140" spans="1:8" ht="16.5" thickTop="1" thickBot="1" x14ac:dyDescent="0.3">
      <c r="A140" s="5" t="s">
        <v>177</v>
      </c>
      <c r="B140" s="8" t="s">
        <v>34</v>
      </c>
      <c r="C140" s="15">
        <v>21.445900000000002</v>
      </c>
      <c r="D140" s="15">
        <v>28</v>
      </c>
      <c r="E140" s="15">
        <f t="shared" si="13"/>
        <v>26</v>
      </c>
      <c r="F140" s="15">
        <v>26</v>
      </c>
      <c r="G140" s="15">
        <v>0</v>
      </c>
      <c r="H140" s="15">
        <v>0</v>
      </c>
    </row>
    <row r="141" spans="1:8" ht="16.5" thickTop="1" thickBot="1" x14ac:dyDescent="0.3">
      <c r="A141" s="5" t="s">
        <v>178</v>
      </c>
      <c r="B141" s="7" t="s">
        <v>36</v>
      </c>
      <c r="C141" s="15">
        <v>349.31211999999999</v>
      </c>
      <c r="D141" s="15">
        <v>130</v>
      </c>
      <c r="E141" s="15">
        <f t="shared" si="13"/>
        <v>220</v>
      </c>
      <c r="F141" s="15">
        <v>220</v>
      </c>
      <c r="G141" s="15">
        <v>0</v>
      </c>
      <c r="H141" s="15">
        <v>0</v>
      </c>
    </row>
    <row r="142" spans="1:8" ht="16.5" thickTop="1" thickBot="1" x14ac:dyDescent="0.3">
      <c r="A142" s="5" t="s">
        <v>179</v>
      </c>
      <c r="B142" s="7" t="s">
        <v>40</v>
      </c>
      <c r="C142" s="15">
        <v>2.0431599999999999</v>
      </c>
      <c r="D142" s="15">
        <v>0</v>
      </c>
      <c r="E142" s="15">
        <f t="shared" si="13"/>
        <v>0</v>
      </c>
      <c r="F142" s="15">
        <v>0</v>
      </c>
      <c r="G142" s="15">
        <v>0</v>
      </c>
      <c r="H142" s="15">
        <v>0</v>
      </c>
    </row>
    <row r="143" spans="1:8" ht="16.5" thickTop="1" thickBot="1" x14ac:dyDescent="0.3">
      <c r="A143" s="5" t="s">
        <v>180</v>
      </c>
      <c r="B143" s="6" t="s">
        <v>181</v>
      </c>
      <c r="C143" s="14">
        <v>1412.49478</v>
      </c>
      <c r="D143" s="14">
        <v>34371.399999999994</v>
      </c>
      <c r="E143" s="14">
        <f t="shared" si="13"/>
        <v>35321.65</v>
      </c>
      <c r="F143" s="14">
        <f t="shared" ref="F143:H144" si="14">SUM(F149,F155,F159,F162)</f>
        <v>35321.65</v>
      </c>
      <c r="G143" s="14">
        <f t="shared" si="14"/>
        <v>0</v>
      </c>
      <c r="H143" s="14">
        <f t="shared" si="14"/>
        <v>0</v>
      </c>
    </row>
    <row r="144" spans="1:8" ht="16.5" thickTop="1" thickBot="1" x14ac:dyDescent="0.3">
      <c r="A144" s="5" t="s">
        <v>182</v>
      </c>
      <c r="B144" s="7" t="s">
        <v>20</v>
      </c>
      <c r="C144" s="15">
        <v>1412.49478</v>
      </c>
      <c r="D144" s="15">
        <v>33547.699999999997</v>
      </c>
      <c r="E144" s="15">
        <f t="shared" si="13"/>
        <v>33964.449999999997</v>
      </c>
      <c r="F144" s="15">
        <f t="shared" si="14"/>
        <v>33964.449999999997</v>
      </c>
      <c r="G144" s="15">
        <f t="shared" si="14"/>
        <v>0</v>
      </c>
      <c r="H144" s="15">
        <f t="shared" si="14"/>
        <v>0</v>
      </c>
    </row>
    <row r="145" spans="1:8" ht="16.5" thickTop="1" thickBot="1" x14ac:dyDescent="0.3">
      <c r="A145" s="5" t="s">
        <v>183</v>
      </c>
      <c r="B145" s="8" t="s">
        <v>22</v>
      </c>
      <c r="C145" s="15">
        <v>1171.75757</v>
      </c>
      <c r="D145" s="15">
        <v>18085.899999999998</v>
      </c>
      <c r="E145" s="15">
        <f t="shared" si="13"/>
        <v>17496.75</v>
      </c>
      <c r="F145" s="15">
        <f t="shared" ref="F145:H146" si="15">SUM(F151,F157)</f>
        <v>17496.75</v>
      </c>
      <c r="G145" s="15">
        <f t="shared" si="15"/>
        <v>0</v>
      </c>
      <c r="H145" s="15">
        <f t="shared" si="15"/>
        <v>0</v>
      </c>
    </row>
    <row r="146" spans="1:8" ht="16.5" thickTop="1" thickBot="1" x14ac:dyDescent="0.3">
      <c r="A146" s="5" t="s">
        <v>184</v>
      </c>
      <c r="B146" s="8" t="s">
        <v>24</v>
      </c>
      <c r="C146" s="15">
        <v>120.59157999999999</v>
      </c>
      <c r="D146" s="15">
        <v>6783.2</v>
      </c>
      <c r="E146" s="15">
        <f t="shared" si="13"/>
        <v>7907.4</v>
      </c>
      <c r="F146" s="15">
        <f t="shared" si="15"/>
        <v>7907.4</v>
      </c>
      <c r="G146" s="15">
        <f t="shared" si="15"/>
        <v>0</v>
      </c>
      <c r="H146" s="15">
        <f t="shared" si="15"/>
        <v>0</v>
      </c>
    </row>
    <row r="147" spans="1:8" ht="16.5" thickTop="1" thickBot="1" x14ac:dyDescent="0.3">
      <c r="A147" s="5" t="s">
        <v>185</v>
      </c>
      <c r="B147" s="8" t="s">
        <v>34</v>
      </c>
      <c r="C147" s="15">
        <v>120.14563</v>
      </c>
      <c r="D147" s="15">
        <v>8678.6</v>
      </c>
      <c r="E147" s="15">
        <f t="shared" si="13"/>
        <v>8560.2999999999993</v>
      </c>
      <c r="F147" s="15">
        <f>SUM(F153,F161,F164)</f>
        <v>8560.2999999999993</v>
      </c>
      <c r="G147" s="15">
        <f>SUM(G153,G161,G164)</f>
        <v>0</v>
      </c>
      <c r="H147" s="15">
        <f>SUM(H153,H161,H164)</f>
        <v>0</v>
      </c>
    </row>
    <row r="148" spans="1:8" ht="16.5" thickTop="1" thickBot="1" x14ac:dyDescent="0.3">
      <c r="A148" s="5" t="s">
        <v>186</v>
      </c>
      <c r="B148" s="7" t="s">
        <v>36</v>
      </c>
      <c r="C148" s="15">
        <v>0</v>
      </c>
      <c r="D148" s="15">
        <v>823.7</v>
      </c>
      <c r="E148" s="15">
        <f t="shared" si="13"/>
        <v>1357.2</v>
      </c>
      <c r="F148" s="15">
        <f>SUM(F154)</f>
        <v>1357.2</v>
      </c>
      <c r="G148" s="15">
        <f>SUM(G154)</f>
        <v>0</v>
      </c>
      <c r="H148" s="15">
        <f>SUM(H154)</f>
        <v>0</v>
      </c>
    </row>
    <row r="149" spans="1:8" ht="16.5" thickTop="1" thickBot="1" x14ac:dyDescent="0.3">
      <c r="A149" s="5" t="s">
        <v>187</v>
      </c>
      <c r="B149" s="6" t="s">
        <v>181</v>
      </c>
      <c r="C149" s="14">
        <v>1275.3009099999999</v>
      </c>
      <c r="D149" s="14">
        <v>27220.7</v>
      </c>
      <c r="E149" s="14">
        <f t="shared" si="13"/>
        <v>28120.050000000003</v>
      </c>
      <c r="F149" s="14">
        <f>SUM(F150,F154)</f>
        <v>28120.050000000003</v>
      </c>
      <c r="G149" s="14">
        <f>SUM(G150,G154)</f>
        <v>0</v>
      </c>
      <c r="H149" s="14">
        <f>SUM(H150,H154)</f>
        <v>0</v>
      </c>
    </row>
    <row r="150" spans="1:8" ht="16.5" thickTop="1" thickBot="1" x14ac:dyDescent="0.3">
      <c r="A150" s="5" t="s">
        <v>188</v>
      </c>
      <c r="B150" s="7" t="s">
        <v>20</v>
      </c>
      <c r="C150" s="15">
        <v>1275.3009099999999</v>
      </c>
      <c r="D150" s="15">
        <v>26397</v>
      </c>
      <c r="E150" s="15">
        <f t="shared" si="13"/>
        <v>26762.850000000002</v>
      </c>
      <c r="F150" s="15">
        <f>SUM(F151:F153)</f>
        <v>26762.850000000002</v>
      </c>
      <c r="G150" s="15">
        <f>SUM(G151:G153)</f>
        <v>0</v>
      </c>
      <c r="H150" s="15">
        <f>SUM(H151:H153)</f>
        <v>0</v>
      </c>
    </row>
    <row r="151" spans="1:8" ht="16.5" thickTop="1" thickBot="1" x14ac:dyDescent="0.3">
      <c r="A151" s="5" t="s">
        <v>189</v>
      </c>
      <c r="B151" s="8" t="s">
        <v>22</v>
      </c>
      <c r="C151" s="15">
        <v>1104.6927599999999</v>
      </c>
      <c r="D151" s="15">
        <v>17863.599999999999</v>
      </c>
      <c r="E151" s="15">
        <f t="shared" si="13"/>
        <v>17274.45</v>
      </c>
      <c r="F151" s="15">
        <v>17274.45</v>
      </c>
      <c r="G151" s="15">
        <v>0</v>
      </c>
      <c r="H151" s="15">
        <v>0</v>
      </c>
    </row>
    <row r="152" spans="1:8" ht="16.5" thickTop="1" thickBot="1" x14ac:dyDescent="0.3">
      <c r="A152" s="5" t="s">
        <v>190</v>
      </c>
      <c r="B152" s="8" t="s">
        <v>24</v>
      </c>
      <c r="C152" s="15">
        <v>76.662520000000001</v>
      </c>
      <c r="D152" s="15">
        <v>6026.4</v>
      </c>
      <c r="E152" s="15">
        <f t="shared" si="13"/>
        <v>7099.7</v>
      </c>
      <c r="F152" s="15">
        <v>7099.7</v>
      </c>
      <c r="G152" s="15">
        <v>0</v>
      </c>
      <c r="H152" s="15">
        <v>0</v>
      </c>
    </row>
    <row r="153" spans="1:8" ht="16.5" thickTop="1" thickBot="1" x14ac:dyDescent="0.3">
      <c r="A153" s="5" t="s">
        <v>191</v>
      </c>
      <c r="B153" s="8" t="s">
        <v>34</v>
      </c>
      <c r="C153" s="15">
        <v>93.945629999999994</v>
      </c>
      <c r="D153" s="15">
        <v>2507</v>
      </c>
      <c r="E153" s="15">
        <f t="shared" si="13"/>
        <v>2388.6999999999998</v>
      </c>
      <c r="F153" s="15">
        <v>2388.6999999999998</v>
      </c>
      <c r="G153" s="15">
        <v>0</v>
      </c>
      <c r="H153" s="15">
        <v>0</v>
      </c>
    </row>
    <row r="154" spans="1:8" ht="16.5" thickTop="1" thickBot="1" x14ac:dyDescent="0.3">
      <c r="A154" s="5" t="s">
        <v>192</v>
      </c>
      <c r="B154" s="7" t="s">
        <v>36</v>
      </c>
      <c r="C154" s="15">
        <v>0</v>
      </c>
      <c r="D154" s="15">
        <v>823.7</v>
      </c>
      <c r="E154" s="15">
        <f t="shared" si="13"/>
        <v>1357.2</v>
      </c>
      <c r="F154" s="15">
        <v>1357.2</v>
      </c>
      <c r="G154" s="15">
        <v>0</v>
      </c>
      <c r="H154" s="15">
        <v>0</v>
      </c>
    </row>
    <row r="155" spans="1:8" ht="31.5" thickTop="1" thickBot="1" x14ac:dyDescent="0.3">
      <c r="A155" s="5" t="s">
        <v>193</v>
      </c>
      <c r="B155" s="6" t="s">
        <v>194</v>
      </c>
      <c r="C155" s="14">
        <v>110.99386999999999</v>
      </c>
      <c r="D155" s="14">
        <v>979.09999999999991</v>
      </c>
      <c r="E155" s="14">
        <f t="shared" si="13"/>
        <v>1030</v>
      </c>
      <c r="F155" s="14">
        <f>SUM(F156)</f>
        <v>1030</v>
      </c>
      <c r="G155" s="14">
        <f>SUM(G156)</f>
        <v>0</v>
      </c>
      <c r="H155" s="14">
        <f>SUM(H156)</f>
        <v>0</v>
      </c>
    </row>
    <row r="156" spans="1:8" ht="16.5" thickTop="1" thickBot="1" x14ac:dyDescent="0.3">
      <c r="A156" s="5" t="s">
        <v>195</v>
      </c>
      <c r="B156" s="7" t="s">
        <v>20</v>
      </c>
      <c r="C156" s="15">
        <v>110.99386999999999</v>
      </c>
      <c r="D156" s="15">
        <v>979.09999999999991</v>
      </c>
      <c r="E156" s="15">
        <f t="shared" si="13"/>
        <v>1030</v>
      </c>
      <c r="F156" s="15">
        <f>SUM(F157:F158)</f>
        <v>1030</v>
      </c>
      <c r="G156" s="15">
        <f>SUM(G157:G158)</f>
        <v>0</v>
      </c>
      <c r="H156" s="15">
        <f>SUM(H157:H158)</f>
        <v>0</v>
      </c>
    </row>
    <row r="157" spans="1:8" ht="16.5" thickTop="1" thickBot="1" x14ac:dyDescent="0.3">
      <c r="A157" s="5" t="s">
        <v>196</v>
      </c>
      <c r="B157" s="8" t="s">
        <v>22</v>
      </c>
      <c r="C157" s="15">
        <v>67.064809999999994</v>
      </c>
      <c r="D157" s="15">
        <v>222.3</v>
      </c>
      <c r="E157" s="15">
        <f t="shared" si="13"/>
        <v>222.3</v>
      </c>
      <c r="F157" s="15">
        <v>222.3</v>
      </c>
      <c r="G157" s="15">
        <v>0</v>
      </c>
      <c r="H157" s="15">
        <v>0</v>
      </c>
    </row>
    <row r="158" spans="1:8" ht="16.5" thickTop="1" thickBot="1" x14ac:dyDescent="0.3">
      <c r="A158" s="5" t="s">
        <v>197</v>
      </c>
      <c r="B158" s="8" t="s">
        <v>24</v>
      </c>
      <c r="C158" s="15">
        <v>43.92906</v>
      </c>
      <c r="D158" s="15">
        <v>756.8</v>
      </c>
      <c r="E158" s="15">
        <f t="shared" si="13"/>
        <v>807.7</v>
      </c>
      <c r="F158" s="15">
        <v>807.7</v>
      </c>
      <c r="G158" s="15">
        <v>0</v>
      </c>
      <c r="H158" s="15">
        <v>0</v>
      </c>
    </row>
    <row r="159" spans="1:8" ht="31.5" thickTop="1" thickBot="1" x14ac:dyDescent="0.3">
      <c r="A159" s="5" t="s">
        <v>198</v>
      </c>
      <c r="B159" s="6" t="s">
        <v>199</v>
      </c>
      <c r="C159" s="14">
        <v>0</v>
      </c>
      <c r="D159" s="14">
        <v>1981.1</v>
      </c>
      <c r="E159" s="14">
        <f t="shared" si="13"/>
        <v>1981.1</v>
      </c>
      <c r="F159" s="14">
        <f t="shared" ref="F159:H160" si="16">SUM(F160)</f>
        <v>1981.1</v>
      </c>
      <c r="G159" s="14">
        <f t="shared" si="16"/>
        <v>0</v>
      </c>
      <c r="H159" s="14">
        <f t="shared" si="16"/>
        <v>0</v>
      </c>
    </row>
    <row r="160" spans="1:8" ht="16.5" thickTop="1" thickBot="1" x14ac:dyDescent="0.3">
      <c r="A160" s="5" t="s">
        <v>200</v>
      </c>
      <c r="B160" s="7" t="s">
        <v>20</v>
      </c>
      <c r="C160" s="15">
        <v>0</v>
      </c>
      <c r="D160" s="15">
        <v>1981.1</v>
      </c>
      <c r="E160" s="15">
        <f t="shared" si="13"/>
        <v>1981.1</v>
      </c>
      <c r="F160" s="15">
        <f t="shared" si="16"/>
        <v>1981.1</v>
      </c>
      <c r="G160" s="15">
        <f t="shared" si="16"/>
        <v>0</v>
      </c>
      <c r="H160" s="15">
        <f t="shared" si="16"/>
        <v>0</v>
      </c>
    </row>
    <row r="161" spans="1:8" ht="16.5" thickTop="1" thickBot="1" x14ac:dyDescent="0.3">
      <c r="A161" s="5" t="s">
        <v>201</v>
      </c>
      <c r="B161" s="8" t="s">
        <v>34</v>
      </c>
      <c r="C161" s="15">
        <v>0</v>
      </c>
      <c r="D161" s="15">
        <v>1981.1</v>
      </c>
      <c r="E161" s="15">
        <f t="shared" si="13"/>
        <v>1981.1</v>
      </c>
      <c r="F161" s="15">
        <v>1981.1</v>
      </c>
      <c r="G161" s="15">
        <v>0</v>
      </c>
      <c r="H161" s="15">
        <v>0</v>
      </c>
    </row>
    <row r="162" spans="1:8" ht="31.5" thickTop="1" thickBot="1" x14ac:dyDescent="0.3">
      <c r="A162" s="5" t="s">
        <v>202</v>
      </c>
      <c r="B162" s="6" t="s">
        <v>203</v>
      </c>
      <c r="C162" s="14">
        <v>26.2</v>
      </c>
      <c r="D162" s="14">
        <v>4190.5</v>
      </c>
      <c r="E162" s="14">
        <f t="shared" si="13"/>
        <v>4190.5</v>
      </c>
      <c r="F162" s="14">
        <f t="shared" ref="F162:H163" si="17">SUM(F163)</f>
        <v>4190.5</v>
      </c>
      <c r="G162" s="14">
        <f t="shared" si="17"/>
        <v>0</v>
      </c>
      <c r="H162" s="14">
        <f t="shared" si="17"/>
        <v>0</v>
      </c>
    </row>
    <row r="163" spans="1:8" ht="16.5" thickTop="1" thickBot="1" x14ac:dyDescent="0.3">
      <c r="A163" s="5" t="s">
        <v>204</v>
      </c>
      <c r="B163" s="7" t="s">
        <v>20</v>
      </c>
      <c r="C163" s="15">
        <v>26.2</v>
      </c>
      <c r="D163" s="15">
        <v>4190.5</v>
      </c>
      <c r="E163" s="15">
        <f t="shared" si="13"/>
        <v>4190.5</v>
      </c>
      <c r="F163" s="15">
        <f t="shared" si="17"/>
        <v>4190.5</v>
      </c>
      <c r="G163" s="15">
        <f t="shared" si="17"/>
        <v>0</v>
      </c>
      <c r="H163" s="15">
        <f t="shared" si="17"/>
        <v>0</v>
      </c>
    </row>
    <row r="164" spans="1:8" ht="16.5" thickTop="1" thickBot="1" x14ac:dyDescent="0.3">
      <c r="A164" s="5" t="s">
        <v>205</v>
      </c>
      <c r="B164" s="8" t="s">
        <v>34</v>
      </c>
      <c r="C164" s="15">
        <v>26.2</v>
      </c>
      <c r="D164" s="15">
        <v>4190.5</v>
      </c>
      <c r="E164" s="15">
        <f t="shared" si="13"/>
        <v>4190.5</v>
      </c>
      <c r="F164" s="15">
        <v>4190.5</v>
      </c>
      <c r="G164" s="15">
        <v>0</v>
      </c>
      <c r="H164" s="15">
        <v>0</v>
      </c>
    </row>
    <row r="165" spans="1:8" ht="31.5" thickTop="1" thickBot="1" x14ac:dyDescent="0.3">
      <c r="A165" s="5" t="s">
        <v>206</v>
      </c>
      <c r="B165" s="6" t="s">
        <v>207</v>
      </c>
      <c r="C165" s="14">
        <v>688.04829999999993</v>
      </c>
      <c r="D165" s="14">
        <v>1138.0999999999999</v>
      </c>
      <c r="E165" s="14">
        <f t="shared" si="13"/>
        <v>1195.94</v>
      </c>
      <c r="F165" s="14">
        <f>SUM(F166,F171)</f>
        <v>1195.94</v>
      </c>
      <c r="G165" s="14">
        <f>SUM(G166,G171)</f>
        <v>0</v>
      </c>
      <c r="H165" s="14">
        <f>SUM(H166,H171)</f>
        <v>0</v>
      </c>
    </row>
    <row r="166" spans="1:8" ht="16.5" thickTop="1" thickBot="1" x14ac:dyDescent="0.3">
      <c r="A166" s="5" t="s">
        <v>208</v>
      </c>
      <c r="B166" s="7" t="s">
        <v>20</v>
      </c>
      <c r="C166" s="15">
        <v>688.04829999999993</v>
      </c>
      <c r="D166" s="15">
        <v>1115.0999999999999</v>
      </c>
      <c r="E166" s="15">
        <f t="shared" si="13"/>
        <v>1173.44</v>
      </c>
      <c r="F166" s="15">
        <f>SUM(F167:F170)</f>
        <v>1173.44</v>
      </c>
      <c r="G166" s="15">
        <f>SUM(G167:G170)</f>
        <v>0</v>
      </c>
      <c r="H166" s="15">
        <f>SUM(H167:H170)</f>
        <v>0</v>
      </c>
    </row>
    <row r="167" spans="1:8" ht="16.5" thickTop="1" thickBot="1" x14ac:dyDescent="0.3">
      <c r="A167" s="5" t="s">
        <v>209</v>
      </c>
      <c r="B167" s="8" t="s">
        <v>22</v>
      </c>
      <c r="C167" s="15">
        <v>331.65206000000001</v>
      </c>
      <c r="D167" s="15">
        <v>615.20000000000005</v>
      </c>
      <c r="E167" s="15">
        <f t="shared" si="13"/>
        <v>615.20000000000005</v>
      </c>
      <c r="F167" s="15">
        <v>615.20000000000005</v>
      </c>
      <c r="G167" s="15">
        <v>0</v>
      </c>
      <c r="H167" s="15">
        <v>0</v>
      </c>
    </row>
    <row r="168" spans="1:8" ht="16.5" thickTop="1" thickBot="1" x14ac:dyDescent="0.3">
      <c r="A168" s="5" t="s">
        <v>210</v>
      </c>
      <c r="B168" s="8" t="s">
        <v>24</v>
      </c>
      <c r="C168" s="15">
        <v>343.11750000000001</v>
      </c>
      <c r="D168" s="15">
        <v>494.9</v>
      </c>
      <c r="E168" s="15">
        <f t="shared" si="13"/>
        <v>553.24</v>
      </c>
      <c r="F168" s="15">
        <v>553.24</v>
      </c>
      <c r="G168" s="15">
        <v>0</v>
      </c>
      <c r="H168" s="15">
        <v>0</v>
      </c>
    </row>
    <row r="169" spans="1:8" ht="16.5" thickTop="1" thickBot="1" x14ac:dyDescent="0.3">
      <c r="A169" s="5" t="s">
        <v>211</v>
      </c>
      <c r="B169" s="8" t="s">
        <v>32</v>
      </c>
      <c r="C169" s="15">
        <v>11.558999999999999</v>
      </c>
      <c r="D169" s="15">
        <v>2</v>
      </c>
      <c r="E169" s="15">
        <f t="shared" si="13"/>
        <v>2</v>
      </c>
      <c r="F169" s="15">
        <v>2</v>
      </c>
      <c r="G169" s="15">
        <v>0</v>
      </c>
      <c r="H169" s="15">
        <v>0</v>
      </c>
    </row>
    <row r="170" spans="1:8" ht="16.5" thickTop="1" thickBot="1" x14ac:dyDescent="0.3">
      <c r="A170" s="5" t="s">
        <v>212</v>
      </c>
      <c r="B170" s="8" t="s">
        <v>34</v>
      </c>
      <c r="C170" s="15">
        <v>1.71974</v>
      </c>
      <c r="D170" s="15">
        <v>3</v>
      </c>
      <c r="E170" s="15">
        <f t="shared" si="13"/>
        <v>3</v>
      </c>
      <c r="F170" s="15">
        <v>3</v>
      </c>
      <c r="G170" s="15">
        <v>0</v>
      </c>
      <c r="H170" s="15">
        <v>0</v>
      </c>
    </row>
    <row r="171" spans="1:8" ht="16.5" thickTop="1" thickBot="1" x14ac:dyDescent="0.3">
      <c r="A171" s="5" t="s">
        <v>213</v>
      </c>
      <c r="B171" s="7" t="s">
        <v>36</v>
      </c>
      <c r="C171" s="15">
        <v>0</v>
      </c>
      <c r="D171" s="15">
        <v>23</v>
      </c>
      <c r="E171" s="15">
        <f t="shared" si="13"/>
        <v>22.5</v>
      </c>
      <c r="F171" s="15">
        <v>22.5</v>
      </c>
      <c r="G171" s="15">
        <v>0</v>
      </c>
      <c r="H171" s="15">
        <v>0</v>
      </c>
    </row>
    <row r="172" spans="1:8" ht="31.5" thickTop="1" thickBot="1" x14ac:dyDescent="0.3">
      <c r="A172" s="5" t="s">
        <v>214</v>
      </c>
      <c r="B172" s="6" t="s">
        <v>215</v>
      </c>
      <c r="C172" s="14">
        <v>12125.84064</v>
      </c>
      <c r="D172" s="14">
        <v>12785</v>
      </c>
      <c r="E172" s="14">
        <f t="shared" si="13"/>
        <v>12785</v>
      </c>
      <c r="F172" s="14">
        <f t="shared" ref="F172:H174" si="18">SUM(F175,F178)</f>
        <v>12785</v>
      </c>
      <c r="G172" s="14">
        <f t="shared" si="18"/>
        <v>0</v>
      </c>
      <c r="H172" s="14">
        <f t="shared" si="18"/>
        <v>0</v>
      </c>
    </row>
    <row r="173" spans="1:8" ht="16.5" thickTop="1" thickBot="1" x14ac:dyDescent="0.3">
      <c r="A173" s="5" t="s">
        <v>216</v>
      </c>
      <c r="B173" s="7" t="s">
        <v>20</v>
      </c>
      <c r="C173" s="15">
        <v>12125.84064</v>
      </c>
      <c r="D173" s="15">
        <v>12785</v>
      </c>
      <c r="E173" s="15">
        <f t="shared" si="13"/>
        <v>12785</v>
      </c>
      <c r="F173" s="15">
        <f t="shared" si="18"/>
        <v>12785</v>
      </c>
      <c r="G173" s="15">
        <f t="shared" si="18"/>
        <v>0</v>
      </c>
      <c r="H173" s="15">
        <f t="shared" si="18"/>
        <v>0</v>
      </c>
    </row>
    <row r="174" spans="1:8" ht="16.5" thickTop="1" thickBot="1" x14ac:dyDescent="0.3">
      <c r="A174" s="5" t="s">
        <v>217</v>
      </c>
      <c r="B174" s="8" t="s">
        <v>34</v>
      </c>
      <c r="C174" s="15">
        <v>12125.84064</v>
      </c>
      <c r="D174" s="15">
        <v>12785</v>
      </c>
      <c r="E174" s="15">
        <f t="shared" si="13"/>
        <v>12785</v>
      </c>
      <c r="F174" s="15">
        <f t="shared" si="18"/>
        <v>12785</v>
      </c>
      <c r="G174" s="15">
        <f t="shared" si="18"/>
        <v>0</v>
      </c>
      <c r="H174" s="15">
        <f t="shared" si="18"/>
        <v>0</v>
      </c>
    </row>
    <row r="175" spans="1:8" ht="16.5" thickTop="1" thickBot="1" x14ac:dyDescent="0.3">
      <c r="A175" s="5" t="s">
        <v>218</v>
      </c>
      <c r="B175" s="6" t="s">
        <v>219</v>
      </c>
      <c r="C175" s="14">
        <v>8522.1239999999998</v>
      </c>
      <c r="D175" s="14">
        <v>8523</v>
      </c>
      <c r="E175" s="14">
        <f t="shared" si="13"/>
        <v>8523</v>
      </c>
      <c r="F175" s="14">
        <f t="shared" ref="F175:H176" si="19">SUM(F176)</f>
        <v>8523</v>
      </c>
      <c r="G175" s="14">
        <f t="shared" si="19"/>
        <v>0</v>
      </c>
      <c r="H175" s="14">
        <f t="shared" si="19"/>
        <v>0</v>
      </c>
    </row>
    <row r="176" spans="1:8" ht="16.5" thickTop="1" thickBot="1" x14ac:dyDescent="0.3">
      <c r="A176" s="5" t="s">
        <v>220</v>
      </c>
      <c r="B176" s="7" t="s">
        <v>20</v>
      </c>
      <c r="C176" s="15">
        <v>8522.1239999999998</v>
      </c>
      <c r="D176" s="15">
        <v>8523</v>
      </c>
      <c r="E176" s="15">
        <f t="shared" si="13"/>
        <v>8523</v>
      </c>
      <c r="F176" s="15">
        <f t="shared" si="19"/>
        <v>8523</v>
      </c>
      <c r="G176" s="15">
        <f t="shared" si="19"/>
        <v>0</v>
      </c>
      <c r="H176" s="15">
        <f t="shared" si="19"/>
        <v>0</v>
      </c>
    </row>
    <row r="177" spans="1:8" ht="16.5" thickTop="1" thickBot="1" x14ac:dyDescent="0.3">
      <c r="A177" s="5" t="s">
        <v>221</v>
      </c>
      <c r="B177" s="8" t="s">
        <v>34</v>
      </c>
      <c r="C177" s="15">
        <v>8522.1239999999998</v>
      </c>
      <c r="D177" s="15">
        <v>8523</v>
      </c>
      <c r="E177" s="15">
        <f t="shared" si="13"/>
        <v>8523</v>
      </c>
      <c r="F177" s="15">
        <v>8523</v>
      </c>
      <c r="G177" s="15">
        <v>0</v>
      </c>
      <c r="H177" s="15">
        <v>0</v>
      </c>
    </row>
    <row r="178" spans="1:8" ht="31.5" thickTop="1" thickBot="1" x14ac:dyDescent="0.3">
      <c r="A178" s="5" t="s">
        <v>222</v>
      </c>
      <c r="B178" s="6" t="s">
        <v>223</v>
      </c>
      <c r="C178" s="14">
        <v>3603.7166400000001</v>
      </c>
      <c r="D178" s="14">
        <v>4262</v>
      </c>
      <c r="E178" s="14">
        <f t="shared" si="13"/>
        <v>4262</v>
      </c>
      <c r="F178" s="14">
        <f t="shared" ref="F178:H179" si="20">SUM(F179)</f>
        <v>4262</v>
      </c>
      <c r="G178" s="14">
        <f t="shared" si="20"/>
        <v>0</v>
      </c>
      <c r="H178" s="14">
        <f t="shared" si="20"/>
        <v>0</v>
      </c>
    </row>
    <row r="179" spans="1:8" ht="16.5" thickTop="1" thickBot="1" x14ac:dyDescent="0.3">
      <c r="A179" s="5" t="s">
        <v>224</v>
      </c>
      <c r="B179" s="7" t="s">
        <v>20</v>
      </c>
      <c r="C179" s="15">
        <v>3603.7166400000001</v>
      </c>
      <c r="D179" s="15">
        <v>4262</v>
      </c>
      <c r="E179" s="15">
        <f t="shared" si="13"/>
        <v>4262</v>
      </c>
      <c r="F179" s="15">
        <f t="shared" si="20"/>
        <v>4262</v>
      </c>
      <c r="G179" s="15">
        <f t="shared" si="20"/>
        <v>0</v>
      </c>
      <c r="H179" s="15">
        <f t="shared" si="20"/>
        <v>0</v>
      </c>
    </row>
    <row r="180" spans="1:8" ht="16.5" thickTop="1" thickBot="1" x14ac:dyDescent="0.3">
      <c r="A180" s="5" t="s">
        <v>225</v>
      </c>
      <c r="B180" s="8" t="s">
        <v>34</v>
      </c>
      <c r="C180" s="15">
        <v>3603.7166400000001</v>
      </c>
      <c r="D180" s="15">
        <v>4262</v>
      </c>
      <c r="E180" s="15">
        <f t="shared" si="13"/>
        <v>4262</v>
      </c>
      <c r="F180" s="15">
        <v>4262</v>
      </c>
      <c r="G180" s="15">
        <v>0</v>
      </c>
      <c r="H180" s="15">
        <v>0</v>
      </c>
    </row>
    <row r="181" spans="1:8" ht="16.5" thickTop="1" thickBot="1" x14ac:dyDescent="0.3">
      <c r="A181" s="5" t="s">
        <v>226</v>
      </c>
      <c r="B181" s="6" t="s">
        <v>227</v>
      </c>
      <c r="C181" s="14">
        <v>3356.8268799999996</v>
      </c>
      <c r="D181" s="14">
        <v>3400</v>
      </c>
      <c r="E181" s="14">
        <f t="shared" si="13"/>
        <v>3410</v>
      </c>
      <c r="F181" s="14">
        <f>SUM(F182,F188)</f>
        <v>3410</v>
      </c>
      <c r="G181" s="14">
        <f>SUM(G182,G188)</f>
        <v>0</v>
      </c>
      <c r="H181" s="14">
        <f>SUM(H182,H188)</f>
        <v>0</v>
      </c>
    </row>
    <row r="182" spans="1:8" ht="16.5" thickTop="1" thickBot="1" x14ac:dyDescent="0.3">
      <c r="A182" s="5" t="s">
        <v>228</v>
      </c>
      <c r="B182" s="7" t="s">
        <v>20</v>
      </c>
      <c r="C182" s="15">
        <v>3290.0741899999998</v>
      </c>
      <c r="D182" s="15">
        <v>3300</v>
      </c>
      <c r="E182" s="15">
        <f t="shared" si="13"/>
        <v>3310</v>
      </c>
      <c r="F182" s="15">
        <f>SUM(F183:F187)</f>
        <v>3310</v>
      </c>
      <c r="G182" s="15">
        <f>SUM(G183:G187)</f>
        <v>0</v>
      </c>
      <c r="H182" s="15">
        <f>SUM(H183:H187)</f>
        <v>0</v>
      </c>
    </row>
    <row r="183" spans="1:8" ht="16.5" thickTop="1" thickBot="1" x14ac:dyDescent="0.3">
      <c r="A183" s="5" t="s">
        <v>229</v>
      </c>
      <c r="B183" s="8" t="s">
        <v>22</v>
      </c>
      <c r="C183" s="15">
        <v>2561.94409</v>
      </c>
      <c r="D183" s="15">
        <v>2562</v>
      </c>
      <c r="E183" s="15">
        <f t="shared" si="13"/>
        <v>2562</v>
      </c>
      <c r="F183" s="15">
        <v>2562</v>
      </c>
      <c r="G183" s="15">
        <v>0</v>
      </c>
      <c r="H183" s="15">
        <v>0</v>
      </c>
    </row>
    <row r="184" spans="1:8" ht="16.5" thickTop="1" thickBot="1" x14ac:dyDescent="0.3">
      <c r="A184" s="5" t="s">
        <v>230</v>
      </c>
      <c r="B184" s="8" t="s">
        <v>24</v>
      </c>
      <c r="C184" s="15">
        <v>672.40635999999995</v>
      </c>
      <c r="D184" s="15">
        <v>661</v>
      </c>
      <c r="E184" s="15">
        <f t="shared" si="13"/>
        <v>650</v>
      </c>
      <c r="F184" s="15">
        <v>650</v>
      </c>
      <c r="G184" s="15">
        <v>0</v>
      </c>
      <c r="H184" s="15">
        <v>0</v>
      </c>
    </row>
    <row r="185" spans="1:8" ht="16.5" thickTop="1" thickBot="1" x14ac:dyDescent="0.3">
      <c r="A185" s="5" t="s">
        <v>231</v>
      </c>
      <c r="B185" s="8" t="s">
        <v>30</v>
      </c>
      <c r="C185" s="15">
        <v>2.4474</v>
      </c>
      <c r="D185" s="15">
        <v>2</v>
      </c>
      <c r="E185" s="15">
        <f t="shared" si="13"/>
        <v>3</v>
      </c>
      <c r="F185" s="15">
        <v>3</v>
      </c>
      <c r="G185" s="15">
        <v>0</v>
      </c>
      <c r="H185" s="15">
        <v>0</v>
      </c>
    </row>
    <row r="186" spans="1:8" ht="16.5" thickTop="1" thickBot="1" x14ac:dyDescent="0.3">
      <c r="A186" s="5" t="s">
        <v>232</v>
      </c>
      <c r="B186" s="8" t="s">
        <v>32</v>
      </c>
      <c r="C186" s="15">
        <v>0</v>
      </c>
      <c r="D186" s="15">
        <v>5</v>
      </c>
      <c r="E186" s="15">
        <f t="shared" si="13"/>
        <v>5</v>
      </c>
      <c r="F186" s="15">
        <v>5</v>
      </c>
      <c r="G186" s="15">
        <v>0</v>
      </c>
      <c r="H186" s="15">
        <v>0</v>
      </c>
    </row>
    <row r="187" spans="1:8" ht="16.5" thickTop="1" thickBot="1" x14ac:dyDescent="0.3">
      <c r="A187" s="5" t="s">
        <v>233</v>
      </c>
      <c r="B187" s="8" t="s">
        <v>34</v>
      </c>
      <c r="C187" s="15">
        <v>53.276339999999998</v>
      </c>
      <c r="D187" s="15">
        <v>70</v>
      </c>
      <c r="E187" s="15">
        <f t="shared" si="13"/>
        <v>90</v>
      </c>
      <c r="F187" s="15">
        <v>90</v>
      </c>
      <c r="G187" s="15">
        <v>0</v>
      </c>
      <c r="H187" s="15">
        <v>0</v>
      </c>
    </row>
    <row r="188" spans="1:8" ht="16.5" thickTop="1" thickBot="1" x14ac:dyDescent="0.3">
      <c r="A188" s="5" t="s">
        <v>234</v>
      </c>
      <c r="B188" s="7" t="s">
        <v>36</v>
      </c>
      <c r="C188" s="15">
        <v>66.752690000000001</v>
      </c>
      <c r="D188" s="15">
        <v>100</v>
      </c>
      <c r="E188" s="15">
        <f t="shared" si="13"/>
        <v>100</v>
      </c>
      <c r="F188" s="15">
        <v>100</v>
      </c>
      <c r="G188" s="15">
        <v>0</v>
      </c>
      <c r="H188" s="15">
        <v>0</v>
      </c>
    </row>
    <row r="189" spans="1:8" ht="16.5" thickTop="1" thickBot="1" x14ac:dyDescent="0.3">
      <c r="A189" s="5" t="s">
        <v>235</v>
      </c>
      <c r="B189" s="6" t="s">
        <v>236</v>
      </c>
      <c r="C189" s="14">
        <v>6596.6933199999994</v>
      </c>
      <c r="D189" s="14">
        <v>7650</v>
      </c>
      <c r="E189" s="14">
        <f t="shared" si="13"/>
        <v>7700</v>
      </c>
      <c r="F189" s="14">
        <f>SUM(F190,F195:F196)</f>
        <v>7700</v>
      </c>
      <c r="G189" s="14">
        <f>SUM(G190,G195:G196)</f>
        <v>0</v>
      </c>
      <c r="H189" s="14">
        <f>SUM(H190,H195:H196)</f>
        <v>0</v>
      </c>
    </row>
    <row r="190" spans="1:8" ht="16.5" thickTop="1" thickBot="1" x14ac:dyDescent="0.3">
      <c r="A190" s="5" t="s">
        <v>237</v>
      </c>
      <c r="B190" s="7" t="s">
        <v>20</v>
      </c>
      <c r="C190" s="15">
        <v>6418.0308999999997</v>
      </c>
      <c r="D190" s="15">
        <v>7481</v>
      </c>
      <c r="E190" s="15">
        <f t="shared" si="13"/>
        <v>7540</v>
      </c>
      <c r="F190" s="15">
        <f>SUM(F191:F194)</f>
        <v>7540</v>
      </c>
      <c r="G190" s="15">
        <f>SUM(G191:G194)</f>
        <v>0</v>
      </c>
      <c r="H190" s="15">
        <f>SUM(H191:H194)</f>
        <v>0</v>
      </c>
    </row>
    <row r="191" spans="1:8" ht="16.5" thickTop="1" thickBot="1" x14ac:dyDescent="0.3">
      <c r="A191" s="5" t="s">
        <v>238</v>
      </c>
      <c r="B191" s="8" t="s">
        <v>22</v>
      </c>
      <c r="C191" s="15">
        <v>4789.6795599999996</v>
      </c>
      <c r="D191" s="15">
        <v>5533</v>
      </c>
      <c r="E191" s="15">
        <f t="shared" si="13"/>
        <v>5650</v>
      </c>
      <c r="F191" s="15">
        <v>5650</v>
      </c>
      <c r="G191" s="15">
        <v>0</v>
      </c>
      <c r="H191" s="15">
        <v>0</v>
      </c>
    </row>
    <row r="192" spans="1:8" ht="16.5" thickTop="1" thickBot="1" x14ac:dyDescent="0.3">
      <c r="A192" s="5" t="s">
        <v>239</v>
      </c>
      <c r="B192" s="8" t="s">
        <v>24</v>
      </c>
      <c r="C192" s="15">
        <v>1533.48956</v>
      </c>
      <c r="D192" s="15">
        <v>1818</v>
      </c>
      <c r="E192" s="15">
        <f t="shared" si="13"/>
        <v>1820</v>
      </c>
      <c r="F192" s="15">
        <v>1820</v>
      </c>
      <c r="G192" s="15">
        <v>0</v>
      </c>
      <c r="H192" s="15">
        <v>0</v>
      </c>
    </row>
    <row r="193" spans="1:8" ht="16.5" thickTop="1" thickBot="1" x14ac:dyDescent="0.3">
      <c r="A193" s="5" t="s">
        <v>240</v>
      </c>
      <c r="B193" s="8" t="s">
        <v>32</v>
      </c>
      <c r="C193" s="15">
        <v>48.07161</v>
      </c>
      <c r="D193" s="15">
        <v>60</v>
      </c>
      <c r="E193" s="15">
        <f t="shared" si="13"/>
        <v>0</v>
      </c>
      <c r="F193" s="15">
        <v>0</v>
      </c>
      <c r="G193" s="15">
        <v>0</v>
      </c>
      <c r="H193" s="15">
        <v>0</v>
      </c>
    </row>
    <row r="194" spans="1:8" ht="16.5" thickTop="1" thickBot="1" x14ac:dyDescent="0.3">
      <c r="A194" s="5" t="s">
        <v>241</v>
      </c>
      <c r="B194" s="8" t="s">
        <v>34</v>
      </c>
      <c r="C194" s="15">
        <v>46.790170000000003</v>
      </c>
      <c r="D194" s="15">
        <v>70</v>
      </c>
      <c r="E194" s="15">
        <f t="shared" si="13"/>
        <v>70</v>
      </c>
      <c r="F194" s="15">
        <v>70</v>
      </c>
      <c r="G194" s="15">
        <v>0</v>
      </c>
      <c r="H194" s="15">
        <v>0</v>
      </c>
    </row>
    <row r="195" spans="1:8" ht="16.5" thickTop="1" thickBot="1" x14ac:dyDescent="0.3">
      <c r="A195" s="5" t="s">
        <v>242</v>
      </c>
      <c r="B195" s="7" t="s">
        <v>36</v>
      </c>
      <c r="C195" s="15">
        <v>178.34469999999999</v>
      </c>
      <c r="D195" s="15">
        <v>169</v>
      </c>
      <c r="E195" s="15">
        <f t="shared" si="13"/>
        <v>160</v>
      </c>
      <c r="F195" s="15">
        <v>160</v>
      </c>
      <c r="G195" s="15">
        <v>0</v>
      </c>
      <c r="H195" s="15">
        <v>0</v>
      </c>
    </row>
    <row r="196" spans="1:8" ht="16.5" thickTop="1" thickBot="1" x14ac:dyDescent="0.3">
      <c r="A196" s="5" t="s">
        <v>243</v>
      </c>
      <c r="B196" s="7" t="s">
        <v>40</v>
      </c>
      <c r="C196" s="15">
        <v>0.31772</v>
      </c>
      <c r="D196" s="15">
        <v>0</v>
      </c>
      <c r="E196" s="15">
        <f t="shared" si="13"/>
        <v>0</v>
      </c>
      <c r="F196" s="15">
        <v>0</v>
      </c>
      <c r="G196" s="15">
        <v>0</v>
      </c>
      <c r="H196" s="15">
        <v>0</v>
      </c>
    </row>
    <row r="197" spans="1:8" ht="16.5" thickTop="1" thickBot="1" x14ac:dyDescent="0.3">
      <c r="A197" s="5" t="s">
        <v>244</v>
      </c>
      <c r="B197" s="6" t="s">
        <v>245</v>
      </c>
      <c r="C197" s="14">
        <v>50219.007920000004</v>
      </c>
      <c r="D197" s="14">
        <v>52000</v>
      </c>
      <c r="E197" s="14">
        <f t="shared" si="13"/>
        <v>55000</v>
      </c>
      <c r="F197" s="14">
        <f t="shared" ref="F197:H200" si="21">SUM(F206,F230)</f>
        <v>55000</v>
      </c>
      <c r="G197" s="14">
        <f t="shared" si="21"/>
        <v>0</v>
      </c>
      <c r="H197" s="14">
        <f t="shared" si="21"/>
        <v>0</v>
      </c>
    </row>
    <row r="198" spans="1:8" ht="16.5" thickTop="1" thickBot="1" x14ac:dyDescent="0.3">
      <c r="A198" s="5" t="s">
        <v>246</v>
      </c>
      <c r="B198" s="7" t="s">
        <v>20</v>
      </c>
      <c r="C198" s="15">
        <v>47990.136400000003</v>
      </c>
      <c r="D198" s="15">
        <v>50205</v>
      </c>
      <c r="E198" s="15">
        <f t="shared" ref="E198:E261" si="22">SUM(F198:H198)</f>
        <v>53330</v>
      </c>
      <c r="F198" s="15">
        <f t="shared" si="21"/>
        <v>53330</v>
      </c>
      <c r="G198" s="15">
        <f t="shared" si="21"/>
        <v>0</v>
      </c>
      <c r="H198" s="15">
        <f t="shared" si="21"/>
        <v>0</v>
      </c>
    </row>
    <row r="199" spans="1:8" ht="16.5" thickTop="1" thickBot="1" x14ac:dyDescent="0.3">
      <c r="A199" s="5" t="s">
        <v>247</v>
      </c>
      <c r="B199" s="8" t="s">
        <v>22</v>
      </c>
      <c r="C199" s="15">
        <v>38147.588400000001</v>
      </c>
      <c r="D199" s="15">
        <v>39543</v>
      </c>
      <c r="E199" s="15">
        <f t="shared" si="22"/>
        <v>40829</v>
      </c>
      <c r="F199" s="15">
        <f t="shared" si="21"/>
        <v>40829</v>
      </c>
      <c r="G199" s="15">
        <f t="shared" si="21"/>
        <v>0</v>
      </c>
      <c r="H199" s="15">
        <f t="shared" si="21"/>
        <v>0</v>
      </c>
    </row>
    <row r="200" spans="1:8" ht="16.5" thickTop="1" thickBot="1" x14ac:dyDescent="0.3">
      <c r="A200" s="5" t="s">
        <v>248</v>
      </c>
      <c r="B200" s="8" t="s">
        <v>24</v>
      </c>
      <c r="C200" s="15">
        <v>8800.2720900000004</v>
      </c>
      <c r="D200" s="15">
        <v>9461</v>
      </c>
      <c r="E200" s="15">
        <f t="shared" si="22"/>
        <v>10837</v>
      </c>
      <c r="F200" s="15">
        <f t="shared" si="21"/>
        <v>10837</v>
      </c>
      <c r="G200" s="15">
        <f t="shared" si="21"/>
        <v>0</v>
      </c>
      <c r="H200" s="15">
        <f t="shared" si="21"/>
        <v>0</v>
      </c>
    </row>
    <row r="201" spans="1:8" ht="16.5" thickTop="1" thickBot="1" x14ac:dyDescent="0.3">
      <c r="A201" s="5" t="s">
        <v>249</v>
      </c>
      <c r="B201" s="8" t="s">
        <v>30</v>
      </c>
      <c r="C201" s="15">
        <v>1.1213</v>
      </c>
      <c r="D201" s="15">
        <v>2</v>
      </c>
      <c r="E201" s="15">
        <f t="shared" si="22"/>
        <v>0</v>
      </c>
      <c r="F201" s="15">
        <f>SUM(F234)</f>
        <v>0</v>
      </c>
      <c r="G201" s="15">
        <f>SUM(G234)</f>
        <v>0</v>
      </c>
      <c r="H201" s="15">
        <f>SUM(H234)</f>
        <v>0</v>
      </c>
    </row>
    <row r="202" spans="1:8" ht="16.5" thickTop="1" thickBot="1" x14ac:dyDescent="0.3">
      <c r="A202" s="5" t="s">
        <v>250</v>
      </c>
      <c r="B202" s="8" t="s">
        <v>32</v>
      </c>
      <c r="C202" s="15">
        <v>599.13684999999998</v>
      </c>
      <c r="D202" s="15">
        <v>414</v>
      </c>
      <c r="E202" s="15">
        <f t="shared" si="22"/>
        <v>630</v>
      </c>
      <c r="F202" s="15">
        <f t="shared" ref="F202:H204" si="23">SUM(F210,F235)</f>
        <v>630</v>
      </c>
      <c r="G202" s="15">
        <f t="shared" si="23"/>
        <v>0</v>
      </c>
      <c r="H202" s="15">
        <f t="shared" si="23"/>
        <v>0</v>
      </c>
    </row>
    <row r="203" spans="1:8" ht="16.5" thickTop="1" thickBot="1" x14ac:dyDescent="0.3">
      <c r="A203" s="5" t="s">
        <v>251</v>
      </c>
      <c r="B203" s="8" t="s">
        <v>34</v>
      </c>
      <c r="C203" s="15">
        <v>442.01776000000001</v>
      </c>
      <c r="D203" s="15">
        <v>785</v>
      </c>
      <c r="E203" s="15">
        <f t="shared" si="22"/>
        <v>1034</v>
      </c>
      <c r="F203" s="15">
        <f t="shared" si="23"/>
        <v>1034</v>
      </c>
      <c r="G203" s="15">
        <f t="shared" si="23"/>
        <v>0</v>
      </c>
      <c r="H203" s="15">
        <f t="shared" si="23"/>
        <v>0</v>
      </c>
    </row>
    <row r="204" spans="1:8" ht="16.5" thickTop="1" thickBot="1" x14ac:dyDescent="0.3">
      <c r="A204" s="5" t="s">
        <v>252</v>
      </c>
      <c r="B204" s="7" t="s">
        <v>36</v>
      </c>
      <c r="C204" s="15">
        <v>2224.4339300000001</v>
      </c>
      <c r="D204" s="15">
        <v>1795</v>
      </c>
      <c r="E204" s="15">
        <f t="shared" si="22"/>
        <v>1670</v>
      </c>
      <c r="F204" s="15">
        <f t="shared" si="23"/>
        <v>1670</v>
      </c>
      <c r="G204" s="15">
        <f t="shared" si="23"/>
        <v>0</v>
      </c>
      <c r="H204" s="15">
        <f t="shared" si="23"/>
        <v>0</v>
      </c>
    </row>
    <row r="205" spans="1:8" ht="16.5" thickTop="1" thickBot="1" x14ac:dyDescent="0.3">
      <c r="A205" s="5" t="s">
        <v>253</v>
      </c>
      <c r="B205" s="7" t="s">
        <v>40</v>
      </c>
      <c r="C205" s="15">
        <v>4.4375900000000001</v>
      </c>
      <c r="D205" s="15">
        <v>0</v>
      </c>
      <c r="E205" s="15">
        <f t="shared" si="22"/>
        <v>0</v>
      </c>
      <c r="F205" s="15">
        <f>SUM(F213)</f>
        <v>0</v>
      </c>
      <c r="G205" s="15">
        <f>SUM(G213)</f>
        <v>0</v>
      </c>
      <c r="H205" s="15">
        <f>SUM(H213)</f>
        <v>0</v>
      </c>
    </row>
    <row r="206" spans="1:8" ht="31.5" thickTop="1" thickBot="1" x14ac:dyDescent="0.3">
      <c r="A206" s="5" t="s">
        <v>254</v>
      </c>
      <c r="B206" s="6" t="s">
        <v>255</v>
      </c>
      <c r="C206" s="14">
        <v>48698.676850000003</v>
      </c>
      <c r="D206" s="14">
        <v>50500</v>
      </c>
      <c r="E206" s="14">
        <f t="shared" si="22"/>
        <v>53470</v>
      </c>
      <c r="F206" s="14">
        <f t="shared" ref="F206:H213" si="24">SUM(F214,F222)</f>
        <v>53470</v>
      </c>
      <c r="G206" s="14">
        <f t="shared" si="24"/>
        <v>0</v>
      </c>
      <c r="H206" s="14">
        <f t="shared" si="24"/>
        <v>0</v>
      </c>
    </row>
    <row r="207" spans="1:8" ht="16.5" thickTop="1" thickBot="1" x14ac:dyDescent="0.3">
      <c r="A207" s="5" t="s">
        <v>256</v>
      </c>
      <c r="B207" s="7" t="s">
        <v>20</v>
      </c>
      <c r="C207" s="15">
        <v>46533.641750000003</v>
      </c>
      <c r="D207" s="15">
        <v>48725</v>
      </c>
      <c r="E207" s="15">
        <f t="shared" si="22"/>
        <v>51840</v>
      </c>
      <c r="F207" s="15">
        <f t="shared" si="24"/>
        <v>51840</v>
      </c>
      <c r="G207" s="15">
        <f t="shared" si="24"/>
        <v>0</v>
      </c>
      <c r="H207" s="15">
        <f t="shared" si="24"/>
        <v>0</v>
      </c>
    </row>
    <row r="208" spans="1:8" ht="16.5" thickTop="1" thickBot="1" x14ac:dyDescent="0.3">
      <c r="A208" s="5" t="s">
        <v>257</v>
      </c>
      <c r="B208" s="8" t="s">
        <v>22</v>
      </c>
      <c r="C208" s="15">
        <v>37484.520060000003</v>
      </c>
      <c r="D208" s="15">
        <v>38894</v>
      </c>
      <c r="E208" s="15">
        <f t="shared" si="22"/>
        <v>40180</v>
      </c>
      <c r="F208" s="15">
        <f t="shared" si="24"/>
        <v>40180</v>
      </c>
      <c r="G208" s="15">
        <f t="shared" si="24"/>
        <v>0</v>
      </c>
      <c r="H208" s="15">
        <f t="shared" si="24"/>
        <v>0</v>
      </c>
    </row>
    <row r="209" spans="1:8" ht="16.5" thickTop="1" thickBot="1" x14ac:dyDescent="0.3">
      <c r="A209" s="5" t="s">
        <v>258</v>
      </c>
      <c r="B209" s="8" t="s">
        <v>24</v>
      </c>
      <c r="C209" s="15">
        <v>8110.5630700000002</v>
      </c>
      <c r="D209" s="15">
        <v>8890</v>
      </c>
      <c r="E209" s="15">
        <f t="shared" si="22"/>
        <v>10300</v>
      </c>
      <c r="F209" s="15">
        <f t="shared" si="24"/>
        <v>10300</v>
      </c>
      <c r="G209" s="15">
        <f t="shared" si="24"/>
        <v>0</v>
      </c>
      <c r="H209" s="15">
        <f t="shared" si="24"/>
        <v>0</v>
      </c>
    </row>
    <row r="210" spans="1:8" ht="16.5" thickTop="1" thickBot="1" x14ac:dyDescent="0.3">
      <c r="A210" s="5" t="s">
        <v>259</v>
      </c>
      <c r="B210" s="8" t="s">
        <v>32</v>
      </c>
      <c r="C210" s="15">
        <v>589.76022</v>
      </c>
      <c r="D210" s="15">
        <v>410</v>
      </c>
      <c r="E210" s="15">
        <f t="shared" si="22"/>
        <v>610</v>
      </c>
      <c r="F210" s="15">
        <f t="shared" si="24"/>
        <v>610</v>
      </c>
      <c r="G210" s="15">
        <f t="shared" si="24"/>
        <v>0</v>
      </c>
      <c r="H210" s="15">
        <f t="shared" si="24"/>
        <v>0</v>
      </c>
    </row>
    <row r="211" spans="1:8" ht="16.5" thickTop="1" thickBot="1" x14ac:dyDescent="0.3">
      <c r="A211" s="5" t="s">
        <v>260</v>
      </c>
      <c r="B211" s="8" t="s">
        <v>34</v>
      </c>
      <c r="C211" s="15">
        <v>348.79840000000002</v>
      </c>
      <c r="D211" s="15">
        <v>531</v>
      </c>
      <c r="E211" s="15">
        <f t="shared" si="22"/>
        <v>750</v>
      </c>
      <c r="F211" s="15">
        <f t="shared" si="24"/>
        <v>750</v>
      </c>
      <c r="G211" s="15">
        <f t="shared" si="24"/>
        <v>0</v>
      </c>
      <c r="H211" s="15">
        <f t="shared" si="24"/>
        <v>0</v>
      </c>
    </row>
    <row r="212" spans="1:8" ht="16.5" thickTop="1" thickBot="1" x14ac:dyDescent="0.3">
      <c r="A212" s="5" t="s">
        <v>261</v>
      </c>
      <c r="B212" s="7" t="s">
        <v>36</v>
      </c>
      <c r="C212" s="15">
        <v>2160.5975100000001</v>
      </c>
      <c r="D212" s="15">
        <v>1775</v>
      </c>
      <c r="E212" s="15">
        <f t="shared" si="22"/>
        <v>1630</v>
      </c>
      <c r="F212" s="15">
        <f t="shared" si="24"/>
        <v>1630</v>
      </c>
      <c r="G212" s="15">
        <f t="shared" si="24"/>
        <v>0</v>
      </c>
      <c r="H212" s="15">
        <f t="shared" si="24"/>
        <v>0</v>
      </c>
    </row>
    <row r="213" spans="1:8" ht="16.5" thickTop="1" thickBot="1" x14ac:dyDescent="0.3">
      <c r="A213" s="5" t="s">
        <v>262</v>
      </c>
      <c r="B213" s="7" t="s">
        <v>40</v>
      </c>
      <c r="C213" s="15">
        <v>4.4375900000000001</v>
      </c>
      <c r="D213" s="15">
        <v>0</v>
      </c>
      <c r="E213" s="15">
        <f t="shared" si="22"/>
        <v>0</v>
      </c>
      <c r="F213" s="15">
        <f t="shared" si="24"/>
        <v>0</v>
      </c>
      <c r="G213" s="15">
        <f t="shared" si="24"/>
        <v>0</v>
      </c>
      <c r="H213" s="15">
        <f t="shared" si="24"/>
        <v>0</v>
      </c>
    </row>
    <row r="214" spans="1:8" ht="46.5" thickTop="1" thickBot="1" x14ac:dyDescent="0.3">
      <c r="A214" s="5" t="s">
        <v>263</v>
      </c>
      <c r="B214" s="6" t="s">
        <v>264</v>
      </c>
      <c r="C214" s="14">
        <v>1853.2528299999999</v>
      </c>
      <c r="D214" s="14">
        <v>2318</v>
      </c>
      <c r="E214" s="14">
        <f t="shared" si="22"/>
        <v>2520</v>
      </c>
      <c r="F214" s="14">
        <f>SUM(F215,F220:F221)</f>
        <v>2520</v>
      </c>
      <c r="G214" s="14">
        <f>SUM(G215,G220:G221)</f>
        <v>0</v>
      </c>
      <c r="H214" s="14">
        <f>SUM(H215,H220:H221)</f>
        <v>0</v>
      </c>
    </row>
    <row r="215" spans="1:8" ht="16.5" thickTop="1" thickBot="1" x14ac:dyDescent="0.3">
      <c r="A215" s="5" t="s">
        <v>265</v>
      </c>
      <c r="B215" s="7" t="s">
        <v>20</v>
      </c>
      <c r="C215" s="15">
        <v>1843.6553899999999</v>
      </c>
      <c r="D215" s="15">
        <v>2043</v>
      </c>
      <c r="E215" s="15">
        <f t="shared" si="22"/>
        <v>2310</v>
      </c>
      <c r="F215" s="15">
        <f>SUM(F216:F219)</f>
        <v>2310</v>
      </c>
      <c r="G215" s="15">
        <f>SUM(G216:G219)</f>
        <v>0</v>
      </c>
      <c r="H215" s="15">
        <f>SUM(H216:H219)</f>
        <v>0</v>
      </c>
    </row>
    <row r="216" spans="1:8" ht="16.5" thickTop="1" thickBot="1" x14ac:dyDescent="0.3">
      <c r="A216" s="5" t="s">
        <v>266</v>
      </c>
      <c r="B216" s="8" t="s">
        <v>22</v>
      </c>
      <c r="C216" s="15">
        <v>1485.99695</v>
      </c>
      <c r="D216" s="15">
        <v>1444</v>
      </c>
      <c r="E216" s="15">
        <f t="shared" si="22"/>
        <v>1580</v>
      </c>
      <c r="F216" s="15">
        <v>1580</v>
      </c>
      <c r="G216" s="15">
        <v>0</v>
      </c>
      <c r="H216" s="15">
        <v>0</v>
      </c>
    </row>
    <row r="217" spans="1:8" ht="16.5" thickTop="1" thickBot="1" x14ac:dyDescent="0.3">
      <c r="A217" s="5" t="s">
        <v>267</v>
      </c>
      <c r="B217" s="8" t="s">
        <v>24</v>
      </c>
      <c r="C217" s="15">
        <v>339.84203000000002</v>
      </c>
      <c r="D217" s="15">
        <v>570</v>
      </c>
      <c r="E217" s="15">
        <f t="shared" si="22"/>
        <v>700</v>
      </c>
      <c r="F217" s="15">
        <v>700</v>
      </c>
      <c r="G217" s="15">
        <v>0</v>
      </c>
      <c r="H217" s="15">
        <v>0</v>
      </c>
    </row>
    <row r="218" spans="1:8" ht="16.5" thickTop="1" thickBot="1" x14ac:dyDescent="0.3">
      <c r="A218" s="5" t="s">
        <v>268</v>
      </c>
      <c r="B218" s="8" t="s">
        <v>32</v>
      </c>
      <c r="C218" s="15">
        <v>17.150169999999999</v>
      </c>
      <c r="D218" s="15">
        <v>10</v>
      </c>
      <c r="E218" s="15">
        <f t="shared" si="22"/>
        <v>10</v>
      </c>
      <c r="F218" s="15">
        <v>10</v>
      </c>
      <c r="G218" s="15">
        <v>0</v>
      </c>
      <c r="H218" s="15">
        <v>0</v>
      </c>
    </row>
    <row r="219" spans="1:8" ht="16.5" thickTop="1" thickBot="1" x14ac:dyDescent="0.3">
      <c r="A219" s="5" t="s">
        <v>269</v>
      </c>
      <c r="B219" s="8" t="s">
        <v>34</v>
      </c>
      <c r="C219" s="15">
        <v>0.66624000000000005</v>
      </c>
      <c r="D219" s="15">
        <v>19</v>
      </c>
      <c r="E219" s="15">
        <f t="shared" si="22"/>
        <v>20</v>
      </c>
      <c r="F219" s="15">
        <v>20</v>
      </c>
      <c r="G219" s="15">
        <v>0</v>
      </c>
      <c r="H219" s="15">
        <v>0</v>
      </c>
    </row>
    <row r="220" spans="1:8" ht="16.5" thickTop="1" thickBot="1" x14ac:dyDescent="0.3">
      <c r="A220" s="5" t="s">
        <v>270</v>
      </c>
      <c r="B220" s="7" t="s">
        <v>36</v>
      </c>
      <c r="C220" s="15">
        <v>9.4559999999999995</v>
      </c>
      <c r="D220" s="15">
        <v>275</v>
      </c>
      <c r="E220" s="15">
        <f t="shared" si="22"/>
        <v>210</v>
      </c>
      <c r="F220" s="15">
        <v>210</v>
      </c>
      <c r="G220" s="15">
        <v>0</v>
      </c>
      <c r="H220" s="15">
        <v>0</v>
      </c>
    </row>
    <row r="221" spans="1:8" ht="16.5" thickTop="1" thickBot="1" x14ac:dyDescent="0.3">
      <c r="A221" s="5" t="s">
        <v>271</v>
      </c>
      <c r="B221" s="7" t="s">
        <v>40</v>
      </c>
      <c r="C221" s="15">
        <v>0.14144000000000001</v>
      </c>
      <c r="D221" s="15">
        <v>0</v>
      </c>
      <c r="E221" s="15">
        <f t="shared" si="22"/>
        <v>0</v>
      </c>
      <c r="F221" s="15">
        <v>0</v>
      </c>
      <c r="G221" s="15">
        <v>0</v>
      </c>
      <c r="H221" s="15">
        <v>0</v>
      </c>
    </row>
    <row r="222" spans="1:8" ht="16.5" thickTop="1" thickBot="1" x14ac:dyDescent="0.3">
      <c r="A222" s="5" t="s">
        <v>272</v>
      </c>
      <c r="B222" s="6" t="s">
        <v>245</v>
      </c>
      <c r="C222" s="14">
        <v>46845.424020000006</v>
      </c>
      <c r="D222" s="14">
        <v>48182</v>
      </c>
      <c r="E222" s="14">
        <f t="shared" si="22"/>
        <v>50950</v>
      </c>
      <c r="F222" s="14">
        <f>SUM(F223,F228:F229)</f>
        <v>50950</v>
      </c>
      <c r="G222" s="14">
        <f>SUM(G223,G228:G229)</f>
        <v>0</v>
      </c>
      <c r="H222" s="14">
        <f>SUM(H223,H228:H229)</f>
        <v>0</v>
      </c>
    </row>
    <row r="223" spans="1:8" ht="16.5" thickTop="1" thickBot="1" x14ac:dyDescent="0.3">
      <c r="A223" s="5" t="s">
        <v>273</v>
      </c>
      <c r="B223" s="7" t="s">
        <v>20</v>
      </c>
      <c r="C223" s="15">
        <v>44689.986360000003</v>
      </c>
      <c r="D223" s="15">
        <v>46682</v>
      </c>
      <c r="E223" s="15">
        <f t="shared" si="22"/>
        <v>49530</v>
      </c>
      <c r="F223" s="15">
        <f>SUM(F224:F227)</f>
        <v>49530</v>
      </c>
      <c r="G223" s="15">
        <f>SUM(G224:G227)</f>
        <v>0</v>
      </c>
      <c r="H223" s="15">
        <f>SUM(H224:H227)</f>
        <v>0</v>
      </c>
    </row>
    <row r="224" spans="1:8" ht="16.5" thickTop="1" thickBot="1" x14ac:dyDescent="0.3">
      <c r="A224" s="5" t="s">
        <v>274</v>
      </c>
      <c r="B224" s="8" t="s">
        <v>22</v>
      </c>
      <c r="C224" s="15">
        <v>35998.523110000002</v>
      </c>
      <c r="D224" s="15">
        <v>37450</v>
      </c>
      <c r="E224" s="15">
        <f t="shared" si="22"/>
        <v>38600</v>
      </c>
      <c r="F224" s="15">
        <v>38600</v>
      </c>
      <c r="G224" s="15">
        <v>0</v>
      </c>
      <c r="H224" s="15">
        <v>0</v>
      </c>
    </row>
    <row r="225" spans="1:8" ht="16.5" thickTop="1" thickBot="1" x14ac:dyDescent="0.3">
      <c r="A225" s="5" t="s">
        <v>275</v>
      </c>
      <c r="B225" s="8" t="s">
        <v>24</v>
      </c>
      <c r="C225" s="15">
        <v>7770.7210400000004</v>
      </c>
      <c r="D225" s="15">
        <v>8320</v>
      </c>
      <c r="E225" s="15">
        <f t="shared" si="22"/>
        <v>9600</v>
      </c>
      <c r="F225" s="15">
        <v>9600</v>
      </c>
      <c r="G225" s="15">
        <v>0</v>
      </c>
      <c r="H225" s="15">
        <v>0</v>
      </c>
    </row>
    <row r="226" spans="1:8" ht="16.5" thickTop="1" thickBot="1" x14ac:dyDescent="0.3">
      <c r="A226" s="5" t="s">
        <v>276</v>
      </c>
      <c r="B226" s="8" t="s">
        <v>32</v>
      </c>
      <c r="C226" s="15">
        <v>572.61005</v>
      </c>
      <c r="D226" s="15">
        <v>400</v>
      </c>
      <c r="E226" s="15">
        <f t="shared" si="22"/>
        <v>600</v>
      </c>
      <c r="F226" s="15">
        <v>600</v>
      </c>
      <c r="G226" s="15">
        <v>0</v>
      </c>
      <c r="H226" s="15">
        <v>0</v>
      </c>
    </row>
    <row r="227" spans="1:8" ht="16.5" thickTop="1" thickBot="1" x14ac:dyDescent="0.3">
      <c r="A227" s="5" t="s">
        <v>277</v>
      </c>
      <c r="B227" s="8" t="s">
        <v>34</v>
      </c>
      <c r="C227" s="15">
        <v>348.13216</v>
      </c>
      <c r="D227" s="15">
        <v>512</v>
      </c>
      <c r="E227" s="15">
        <f t="shared" si="22"/>
        <v>730</v>
      </c>
      <c r="F227" s="15">
        <v>730</v>
      </c>
      <c r="G227" s="15">
        <v>0</v>
      </c>
      <c r="H227" s="15">
        <v>0</v>
      </c>
    </row>
    <row r="228" spans="1:8" ht="16.5" thickTop="1" thickBot="1" x14ac:dyDescent="0.3">
      <c r="A228" s="5" t="s">
        <v>278</v>
      </c>
      <c r="B228" s="7" t="s">
        <v>36</v>
      </c>
      <c r="C228" s="15">
        <v>2151.1415099999999</v>
      </c>
      <c r="D228" s="15">
        <v>1500</v>
      </c>
      <c r="E228" s="15">
        <f t="shared" si="22"/>
        <v>1420</v>
      </c>
      <c r="F228" s="15">
        <v>1420</v>
      </c>
      <c r="G228" s="15">
        <v>0</v>
      </c>
      <c r="H228" s="15">
        <v>0</v>
      </c>
    </row>
    <row r="229" spans="1:8" ht="16.5" thickTop="1" thickBot="1" x14ac:dyDescent="0.3">
      <c r="A229" s="5" t="s">
        <v>279</v>
      </c>
      <c r="B229" s="7" t="s">
        <v>40</v>
      </c>
      <c r="C229" s="15">
        <v>4.2961499999999999</v>
      </c>
      <c r="D229" s="15">
        <v>0</v>
      </c>
      <c r="E229" s="15">
        <f t="shared" si="22"/>
        <v>0</v>
      </c>
      <c r="F229" s="15">
        <v>0</v>
      </c>
      <c r="G229" s="15">
        <v>0</v>
      </c>
      <c r="H229" s="15">
        <v>0</v>
      </c>
    </row>
    <row r="230" spans="1:8" ht="31.5" thickTop="1" thickBot="1" x14ac:dyDescent="0.3">
      <c r="A230" s="5" t="s">
        <v>280</v>
      </c>
      <c r="B230" s="6" t="s">
        <v>281</v>
      </c>
      <c r="C230" s="14">
        <v>1520.3310700000002</v>
      </c>
      <c r="D230" s="14">
        <v>1500</v>
      </c>
      <c r="E230" s="14">
        <f t="shared" si="22"/>
        <v>1530</v>
      </c>
      <c r="F230" s="14">
        <f>SUM(F231,F237)</f>
        <v>1530</v>
      </c>
      <c r="G230" s="14">
        <f>SUM(G231,G237)</f>
        <v>0</v>
      </c>
      <c r="H230" s="14">
        <f>SUM(H231,H237)</f>
        <v>0</v>
      </c>
    </row>
    <row r="231" spans="1:8" ht="16.5" thickTop="1" thickBot="1" x14ac:dyDescent="0.3">
      <c r="A231" s="5" t="s">
        <v>282</v>
      </c>
      <c r="B231" s="7" t="s">
        <v>20</v>
      </c>
      <c r="C231" s="15">
        <v>1456.4946500000001</v>
      </c>
      <c r="D231" s="15">
        <v>1480</v>
      </c>
      <c r="E231" s="15">
        <f t="shared" si="22"/>
        <v>1490</v>
      </c>
      <c r="F231" s="15">
        <f>SUM(F232:F236)</f>
        <v>1490</v>
      </c>
      <c r="G231" s="15">
        <f>SUM(G232:G236)</f>
        <v>0</v>
      </c>
      <c r="H231" s="15">
        <f>SUM(H232:H236)</f>
        <v>0</v>
      </c>
    </row>
    <row r="232" spans="1:8" ht="16.5" thickTop="1" thickBot="1" x14ac:dyDescent="0.3">
      <c r="A232" s="5" t="s">
        <v>283</v>
      </c>
      <c r="B232" s="8" t="s">
        <v>22</v>
      </c>
      <c r="C232" s="15">
        <v>663.06834000000003</v>
      </c>
      <c r="D232" s="15">
        <v>649</v>
      </c>
      <c r="E232" s="15">
        <f t="shared" si="22"/>
        <v>649</v>
      </c>
      <c r="F232" s="15">
        <v>649</v>
      </c>
      <c r="G232" s="15">
        <v>0</v>
      </c>
      <c r="H232" s="15">
        <v>0</v>
      </c>
    </row>
    <row r="233" spans="1:8" ht="16.5" thickTop="1" thickBot="1" x14ac:dyDescent="0.3">
      <c r="A233" s="5" t="s">
        <v>284</v>
      </c>
      <c r="B233" s="8" t="s">
        <v>24</v>
      </c>
      <c r="C233" s="15">
        <v>689.70902000000001</v>
      </c>
      <c r="D233" s="15">
        <v>571</v>
      </c>
      <c r="E233" s="15">
        <f t="shared" si="22"/>
        <v>537</v>
      </c>
      <c r="F233" s="15">
        <v>537</v>
      </c>
      <c r="G233" s="15">
        <v>0</v>
      </c>
      <c r="H233" s="15">
        <v>0</v>
      </c>
    </row>
    <row r="234" spans="1:8" ht="16.5" thickTop="1" thickBot="1" x14ac:dyDescent="0.3">
      <c r="A234" s="5" t="s">
        <v>285</v>
      </c>
      <c r="B234" s="8" t="s">
        <v>30</v>
      </c>
      <c r="C234" s="15">
        <v>1.1213</v>
      </c>
      <c r="D234" s="15">
        <v>2</v>
      </c>
      <c r="E234" s="15">
        <f t="shared" si="22"/>
        <v>0</v>
      </c>
      <c r="F234" s="15">
        <v>0</v>
      </c>
      <c r="G234" s="15">
        <v>0</v>
      </c>
      <c r="H234" s="15">
        <v>0</v>
      </c>
    </row>
    <row r="235" spans="1:8" ht="16.5" thickTop="1" thickBot="1" x14ac:dyDescent="0.3">
      <c r="A235" s="5" t="s">
        <v>286</v>
      </c>
      <c r="B235" s="8" t="s">
        <v>32</v>
      </c>
      <c r="C235" s="15">
        <v>9.3766300000000005</v>
      </c>
      <c r="D235" s="15">
        <v>4</v>
      </c>
      <c r="E235" s="15">
        <f t="shared" si="22"/>
        <v>20</v>
      </c>
      <c r="F235" s="15">
        <v>20</v>
      </c>
      <c r="G235" s="15">
        <v>0</v>
      </c>
      <c r="H235" s="15">
        <v>0</v>
      </c>
    </row>
    <row r="236" spans="1:8" ht="16.5" thickTop="1" thickBot="1" x14ac:dyDescent="0.3">
      <c r="A236" s="5" t="s">
        <v>287</v>
      </c>
      <c r="B236" s="8" t="s">
        <v>34</v>
      </c>
      <c r="C236" s="15">
        <v>93.219359999999995</v>
      </c>
      <c r="D236" s="15">
        <v>254</v>
      </c>
      <c r="E236" s="15">
        <f t="shared" si="22"/>
        <v>284</v>
      </c>
      <c r="F236" s="15">
        <v>284</v>
      </c>
      <c r="G236" s="15">
        <v>0</v>
      </c>
      <c r="H236" s="15">
        <v>0</v>
      </c>
    </row>
    <row r="237" spans="1:8" ht="16.5" thickTop="1" thickBot="1" x14ac:dyDescent="0.3">
      <c r="A237" s="5" t="s">
        <v>288</v>
      </c>
      <c r="B237" s="7" t="s">
        <v>36</v>
      </c>
      <c r="C237" s="15">
        <v>63.836419999999997</v>
      </c>
      <c r="D237" s="15">
        <v>20</v>
      </c>
      <c r="E237" s="15">
        <f t="shared" si="22"/>
        <v>40</v>
      </c>
      <c r="F237" s="15">
        <v>40</v>
      </c>
      <c r="G237" s="15">
        <v>0</v>
      </c>
      <c r="H237" s="15">
        <v>0</v>
      </c>
    </row>
    <row r="238" spans="1:8" ht="16.5" thickTop="1" thickBot="1" x14ac:dyDescent="0.3">
      <c r="A238" s="5" t="s">
        <v>289</v>
      </c>
      <c r="B238" s="6" t="s">
        <v>290</v>
      </c>
      <c r="C238" s="14">
        <v>2578.0694899999999</v>
      </c>
      <c r="D238" s="14">
        <v>2700</v>
      </c>
      <c r="E238" s="14">
        <f t="shared" si="22"/>
        <v>2700</v>
      </c>
      <c r="F238" s="14">
        <f>SUM(F239,F244:F245)</f>
        <v>2700</v>
      </c>
      <c r="G238" s="14">
        <f>SUM(G239,G244:G245)</f>
        <v>0</v>
      </c>
      <c r="H238" s="14">
        <f>SUM(H239,H244:H245)</f>
        <v>0</v>
      </c>
    </row>
    <row r="239" spans="1:8" ht="16.5" thickTop="1" thickBot="1" x14ac:dyDescent="0.3">
      <c r="A239" s="5" t="s">
        <v>291</v>
      </c>
      <c r="B239" s="7" t="s">
        <v>20</v>
      </c>
      <c r="C239" s="15">
        <v>2440.65859</v>
      </c>
      <c r="D239" s="15">
        <v>2579</v>
      </c>
      <c r="E239" s="15">
        <f t="shared" si="22"/>
        <v>2579</v>
      </c>
      <c r="F239" s="15">
        <f>SUM(F240:F243)</f>
        <v>2579</v>
      </c>
      <c r="G239" s="15">
        <f>SUM(G240:G243)</f>
        <v>0</v>
      </c>
      <c r="H239" s="15">
        <f>SUM(H240:H243)</f>
        <v>0</v>
      </c>
    </row>
    <row r="240" spans="1:8" ht="16.5" thickTop="1" thickBot="1" x14ac:dyDescent="0.3">
      <c r="A240" s="5" t="s">
        <v>292</v>
      </c>
      <c r="B240" s="8" t="s">
        <v>22</v>
      </c>
      <c r="C240" s="15">
        <v>2111.9982500000001</v>
      </c>
      <c r="D240" s="15">
        <v>2126</v>
      </c>
      <c r="E240" s="15">
        <f t="shared" si="22"/>
        <v>2126</v>
      </c>
      <c r="F240" s="15">
        <v>2126</v>
      </c>
      <c r="G240" s="15">
        <v>0</v>
      </c>
      <c r="H240" s="15">
        <v>0</v>
      </c>
    </row>
    <row r="241" spans="1:8" ht="16.5" thickTop="1" thickBot="1" x14ac:dyDescent="0.3">
      <c r="A241" s="5" t="s">
        <v>293</v>
      </c>
      <c r="B241" s="8" t="s">
        <v>24</v>
      </c>
      <c r="C241" s="15">
        <v>291.34681</v>
      </c>
      <c r="D241" s="15">
        <v>409</v>
      </c>
      <c r="E241" s="15">
        <f t="shared" si="22"/>
        <v>413</v>
      </c>
      <c r="F241" s="15">
        <v>413</v>
      </c>
      <c r="G241" s="15">
        <v>0</v>
      </c>
      <c r="H241" s="15">
        <v>0</v>
      </c>
    </row>
    <row r="242" spans="1:8" ht="16.5" thickTop="1" thickBot="1" x14ac:dyDescent="0.3">
      <c r="A242" s="5" t="s">
        <v>294</v>
      </c>
      <c r="B242" s="8" t="s">
        <v>32</v>
      </c>
      <c r="C242" s="15">
        <v>26.05321</v>
      </c>
      <c r="D242" s="15">
        <v>17</v>
      </c>
      <c r="E242" s="15">
        <f t="shared" si="22"/>
        <v>18</v>
      </c>
      <c r="F242" s="15">
        <v>18</v>
      </c>
      <c r="G242" s="15">
        <v>0</v>
      </c>
      <c r="H242" s="15">
        <v>0</v>
      </c>
    </row>
    <row r="243" spans="1:8" ht="16.5" thickTop="1" thickBot="1" x14ac:dyDescent="0.3">
      <c r="A243" s="5" t="s">
        <v>295</v>
      </c>
      <c r="B243" s="8" t="s">
        <v>34</v>
      </c>
      <c r="C243" s="15">
        <v>11.26032</v>
      </c>
      <c r="D243" s="15">
        <v>27</v>
      </c>
      <c r="E243" s="15">
        <f t="shared" si="22"/>
        <v>22</v>
      </c>
      <c r="F243" s="15">
        <v>22</v>
      </c>
      <c r="G243" s="15">
        <v>0</v>
      </c>
      <c r="H243" s="15">
        <v>0</v>
      </c>
    </row>
    <row r="244" spans="1:8" ht="16.5" thickTop="1" thickBot="1" x14ac:dyDescent="0.3">
      <c r="A244" s="5" t="s">
        <v>296</v>
      </c>
      <c r="B244" s="7" t="s">
        <v>36</v>
      </c>
      <c r="C244" s="15">
        <v>137.4109</v>
      </c>
      <c r="D244" s="15">
        <v>121</v>
      </c>
      <c r="E244" s="15">
        <f t="shared" si="22"/>
        <v>121</v>
      </c>
      <c r="F244" s="15">
        <v>121</v>
      </c>
      <c r="G244" s="15">
        <v>0</v>
      </c>
      <c r="H244" s="15">
        <v>0</v>
      </c>
    </row>
    <row r="245" spans="1:8" ht="16.5" thickTop="1" thickBot="1" x14ac:dyDescent="0.3">
      <c r="A245" s="5" t="s">
        <v>297</v>
      </c>
      <c r="B245" s="7" t="s">
        <v>40</v>
      </c>
      <c r="C245" s="15">
        <v>0</v>
      </c>
      <c r="D245" s="15">
        <v>0</v>
      </c>
      <c r="E245" s="15">
        <f t="shared" si="22"/>
        <v>0</v>
      </c>
      <c r="F245" s="15">
        <v>0</v>
      </c>
      <c r="G245" s="15">
        <v>0</v>
      </c>
      <c r="H245" s="15">
        <v>0</v>
      </c>
    </row>
    <row r="246" spans="1:8" ht="76.5" thickTop="1" thickBot="1" x14ac:dyDescent="0.3">
      <c r="A246" s="5" t="s">
        <v>298</v>
      </c>
      <c r="B246" s="6" t="s">
        <v>299</v>
      </c>
      <c r="C246" s="14">
        <v>853.09152999999992</v>
      </c>
      <c r="D246" s="14">
        <v>900</v>
      </c>
      <c r="E246" s="14">
        <f t="shared" si="22"/>
        <v>850</v>
      </c>
      <c r="F246" s="14">
        <f>SUM(F247,F251:F252)</f>
        <v>850</v>
      </c>
      <c r="G246" s="14">
        <f>SUM(G247,G251:G252)</f>
        <v>0</v>
      </c>
      <c r="H246" s="14">
        <f>SUM(H247,H251:H252)</f>
        <v>0</v>
      </c>
    </row>
    <row r="247" spans="1:8" ht="16.5" thickTop="1" thickBot="1" x14ac:dyDescent="0.3">
      <c r="A247" s="5" t="s">
        <v>300</v>
      </c>
      <c r="B247" s="7" t="s">
        <v>20</v>
      </c>
      <c r="C247" s="15">
        <v>782.37878000000001</v>
      </c>
      <c r="D247" s="15">
        <v>895</v>
      </c>
      <c r="E247" s="15">
        <f t="shared" si="22"/>
        <v>845</v>
      </c>
      <c r="F247" s="15">
        <f>SUM(F248:F250)</f>
        <v>845</v>
      </c>
      <c r="G247" s="15">
        <f>SUM(G248:G250)</f>
        <v>0</v>
      </c>
      <c r="H247" s="15">
        <f>SUM(H248:H250)</f>
        <v>0</v>
      </c>
    </row>
    <row r="248" spans="1:8" ht="16.5" thickTop="1" thickBot="1" x14ac:dyDescent="0.3">
      <c r="A248" s="5" t="s">
        <v>301</v>
      </c>
      <c r="B248" s="8" t="s">
        <v>22</v>
      </c>
      <c r="C248" s="15">
        <v>541.97001999999998</v>
      </c>
      <c r="D248" s="15">
        <v>577</v>
      </c>
      <c r="E248" s="15">
        <f t="shared" si="22"/>
        <v>576</v>
      </c>
      <c r="F248" s="15">
        <v>576</v>
      </c>
      <c r="G248" s="15">
        <v>0</v>
      </c>
      <c r="H248" s="15">
        <v>0</v>
      </c>
    </row>
    <row r="249" spans="1:8" ht="16.5" thickTop="1" thickBot="1" x14ac:dyDescent="0.3">
      <c r="A249" s="5" t="s">
        <v>302</v>
      </c>
      <c r="B249" s="8" t="s">
        <v>24</v>
      </c>
      <c r="C249" s="15">
        <v>231.40764999999999</v>
      </c>
      <c r="D249" s="15">
        <v>314</v>
      </c>
      <c r="E249" s="15">
        <f t="shared" si="22"/>
        <v>265</v>
      </c>
      <c r="F249" s="15">
        <v>265</v>
      </c>
      <c r="G249" s="15">
        <v>0</v>
      </c>
      <c r="H249" s="15">
        <v>0</v>
      </c>
    </row>
    <row r="250" spans="1:8" ht="16.5" thickTop="1" thickBot="1" x14ac:dyDescent="0.3">
      <c r="A250" s="5" t="s">
        <v>303</v>
      </c>
      <c r="B250" s="8" t="s">
        <v>32</v>
      </c>
      <c r="C250" s="15">
        <v>9.0011100000000006</v>
      </c>
      <c r="D250" s="15">
        <v>4</v>
      </c>
      <c r="E250" s="15">
        <f t="shared" si="22"/>
        <v>4</v>
      </c>
      <c r="F250" s="15">
        <v>4</v>
      </c>
      <c r="G250" s="15">
        <v>0</v>
      </c>
      <c r="H250" s="15">
        <v>0</v>
      </c>
    </row>
    <row r="251" spans="1:8" ht="16.5" thickTop="1" thickBot="1" x14ac:dyDescent="0.3">
      <c r="A251" s="5" t="s">
        <v>304</v>
      </c>
      <c r="B251" s="7" t="s">
        <v>36</v>
      </c>
      <c r="C251" s="15">
        <v>61.99812</v>
      </c>
      <c r="D251" s="15">
        <v>5</v>
      </c>
      <c r="E251" s="15">
        <f t="shared" si="22"/>
        <v>5</v>
      </c>
      <c r="F251" s="15">
        <v>5</v>
      </c>
      <c r="G251" s="15">
        <v>0</v>
      </c>
      <c r="H251" s="15">
        <v>0</v>
      </c>
    </row>
    <row r="252" spans="1:8" ht="16.5" thickTop="1" thickBot="1" x14ac:dyDescent="0.3">
      <c r="A252" s="5" t="s">
        <v>305</v>
      </c>
      <c r="B252" s="7" t="s">
        <v>40</v>
      </c>
      <c r="C252" s="15">
        <v>8.7146299999999997</v>
      </c>
      <c r="D252" s="15">
        <v>0</v>
      </c>
      <c r="E252" s="15">
        <f t="shared" si="22"/>
        <v>0</v>
      </c>
      <c r="F252" s="15">
        <v>0</v>
      </c>
      <c r="G252" s="15">
        <v>0</v>
      </c>
      <c r="H252" s="15">
        <v>0</v>
      </c>
    </row>
    <row r="253" spans="1:8" ht="61.5" thickTop="1" thickBot="1" x14ac:dyDescent="0.3">
      <c r="A253" s="5" t="s">
        <v>306</v>
      </c>
      <c r="B253" s="6" t="s">
        <v>307</v>
      </c>
      <c r="C253" s="14">
        <v>676.22933999999998</v>
      </c>
      <c r="D253" s="14">
        <v>700</v>
      </c>
      <c r="E253" s="14">
        <f t="shared" si="22"/>
        <v>685</v>
      </c>
      <c r="F253" s="14">
        <f>SUM(F254,F259)</f>
        <v>685</v>
      </c>
      <c r="G253" s="14">
        <f>SUM(G254,G259)</f>
        <v>0</v>
      </c>
      <c r="H253" s="14">
        <f>SUM(H254,H259)</f>
        <v>0</v>
      </c>
    </row>
    <row r="254" spans="1:8" ht="16.5" thickTop="1" thickBot="1" x14ac:dyDescent="0.3">
      <c r="A254" s="5" t="s">
        <v>308</v>
      </c>
      <c r="B254" s="7" t="s">
        <v>20</v>
      </c>
      <c r="C254" s="15">
        <v>596.47311000000002</v>
      </c>
      <c r="D254" s="15">
        <v>670</v>
      </c>
      <c r="E254" s="15">
        <f t="shared" si="22"/>
        <v>685</v>
      </c>
      <c r="F254" s="15">
        <f>SUM(F255:F258)</f>
        <v>685</v>
      </c>
      <c r="G254" s="15">
        <f>SUM(G255:G258)</f>
        <v>0</v>
      </c>
      <c r="H254" s="15">
        <f>SUM(H255:H258)</f>
        <v>0</v>
      </c>
    </row>
    <row r="255" spans="1:8" ht="16.5" thickTop="1" thickBot="1" x14ac:dyDescent="0.3">
      <c r="A255" s="5" t="s">
        <v>309</v>
      </c>
      <c r="B255" s="8" t="s">
        <v>22</v>
      </c>
      <c r="C255" s="15">
        <v>413.43961000000002</v>
      </c>
      <c r="D255" s="15">
        <v>466</v>
      </c>
      <c r="E255" s="15">
        <f t="shared" si="22"/>
        <v>469.8</v>
      </c>
      <c r="F255" s="15">
        <v>469.8</v>
      </c>
      <c r="G255" s="15">
        <v>0</v>
      </c>
      <c r="H255" s="15">
        <v>0</v>
      </c>
    </row>
    <row r="256" spans="1:8" ht="16.5" thickTop="1" thickBot="1" x14ac:dyDescent="0.3">
      <c r="A256" s="5" t="s">
        <v>310</v>
      </c>
      <c r="B256" s="8" t="s">
        <v>24</v>
      </c>
      <c r="C256" s="15">
        <v>178.45847000000001</v>
      </c>
      <c r="D256" s="15">
        <v>198</v>
      </c>
      <c r="E256" s="15">
        <f t="shared" si="22"/>
        <v>211.2</v>
      </c>
      <c r="F256" s="15">
        <v>211.2</v>
      </c>
      <c r="G256" s="15">
        <v>0</v>
      </c>
      <c r="H256" s="15">
        <v>0</v>
      </c>
    </row>
    <row r="257" spans="1:8" ht="16.5" thickTop="1" thickBot="1" x14ac:dyDescent="0.3">
      <c r="A257" s="5" t="s">
        <v>311</v>
      </c>
      <c r="B257" s="8" t="s">
        <v>32</v>
      </c>
      <c r="C257" s="15">
        <v>4.5750299999999999</v>
      </c>
      <c r="D257" s="15">
        <v>3</v>
      </c>
      <c r="E257" s="15">
        <f t="shared" si="22"/>
        <v>3</v>
      </c>
      <c r="F257" s="15">
        <v>3</v>
      </c>
      <c r="G257" s="15">
        <v>0</v>
      </c>
      <c r="H257" s="15">
        <v>0</v>
      </c>
    </row>
    <row r="258" spans="1:8" ht="16.5" thickTop="1" thickBot="1" x14ac:dyDescent="0.3">
      <c r="A258" s="5" t="s">
        <v>312</v>
      </c>
      <c r="B258" s="8" t="s">
        <v>34</v>
      </c>
      <c r="C258" s="15">
        <v>0</v>
      </c>
      <c r="D258" s="15">
        <v>3</v>
      </c>
      <c r="E258" s="15">
        <f t="shared" si="22"/>
        <v>1</v>
      </c>
      <c r="F258" s="15">
        <v>1</v>
      </c>
      <c r="G258" s="15">
        <v>0</v>
      </c>
      <c r="H258" s="15">
        <v>0</v>
      </c>
    </row>
    <row r="259" spans="1:8" ht="16.5" thickTop="1" thickBot="1" x14ac:dyDescent="0.3">
      <c r="A259" s="5" t="s">
        <v>313</v>
      </c>
      <c r="B259" s="7" t="s">
        <v>36</v>
      </c>
      <c r="C259" s="15">
        <v>79.756230000000002</v>
      </c>
      <c r="D259" s="15">
        <v>30</v>
      </c>
      <c r="E259" s="15">
        <f t="shared" si="22"/>
        <v>0</v>
      </c>
      <c r="F259" s="15">
        <v>0</v>
      </c>
      <c r="G259" s="15">
        <v>0</v>
      </c>
      <c r="H259" s="15">
        <v>0</v>
      </c>
    </row>
    <row r="260" spans="1:8" ht="91.5" thickTop="1" thickBot="1" x14ac:dyDescent="0.3">
      <c r="A260" s="5" t="s">
        <v>314</v>
      </c>
      <c r="B260" s="6" t="s">
        <v>315</v>
      </c>
      <c r="C260" s="14">
        <v>799.10494999999992</v>
      </c>
      <c r="D260" s="14">
        <v>800</v>
      </c>
      <c r="E260" s="14">
        <f t="shared" si="22"/>
        <v>800</v>
      </c>
      <c r="F260" s="14">
        <f>SUM(F261,F266)</f>
        <v>800</v>
      </c>
      <c r="G260" s="14">
        <f>SUM(G261,G266)</f>
        <v>0</v>
      </c>
      <c r="H260" s="14">
        <f>SUM(H261,H266)</f>
        <v>0</v>
      </c>
    </row>
    <row r="261" spans="1:8" ht="16.5" thickTop="1" thickBot="1" x14ac:dyDescent="0.3">
      <c r="A261" s="5" t="s">
        <v>316</v>
      </c>
      <c r="B261" s="7" t="s">
        <v>20</v>
      </c>
      <c r="C261" s="15">
        <v>790.89994999999988</v>
      </c>
      <c r="D261" s="15">
        <v>790</v>
      </c>
      <c r="E261" s="15">
        <f t="shared" si="22"/>
        <v>790</v>
      </c>
      <c r="F261" s="15">
        <f>SUM(F262:F265)</f>
        <v>790</v>
      </c>
      <c r="G261" s="15">
        <f>SUM(G262:G265)</f>
        <v>0</v>
      </c>
      <c r="H261" s="15">
        <f>SUM(H262:H265)</f>
        <v>0</v>
      </c>
    </row>
    <row r="262" spans="1:8" ht="16.5" thickTop="1" thickBot="1" x14ac:dyDescent="0.3">
      <c r="A262" s="5" t="s">
        <v>317</v>
      </c>
      <c r="B262" s="8" t="s">
        <v>22</v>
      </c>
      <c r="C262" s="15">
        <v>548.91670999999997</v>
      </c>
      <c r="D262" s="15">
        <v>548</v>
      </c>
      <c r="E262" s="15">
        <f t="shared" ref="E262:E325" si="25">SUM(F262:H262)</f>
        <v>548</v>
      </c>
      <c r="F262" s="15">
        <v>548</v>
      </c>
      <c r="G262" s="15">
        <v>0</v>
      </c>
      <c r="H262" s="15">
        <v>0</v>
      </c>
    </row>
    <row r="263" spans="1:8" ht="16.5" thickTop="1" thickBot="1" x14ac:dyDescent="0.3">
      <c r="A263" s="5" t="s">
        <v>318</v>
      </c>
      <c r="B263" s="8" t="s">
        <v>24</v>
      </c>
      <c r="C263" s="15">
        <v>238.91428999999999</v>
      </c>
      <c r="D263" s="15">
        <v>239</v>
      </c>
      <c r="E263" s="15">
        <f t="shared" si="25"/>
        <v>238</v>
      </c>
      <c r="F263" s="15">
        <v>238</v>
      </c>
      <c r="G263" s="15">
        <v>0</v>
      </c>
      <c r="H263" s="15">
        <v>0</v>
      </c>
    </row>
    <row r="264" spans="1:8" ht="16.5" thickTop="1" thickBot="1" x14ac:dyDescent="0.3">
      <c r="A264" s="5" t="s">
        <v>319</v>
      </c>
      <c r="B264" s="8" t="s">
        <v>32</v>
      </c>
      <c r="C264" s="15">
        <v>3.06413</v>
      </c>
      <c r="D264" s="15">
        <v>3</v>
      </c>
      <c r="E264" s="15">
        <f t="shared" si="25"/>
        <v>4</v>
      </c>
      <c r="F264" s="15">
        <v>4</v>
      </c>
      <c r="G264" s="15">
        <v>0</v>
      </c>
      <c r="H264" s="15">
        <v>0</v>
      </c>
    </row>
    <row r="265" spans="1:8" ht="16.5" thickTop="1" thickBot="1" x14ac:dyDescent="0.3">
      <c r="A265" s="5" t="s">
        <v>320</v>
      </c>
      <c r="B265" s="8" t="s">
        <v>34</v>
      </c>
      <c r="C265" s="15">
        <v>4.8199999999999996E-3</v>
      </c>
      <c r="D265" s="15">
        <v>0</v>
      </c>
      <c r="E265" s="15">
        <f t="shared" si="25"/>
        <v>0</v>
      </c>
      <c r="F265" s="15">
        <v>0</v>
      </c>
      <c r="G265" s="15">
        <v>0</v>
      </c>
      <c r="H265" s="15">
        <v>0</v>
      </c>
    </row>
    <row r="266" spans="1:8" ht="16.5" thickTop="1" thickBot="1" x14ac:dyDescent="0.3">
      <c r="A266" s="5" t="s">
        <v>321</v>
      </c>
      <c r="B266" s="7" t="s">
        <v>36</v>
      </c>
      <c r="C266" s="15">
        <v>8.2050000000000001</v>
      </c>
      <c r="D266" s="15">
        <v>10</v>
      </c>
      <c r="E266" s="15">
        <f t="shared" si="25"/>
        <v>10</v>
      </c>
      <c r="F266" s="15">
        <v>10</v>
      </c>
      <c r="G266" s="15">
        <v>0</v>
      </c>
      <c r="H266" s="15">
        <v>0</v>
      </c>
    </row>
    <row r="267" spans="1:8" ht="91.5" thickTop="1" thickBot="1" x14ac:dyDescent="0.3">
      <c r="A267" s="5" t="s">
        <v>322</v>
      </c>
      <c r="B267" s="6" t="s">
        <v>323</v>
      </c>
      <c r="C267" s="14">
        <v>668.79145000000005</v>
      </c>
      <c r="D267" s="14">
        <v>800</v>
      </c>
      <c r="E267" s="14">
        <f t="shared" si="25"/>
        <v>800</v>
      </c>
      <c r="F267" s="14">
        <f>SUM(F268,F273:F274)</f>
        <v>800</v>
      </c>
      <c r="G267" s="14">
        <f>SUM(G268,G273:G274)</f>
        <v>0</v>
      </c>
      <c r="H267" s="14">
        <f>SUM(H268,H273:H274)</f>
        <v>0</v>
      </c>
    </row>
    <row r="268" spans="1:8" ht="16.5" thickTop="1" thickBot="1" x14ac:dyDescent="0.3">
      <c r="A268" s="5" t="s">
        <v>324</v>
      </c>
      <c r="B268" s="7" t="s">
        <v>20</v>
      </c>
      <c r="C268" s="15">
        <v>605.31469000000004</v>
      </c>
      <c r="D268" s="15">
        <v>795</v>
      </c>
      <c r="E268" s="15">
        <f t="shared" si="25"/>
        <v>793.5</v>
      </c>
      <c r="F268" s="15">
        <f>SUM(F269:F272)</f>
        <v>793.5</v>
      </c>
      <c r="G268" s="15">
        <f>SUM(G269:G272)</f>
        <v>0</v>
      </c>
      <c r="H268" s="15">
        <f>SUM(H269:H272)</f>
        <v>0</v>
      </c>
    </row>
    <row r="269" spans="1:8" ht="16.5" thickTop="1" thickBot="1" x14ac:dyDescent="0.3">
      <c r="A269" s="5" t="s">
        <v>325</v>
      </c>
      <c r="B269" s="8" t="s">
        <v>22</v>
      </c>
      <c r="C269" s="15">
        <v>414.79498000000001</v>
      </c>
      <c r="D269" s="15">
        <v>544</v>
      </c>
      <c r="E269" s="15">
        <f t="shared" si="25"/>
        <v>545.4</v>
      </c>
      <c r="F269" s="15">
        <v>545.4</v>
      </c>
      <c r="G269" s="15">
        <v>0</v>
      </c>
      <c r="H269" s="15">
        <v>0</v>
      </c>
    </row>
    <row r="270" spans="1:8" ht="16.5" thickTop="1" thickBot="1" x14ac:dyDescent="0.3">
      <c r="A270" s="5" t="s">
        <v>326</v>
      </c>
      <c r="B270" s="8" t="s">
        <v>24</v>
      </c>
      <c r="C270" s="15">
        <v>184.42071000000001</v>
      </c>
      <c r="D270" s="15">
        <v>243</v>
      </c>
      <c r="E270" s="15">
        <f t="shared" si="25"/>
        <v>239.1</v>
      </c>
      <c r="F270" s="15">
        <v>239.1</v>
      </c>
      <c r="G270" s="15">
        <v>0</v>
      </c>
      <c r="H270" s="15">
        <v>0</v>
      </c>
    </row>
    <row r="271" spans="1:8" ht="16.5" thickTop="1" thickBot="1" x14ac:dyDescent="0.3">
      <c r="A271" s="5" t="s">
        <v>327</v>
      </c>
      <c r="B271" s="8" t="s">
        <v>32</v>
      </c>
      <c r="C271" s="15">
        <v>2.1</v>
      </c>
      <c r="D271" s="15">
        <v>4</v>
      </c>
      <c r="E271" s="15">
        <f t="shared" si="25"/>
        <v>5</v>
      </c>
      <c r="F271" s="15">
        <v>5</v>
      </c>
      <c r="G271" s="15">
        <v>0</v>
      </c>
      <c r="H271" s="15">
        <v>0</v>
      </c>
    </row>
    <row r="272" spans="1:8" ht="16.5" thickTop="1" thickBot="1" x14ac:dyDescent="0.3">
      <c r="A272" s="5" t="s">
        <v>328</v>
      </c>
      <c r="B272" s="8" t="s">
        <v>34</v>
      </c>
      <c r="C272" s="15">
        <v>3.9990000000000001</v>
      </c>
      <c r="D272" s="15">
        <v>4</v>
      </c>
      <c r="E272" s="15">
        <f t="shared" si="25"/>
        <v>4</v>
      </c>
      <c r="F272" s="15">
        <v>4</v>
      </c>
      <c r="G272" s="15">
        <v>0</v>
      </c>
      <c r="H272" s="15">
        <v>0</v>
      </c>
    </row>
    <row r="273" spans="1:8" ht="16.5" thickTop="1" thickBot="1" x14ac:dyDescent="0.3">
      <c r="A273" s="5" t="s">
        <v>329</v>
      </c>
      <c r="B273" s="7" t="s">
        <v>36</v>
      </c>
      <c r="C273" s="15">
        <v>63.32676</v>
      </c>
      <c r="D273" s="15">
        <v>5</v>
      </c>
      <c r="E273" s="15">
        <f t="shared" si="25"/>
        <v>6.5</v>
      </c>
      <c r="F273" s="15">
        <v>6.5</v>
      </c>
      <c r="G273" s="15">
        <v>0</v>
      </c>
      <c r="H273" s="15">
        <v>0</v>
      </c>
    </row>
    <row r="274" spans="1:8" ht="16.5" thickTop="1" thickBot="1" x14ac:dyDescent="0.3">
      <c r="A274" s="5" t="s">
        <v>330</v>
      </c>
      <c r="B274" s="7" t="s">
        <v>40</v>
      </c>
      <c r="C274" s="15">
        <v>0.15</v>
      </c>
      <c r="D274" s="15">
        <v>0</v>
      </c>
      <c r="E274" s="15">
        <f t="shared" si="25"/>
        <v>0</v>
      </c>
      <c r="F274" s="15">
        <v>0</v>
      </c>
      <c r="G274" s="15">
        <v>0</v>
      </c>
      <c r="H274" s="15">
        <v>0</v>
      </c>
    </row>
    <row r="275" spans="1:8" ht="61.5" thickTop="1" thickBot="1" x14ac:dyDescent="0.3">
      <c r="A275" s="5" t="s">
        <v>331</v>
      </c>
      <c r="B275" s="6" t="s">
        <v>332</v>
      </c>
      <c r="C275" s="14">
        <v>637.62082999999984</v>
      </c>
      <c r="D275" s="14">
        <v>650</v>
      </c>
      <c r="E275" s="14">
        <f t="shared" si="25"/>
        <v>635</v>
      </c>
      <c r="F275" s="14">
        <f>SUM(F276,F281)</f>
        <v>635</v>
      </c>
      <c r="G275" s="14">
        <f>SUM(G276,G281)</f>
        <v>0</v>
      </c>
      <c r="H275" s="14">
        <f>SUM(H276,H281)</f>
        <v>0</v>
      </c>
    </row>
    <row r="276" spans="1:8" ht="16.5" thickTop="1" thickBot="1" x14ac:dyDescent="0.3">
      <c r="A276" s="5" t="s">
        <v>333</v>
      </c>
      <c r="B276" s="7" t="s">
        <v>20</v>
      </c>
      <c r="C276" s="15">
        <v>615.3894499999999</v>
      </c>
      <c r="D276" s="15">
        <v>647</v>
      </c>
      <c r="E276" s="15">
        <f t="shared" si="25"/>
        <v>632</v>
      </c>
      <c r="F276" s="15">
        <f>SUM(F277:F280)</f>
        <v>632</v>
      </c>
      <c r="G276" s="15">
        <f>SUM(G277:G280)</f>
        <v>0</v>
      </c>
      <c r="H276" s="15">
        <f>SUM(H277:H280)</f>
        <v>0</v>
      </c>
    </row>
    <row r="277" spans="1:8" ht="16.5" thickTop="1" thickBot="1" x14ac:dyDescent="0.3">
      <c r="A277" s="5" t="s">
        <v>334</v>
      </c>
      <c r="B277" s="8" t="s">
        <v>22</v>
      </c>
      <c r="C277" s="15">
        <v>476.14154000000002</v>
      </c>
      <c r="D277" s="15">
        <v>481</v>
      </c>
      <c r="E277" s="15">
        <f t="shared" si="25"/>
        <v>482</v>
      </c>
      <c r="F277" s="15">
        <v>482</v>
      </c>
      <c r="G277" s="15">
        <v>0</v>
      </c>
      <c r="H277" s="15">
        <v>0</v>
      </c>
    </row>
    <row r="278" spans="1:8" ht="16.5" thickTop="1" thickBot="1" x14ac:dyDescent="0.3">
      <c r="A278" s="5" t="s">
        <v>335</v>
      </c>
      <c r="B278" s="8" t="s">
        <v>24</v>
      </c>
      <c r="C278" s="15">
        <v>132.99778000000001</v>
      </c>
      <c r="D278" s="15">
        <v>161</v>
      </c>
      <c r="E278" s="15">
        <f t="shared" si="25"/>
        <v>146</v>
      </c>
      <c r="F278" s="15">
        <v>146</v>
      </c>
      <c r="G278" s="15">
        <v>0</v>
      </c>
      <c r="H278" s="15">
        <v>0</v>
      </c>
    </row>
    <row r="279" spans="1:8" ht="16.5" thickTop="1" thickBot="1" x14ac:dyDescent="0.3">
      <c r="A279" s="5" t="s">
        <v>336</v>
      </c>
      <c r="B279" s="8" t="s">
        <v>32</v>
      </c>
      <c r="C279" s="15">
        <v>6.1445600000000002</v>
      </c>
      <c r="D279" s="15">
        <v>3</v>
      </c>
      <c r="E279" s="15">
        <f t="shared" si="25"/>
        <v>2</v>
      </c>
      <c r="F279" s="15">
        <v>2</v>
      </c>
      <c r="G279" s="15">
        <v>0</v>
      </c>
      <c r="H279" s="15">
        <v>0</v>
      </c>
    </row>
    <row r="280" spans="1:8" ht="16.5" thickTop="1" thickBot="1" x14ac:dyDescent="0.3">
      <c r="A280" s="5" t="s">
        <v>337</v>
      </c>
      <c r="B280" s="8" t="s">
        <v>34</v>
      </c>
      <c r="C280" s="15">
        <v>0.10557</v>
      </c>
      <c r="D280" s="15">
        <v>2</v>
      </c>
      <c r="E280" s="15">
        <f t="shared" si="25"/>
        <v>2</v>
      </c>
      <c r="F280" s="15">
        <v>2</v>
      </c>
      <c r="G280" s="15">
        <v>0</v>
      </c>
      <c r="H280" s="15">
        <v>0</v>
      </c>
    </row>
    <row r="281" spans="1:8" ht="16.5" thickTop="1" thickBot="1" x14ac:dyDescent="0.3">
      <c r="A281" s="5" t="s">
        <v>338</v>
      </c>
      <c r="B281" s="7" t="s">
        <v>36</v>
      </c>
      <c r="C281" s="15">
        <v>22.231380000000001</v>
      </c>
      <c r="D281" s="15">
        <v>3</v>
      </c>
      <c r="E281" s="15">
        <f t="shared" si="25"/>
        <v>3</v>
      </c>
      <c r="F281" s="15">
        <v>3</v>
      </c>
      <c r="G281" s="15">
        <v>0</v>
      </c>
      <c r="H281" s="15">
        <v>0</v>
      </c>
    </row>
    <row r="282" spans="1:8" ht="61.5" thickTop="1" thickBot="1" x14ac:dyDescent="0.3">
      <c r="A282" s="5" t="s">
        <v>339</v>
      </c>
      <c r="B282" s="6" t="s">
        <v>340</v>
      </c>
      <c r="C282" s="14">
        <v>609.24073999999996</v>
      </c>
      <c r="D282" s="14">
        <v>650</v>
      </c>
      <c r="E282" s="14">
        <f t="shared" si="25"/>
        <v>615</v>
      </c>
      <c r="F282" s="14">
        <f>SUM(F283,F288:F289)</f>
        <v>615</v>
      </c>
      <c r="G282" s="14">
        <f>SUM(G283,G288:G289)</f>
        <v>0</v>
      </c>
      <c r="H282" s="14">
        <f>SUM(H283,H288:H289)</f>
        <v>0</v>
      </c>
    </row>
    <row r="283" spans="1:8" ht="16.5" thickTop="1" thickBot="1" x14ac:dyDescent="0.3">
      <c r="A283" s="5" t="s">
        <v>341</v>
      </c>
      <c r="B283" s="7" t="s">
        <v>20</v>
      </c>
      <c r="C283" s="15">
        <v>592.71628999999996</v>
      </c>
      <c r="D283" s="15">
        <v>642</v>
      </c>
      <c r="E283" s="15">
        <f t="shared" si="25"/>
        <v>610</v>
      </c>
      <c r="F283" s="15">
        <f>SUM(F284:F287)</f>
        <v>610</v>
      </c>
      <c r="G283" s="15">
        <f>SUM(G284:G287)</f>
        <v>0</v>
      </c>
      <c r="H283" s="15">
        <f>SUM(H284:H287)</f>
        <v>0</v>
      </c>
    </row>
    <row r="284" spans="1:8" ht="16.5" thickTop="1" thickBot="1" x14ac:dyDescent="0.3">
      <c r="A284" s="5" t="s">
        <v>342</v>
      </c>
      <c r="B284" s="8" t="s">
        <v>22</v>
      </c>
      <c r="C284" s="15">
        <v>470.92743999999999</v>
      </c>
      <c r="D284" s="15">
        <v>466</v>
      </c>
      <c r="E284" s="15">
        <f t="shared" si="25"/>
        <v>458.6</v>
      </c>
      <c r="F284" s="15">
        <v>458.6</v>
      </c>
      <c r="G284" s="15">
        <v>0</v>
      </c>
      <c r="H284" s="15">
        <v>0</v>
      </c>
    </row>
    <row r="285" spans="1:8" ht="16.5" thickTop="1" thickBot="1" x14ac:dyDescent="0.3">
      <c r="A285" s="5" t="s">
        <v>343</v>
      </c>
      <c r="B285" s="8" t="s">
        <v>24</v>
      </c>
      <c r="C285" s="15">
        <v>115.8781</v>
      </c>
      <c r="D285" s="15">
        <v>166</v>
      </c>
      <c r="E285" s="15">
        <f t="shared" si="25"/>
        <v>142.4</v>
      </c>
      <c r="F285" s="15">
        <v>142.4</v>
      </c>
      <c r="G285" s="15">
        <v>0</v>
      </c>
      <c r="H285" s="15">
        <v>0</v>
      </c>
    </row>
    <row r="286" spans="1:8" ht="16.5" thickTop="1" thickBot="1" x14ac:dyDescent="0.3">
      <c r="A286" s="5" t="s">
        <v>344</v>
      </c>
      <c r="B286" s="8" t="s">
        <v>32</v>
      </c>
      <c r="C286" s="15">
        <v>1.8107500000000001</v>
      </c>
      <c r="D286" s="15">
        <v>2</v>
      </c>
      <c r="E286" s="15">
        <f t="shared" si="25"/>
        <v>4</v>
      </c>
      <c r="F286" s="15">
        <v>4</v>
      </c>
      <c r="G286" s="15">
        <v>0</v>
      </c>
      <c r="H286" s="15">
        <v>0</v>
      </c>
    </row>
    <row r="287" spans="1:8" ht="16.5" thickTop="1" thickBot="1" x14ac:dyDescent="0.3">
      <c r="A287" s="5" t="s">
        <v>345</v>
      </c>
      <c r="B287" s="8" t="s">
        <v>34</v>
      </c>
      <c r="C287" s="15">
        <v>4.0999999999999996</v>
      </c>
      <c r="D287" s="15">
        <v>8</v>
      </c>
      <c r="E287" s="15">
        <f t="shared" si="25"/>
        <v>5</v>
      </c>
      <c r="F287" s="15">
        <v>5</v>
      </c>
      <c r="G287" s="15">
        <v>0</v>
      </c>
      <c r="H287" s="15">
        <v>0</v>
      </c>
    </row>
    <row r="288" spans="1:8" ht="16.5" thickTop="1" thickBot="1" x14ac:dyDescent="0.3">
      <c r="A288" s="5" t="s">
        <v>346</v>
      </c>
      <c r="B288" s="7" t="s">
        <v>36</v>
      </c>
      <c r="C288" s="15">
        <v>15.92445</v>
      </c>
      <c r="D288" s="15">
        <v>8</v>
      </c>
      <c r="E288" s="15">
        <f t="shared" si="25"/>
        <v>5</v>
      </c>
      <c r="F288" s="15">
        <v>5</v>
      </c>
      <c r="G288" s="15">
        <v>0</v>
      </c>
      <c r="H288" s="15">
        <v>0</v>
      </c>
    </row>
    <row r="289" spans="1:8" ht="16.5" thickTop="1" thickBot="1" x14ac:dyDescent="0.3">
      <c r="A289" s="5" t="s">
        <v>347</v>
      </c>
      <c r="B289" s="7" t="s">
        <v>40</v>
      </c>
      <c r="C289" s="15">
        <v>0.6</v>
      </c>
      <c r="D289" s="15">
        <v>0</v>
      </c>
      <c r="E289" s="15">
        <f t="shared" si="25"/>
        <v>0</v>
      </c>
      <c r="F289" s="15">
        <v>0</v>
      </c>
      <c r="G289" s="15">
        <v>0</v>
      </c>
      <c r="H289" s="15">
        <v>0</v>
      </c>
    </row>
    <row r="290" spans="1:8" ht="76.5" thickTop="1" thickBot="1" x14ac:dyDescent="0.3">
      <c r="A290" s="5" t="s">
        <v>348</v>
      </c>
      <c r="B290" s="6" t="s">
        <v>349</v>
      </c>
      <c r="C290" s="14">
        <v>506.51760000000002</v>
      </c>
      <c r="D290" s="14">
        <v>650</v>
      </c>
      <c r="E290" s="14">
        <f t="shared" si="25"/>
        <v>650</v>
      </c>
      <c r="F290" s="14">
        <f>SUM(F291,F296)</f>
        <v>650</v>
      </c>
      <c r="G290" s="14">
        <f>SUM(G291,G296)</f>
        <v>0</v>
      </c>
      <c r="H290" s="14">
        <f>SUM(H291,H296)</f>
        <v>0</v>
      </c>
    </row>
    <row r="291" spans="1:8" ht="16.5" thickTop="1" thickBot="1" x14ac:dyDescent="0.3">
      <c r="A291" s="5" t="s">
        <v>350</v>
      </c>
      <c r="B291" s="7" t="s">
        <v>20</v>
      </c>
      <c r="C291" s="15">
        <v>487.12060000000002</v>
      </c>
      <c r="D291" s="15">
        <v>647</v>
      </c>
      <c r="E291" s="15">
        <f t="shared" si="25"/>
        <v>643</v>
      </c>
      <c r="F291" s="15">
        <f>SUM(F292:F295)</f>
        <v>643</v>
      </c>
      <c r="G291" s="15">
        <f>SUM(G292:G295)</f>
        <v>0</v>
      </c>
      <c r="H291" s="15">
        <f>SUM(H292:H295)</f>
        <v>0</v>
      </c>
    </row>
    <row r="292" spans="1:8" ht="16.5" thickTop="1" thickBot="1" x14ac:dyDescent="0.3">
      <c r="A292" s="5" t="s">
        <v>351</v>
      </c>
      <c r="B292" s="8" t="s">
        <v>22</v>
      </c>
      <c r="C292" s="15">
        <v>361.52131000000003</v>
      </c>
      <c r="D292" s="15">
        <v>469</v>
      </c>
      <c r="E292" s="15">
        <f t="shared" si="25"/>
        <v>469</v>
      </c>
      <c r="F292" s="15">
        <v>469</v>
      </c>
      <c r="G292" s="15">
        <v>0</v>
      </c>
      <c r="H292" s="15">
        <v>0</v>
      </c>
    </row>
    <row r="293" spans="1:8" ht="16.5" thickTop="1" thickBot="1" x14ac:dyDescent="0.3">
      <c r="A293" s="5" t="s">
        <v>352</v>
      </c>
      <c r="B293" s="8" t="s">
        <v>24</v>
      </c>
      <c r="C293" s="15">
        <v>119.75329000000001</v>
      </c>
      <c r="D293" s="15">
        <v>164</v>
      </c>
      <c r="E293" s="15">
        <f t="shared" si="25"/>
        <v>160</v>
      </c>
      <c r="F293" s="15">
        <v>160</v>
      </c>
      <c r="G293" s="15">
        <v>0</v>
      </c>
      <c r="H293" s="15">
        <v>0</v>
      </c>
    </row>
    <row r="294" spans="1:8" ht="16.5" thickTop="1" thickBot="1" x14ac:dyDescent="0.3">
      <c r="A294" s="5" t="s">
        <v>353</v>
      </c>
      <c r="B294" s="8" t="s">
        <v>32</v>
      </c>
      <c r="C294" s="15">
        <v>5.4364999999999997</v>
      </c>
      <c r="D294" s="15">
        <v>3</v>
      </c>
      <c r="E294" s="15">
        <f t="shared" si="25"/>
        <v>4</v>
      </c>
      <c r="F294" s="15">
        <v>4</v>
      </c>
      <c r="G294" s="15">
        <v>0</v>
      </c>
      <c r="H294" s="15">
        <v>0</v>
      </c>
    </row>
    <row r="295" spans="1:8" ht="16.5" thickTop="1" thickBot="1" x14ac:dyDescent="0.3">
      <c r="A295" s="5" t="s">
        <v>354</v>
      </c>
      <c r="B295" s="8" t="s">
        <v>34</v>
      </c>
      <c r="C295" s="15">
        <v>0.40949999999999998</v>
      </c>
      <c r="D295" s="15">
        <v>11</v>
      </c>
      <c r="E295" s="15">
        <f t="shared" si="25"/>
        <v>10</v>
      </c>
      <c r="F295" s="15">
        <v>10</v>
      </c>
      <c r="G295" s="15">
        <v>0</v>
      </c>
      <c r="H295" s="15">
        <v>0</v>
      </c>
    </row>
    <row r="296" spans="1:8" ht="16.5" thickTop="1" thickBot="1" x14ac:dyDescent="0.3">
      <c r="A296" s="5" t="s">
        <v>355</v>
      </c>
      <c r="B296" s="7" t="s">
        <v>36</v>
      </c>
      <c r="C296" s="15">
        <v>19.396999999999998</v>
      </c>
      <c r="D296" s="15">
        <v>3</v>
      </c>
      <c r="E296" s="15">
        <f t="shared" si="25"/>
        <v>7</v>
      </c>
      <c r="F296" s="15">
        <v>7</v>
      </c>
      <c r="G296" s="15">
        <v>0</v>
      </c>
      <c r="H296" s="15">
        <v>0</v>
      </c>
    </row>
    <row r="297" spans="1:8" ht="76.5" thickTop="1" thickBot="1" x14ac:dyDescent="0.3">
      <c r="A297" s="5" t="s">
        <v>356</v>
      </c>
      <c r="B297" s="6" t="s">
        <v>357</v>
      </c>
      <c r="C297" s="14">
        <v>896.47136</v>
      </c>
      <c r="D297" s="14">
        <v>1000</v>
      </c>
      <c r="E297" s="14">
        <f t="shared" si="25"/>
        <v>990</v>
      </c>
      <c r="F297" s="14">
        <f>SUM(F298,F303)</f>
        <v>990</v>
      </c>
      <c r="G297" s="14">
        <f>SUM(G298,G303)</f>
        <v>0</v>
      </c>
      <c r="H297" s="14">
        <f>SUM(H298,H303)</f>
        <v>0</v>
      </c>
    </row>
    <row r="298" spans="1:8" ht="16.5" thickTop="1" thickBot="1" x14ac:dyDescent="0.3">
      <c r="A298" s="5" t="s">
        <v>358</v>
      </c>
      <c r="B298" s="7" t="s">
        <v>20</v>
      </c>
      <c r="C298" s="15">
        <v>890.67435999999998</v>
      </c>
      <c r="D298" s="15">
        <v>976</v>
      </c>
      <c r="E298" s="15">
        <f t="shared" si="25"/>
        <v>954.1</v>
      </c>
      <c r="F298" s="15">
        <f>SUM(F299:F302)</f>
        <v>954.1</v>
      </c>
      <c r="G298" s="15">
        <f>SUM(G299:G302)</f>
        <v>0</v>
      </c>
      <c r="H298" s="15">
        <f>SUM(H299:H302)</f>
        <v>0</v>
      </c>
    </row>
    <row r="299" spans="1:8" ht="16.5" thickTop="1" thickBot="1" x14ac:dyDescent="0.3">
      <c r="A299" s="5" t="s">
        <v>359</v>
      </c>
      <c r="B299" s="8" t="s">
        <v>22</v>
      </c>
      <c r="C299" s="15">
        <v>605.17612999999994</v>
      </c>
      <c r="D299" s="15">
        <v>577</v>
      </c>
      <c r="E299" s="15">
        <f t="shared" si="25"/>
        <v>576.5</v>
      </c>
      <c r="F299" s="15">
        <v>576.5</v>
      </c>
      <c r="G299" s="15">
        <v>0</v>
      </c>
      <c r="H299" s="15">
        <v>0</v>
      </c>
    </row>
    <row r="300" spans="1:8" ht="16.5" thickTop="1" thickBot="1" x14ac:dyDescent="0.3">
      <c r="A300" s="5" t="s">
        <v>360</v>
      </c>
      <c r="B300" s="8" t="s">
        <v>24</v>
      </c>
      <c r="C300" s="15">
        <v>266.56387999999998</v>
      </c>
      <c r="D300" s="15">
        <v>378</v>
      </c>
      <c r="E300" s="15">
        <f t="shared" si="25"/>
        <v>356.6</v>
      </c>
      <c r="F300" s="15">
        <v>356.6</v>
      </c>
      <c r="G300" s="15">
        <v>0</v>
      </c>
      <c r="H300" s="15">
        <v>0</v>
      </c>
    </row>
    <row r="301" spans="1:8" ht="16.5" thickTop="1" thickBot="1" x14ac:dyDescent="0.3">
      <c r="A301" s="5" t="s">
        <v>361</v>
      </c>
      <c r="B301" s="8" t="s">
        <v>32</v>
      </c>
      <c r="C301" s="15">
        <v>13.01535</v>
      </c>
      <c r="D301" s="15">
        <v>10</v>
      </c>
      <c r="E301" s="15">
        <f t="shared" si="25"/>
        <v>10</v>
      </c>
      <c r="F301" s="15">
        <v>10</v>
      </c>
      <c r="G301" s="15">
        <v>0</v>
      </c>
      <c r="H301" s="15">
        <v>0</v>
      </c>
    </row>
    <row r="302" spans="1:8" ht="16.5" thickTop="1" thickBot="1" x14ac:dyDescent="0.3">
      <c r="A302" s="5" t="s">
        <v>362</v>
      </c>
      <c r="B302" s="8" t="s">
        <v>34</v>
      </c>
      <c r="C302" s="15">
        <v>5.9189999999999996</v>
      </c>
      <c r="D302" s="15">
        <v>11</v>
      </c>
      <c r="E302" s="15">
        <f t="shared" si="25"/>
        <v>11</v>
      </c>
      <c r="F302" s="15">
        <v>11</v>
      </c>
      <c r="G302" s="15">
        <v>0</v>
      </c>
      <c r="H302" s="15">
        <v>0</v>
      </c>
    </row>
    <row r="303" spans="1:8" ht="16.5" thickTop="1" thickBot="1" x14ac:dyDescent="0.3">
      <c r="A303" s="5" t="s">
        <v>363</v>
      </c>
      <c r="B303" s="7" t="s">
        <v>36</v>
      </c>
      <c r="C303" s="15">
        <v>5.7969999999999997</v>
      </c>
      <c r="D303" s="15">
        <v>24</v>
      </c>
      <c r="E303" s="15">
        <f t="shared" si="25"/>
        <v>35.9</v>
      </c>
      <c r="F303" s="15">
        <v>35.9</v>
      </c>
      <c r="G303" s="15">
        <v>0</v>
      </c>
      <c r="H303" s="15">
        <v>0</v>
      </c>
    </row>
    <row r="304" spans="1:8" ht="61.5" thickTop="1" thickBot="1" x14ac:dyDescent="0.3">
      <c r="A304" s="5" t="s">
        <v>364</v>
      </c>
      <c r="B304" s="6" t="s">
        <v>365</v>
      </c>
      <c r="C304" s="14">
        <v>631.88189</v>
      </c>
      <c r="D304" s="14">
        <v>700</v>
      </c>
      <c r="E304" s="14">
        <f t="shared" si="25"/>
        <v>675</v>
      </c>
      <c r="F304" s="14">
        <f>SUM(F305,F310)</f>
        <v>675</v>
      </c>
      <c r="G304" s="14">
        <f>SUM(G305,G310)</f>
        <v>0</v>
      </c>
      <c r="H304" s="14">
        <f>SUM(H305,H310)</f>
        <v>0</v>
      </c>
    </row>
    <row r="305" spans="1:8" ht="16.5" thickTop="1" thickBot="1" x14ac:dyDescent="0.3">
      <c r="A305" s="5" t="s">
        <v>366</v>
      </c>
      <c r="B305" s="7" t="s">
        <v>20</v>
      </c>
      <c r="C305" s="15">
        <v>557.36788999999999</v>
      </c>
      <c r="D305" s="15">
        <v>690</v>
      </c>
      <c r="E305" s="15">
        <f t="shared" si="25"/>
        <v>667</v>
      </c>
      <c r="F305" s="15">
        <f>SUM(F306:F309)</f>
        <v>667</v>
      </c>
      <c r="G305" s="15">
        <f>SUM(G306:G309)</f>
        <v>0</v>
      </c>
      <c r="H305" s="15">
        <f>SUM(H306:H309)</f>
        <v>0</v>
      </c>
    </row>
    <row r="306" spans="1:8" ht="16.5" thickTop="1" thickBot="1" x14ac:dyDescent="0.3">
      <c r="A306" s="5" t="s">
        <v>367</v>
      </c>
      <c r="B306" s="8" t="s">
        <v>22</v>
      </c>
      <c r="C306" s="15">
        <v>425.37189999999998</v>
      </c>
      <c r="D306" s="15">
        <v>530</v>
      </c>
      <c r="E306" s="15">
        <f t="shared" si="25"/>
        <v>505</v>
      </c>
      <c r="F306" s="15">
        <v>505</v>
      </c>
      <c r="G306" s="15">
        <v>0</v>
      </c>
      <c r="H306" s="15">
        <v>0</v>
      </c>
    </row>
    <row r="307" spans="1:8" ht="16.5" thickTop="1" thickBot="1" x14ac:dyDescent="0.3">
      <c r="A307" s="5" t="s">
        <v>368</v>
      </c>
      <c r="B307" s="8" t="s">
        <v>24</v>
      </c>
      <c r="C307" s="15">
        <v>129.53599</v>
      </c>
      <c r="D307" s="15">
        <v>160</v>
      </c>
      <c r="E307" s="15">
        <f t="shared" si="25"/>
        <v>162</v>
      </c>
      <c r="F307" s="15">
        <v>162</v>
      </c>
      <c r="G307" s="15">
        <v>0</v>
      </c>
      <c r="H307" s="15">
        <v>0</v>
      </c>
    </row>
    <row r="308" spans="1:8" ht="16.5" thickTop="1" thickBot="1" x14ac:dyDescent="0.3">
      <c r="A308" s="5" t="s">
        <v>369</v>
      </c>
      <c r="B308" s="8" t="s">
        <v>32</v>
      </c>
      <c r="C308" s="15">
        <v>2.46</v>
      </c>
      <c r="D308" s="15">
        <v>0</v>
      </c>
      <c r="E308" s="15">
        <f t="shared" si="25"/>
        <v>0</v>
      </c>
      <c r="F308" s="15">
        <v>0</v>
      </c>
      <c r="G308" s="15">
        <v>0</v>
      </c>
      <c r="H308" s="15">
        <v>0</v>
      </c>
    </row>
    <row r="309" spans="1:8" ht="16.5" thickTop="1" thickBot="1" x14ac:dyDescent="0.3">
      <c r="A309" s="5" t="s">
        <v>370</v>
      </c>
      <c r="B309" s="8" t="s">
        <v>34</v>
      </c>
      <c r="C309" s="15">
        <v>0</v>
      </c>
      <c r="D309" s="15">
        <v>0</v>
      </c>
      <c r="E309" s="15">
        <f t="shared" si="25"/>
        <v>0</v>
      </c>
      <c r="F309" s="15">
        <v>0</v>
      </c>
      <c r="G309" s="15">
        <v>0</v>
      </c>
      <c r="H309" s="15">
        <v>0</v>
      </c>
    </row>
    <row r="310" spans="1:8" ht="16.5" thickTop="1" thickBot="1" x14ac:dyDescent="0.3">
      <c r="A310" s="5" t="s">
        <v>371</v>
      </c>
      <c r="B310" s="7" t="s">
        <v>36</v>
      </c>
      <c r="C310" s="15">
        <v>74.513999999999996</v>
      </c>
      <c r="D310" s="15">
        <v>10</v>
      </c>
      <c r="E310" s="15">
        <f t="shared" si="25"/>
        <v>8</v>
      </c>
      <c r="F310" s="15">
        <v>8</v>
      </c>
      <c r="G310" s="15">
        <v>0</v>
      </c>
      <c r="H310" s="15">
        <v>0</v>
      </c>
    </row>
    <row r="311" spans="1:8" ht="46.5" thickTop="1" thickBot="1" x14ac:dyDescent="0.3">
      <c r="A311" s="5" t="s">
        <v>372</v>
      </c>
      <c r="B311" s="6" t="s">
        <v>373</v>
      </c>
      <c r="C311" s="14">
        <v>4604.2478900000006</v>
      </c>
      <c r="D311" s="14">
        <v>3100</v>
      </c>
      <c r="E311" s="14">
        <f t="shared" si="25"/>
        <v>3100</v>
      </c>
      <c r="F311" s="14">
        <f t="shared" ref="F311:H317" si="26">SUM(F319,F327)</f>
        <v>3100</v>
      </c>
      <c r="G311" s="14">
        <f t="shared" si="26"/>
        <v>0</v>
      </c>
      <c r="H311" s="14">
        <f t="shared" si="26"/>
        <v>0</v>
      </c>
    </row>
    <row r="312" spans="1:8" ht="16.5" thickTop="1" thickBot="1" x14ac:dyDescent="0.3">
      <c r="A312" s="5" t="s">
        <v>374</v>
      </c>
      <c r="B312" s="7" t="s">
        <v>20</v>
      </c>
      <c r="C312" s="15">
        <v>4560.1995900000002</v>
      </c>
      <c r="D312" s="15">
        <v>3075</v>
      </c>
      <c r="E312" s="15">
        <f t="shared" si="25"/>
        <v>3089</v>
      </c>
      <c r="F312" s="15">
        <f t="shared" si="26"/>
        <v>3089</v>
      </c>
      <c r="G312" s="15">
        <f t="shared" si="26"/>
        <v>0</v>
      </c>
      <c r="H312" s="15">
        <f t="shared" si="26"/>
        <v>0</v>
      </c>
    </row>
    <row r="313" spans="1:8" ht="16.5" thickTop="1" thickBot="1" x14ac:dyDescent="0.3">
      <c r="A313" s="5" t="s">
        <v>375</v>
      </c>
      <c r="B313" s="8" t="s">
        <v>22</v>
      </c>
      <c r="C313" s="15">
        <v>1582.5972999999999</v>
      </c>
      <c r="D313" s="15">
        <v>1666</v>
      </c>
      <c r="E313" s="15">
        <f t="shared" si="25"/>
        <v>1666</v>
      </c>
      <c r="F313" s="15">
        <f t="shared" si="26"/>
        <v>1666</v>
      </c>
      <c r="G313" s="15">
        <f t="shared" si="26"/>
        <v>0</v>
      </c>
      <c r="H313" s="15">
        <f t="shared" si="26"/>
        <v>0</v>
      </c>
    </row>
    <row r="314" spans="1:8" ht="16.5" thickTop="1" thickBot="1" x14ac:dyDescent="0.3">
      <c r="A314" s="5" t="s">
        <v>376</v>
      </c>
      <c r="B314" s="8" t="s">
        <v>24</v>
      </c>
      <c r="C314" s="15">
        <v>2969.08482</v>
      </c>
      <c r="D314" s="15">
        <v>1392</v>
      </c>
      <c r="E314" s="15">
        <f t="shared" si="25"/>
        <v>1413</v>
      </c>
      <c r="F314" s="15">
        <f t="shared" si="26"/>
        <v>1413</v>
      </c>
      <c r="G314" s="15">
        <f t="shared" si="26"/>
        <v>0</v>
      </c>
      <c r="H314" s="15">
        <f t="shared" si="26"/>
        <v>0</v>
      </c>
    </row>
    <row r="315" spans="1:8" ht="16.5" thickTop="1" thickBot="1" x14ac:dyDescent="0.3">
      <c r="A315" s="5" t="s">
        <v>377</v>
      </c>
      <c r="B315" s="8" t="s">
        <v>32</v>
      </c>
      <c r="C315" s="15">
        <v>0</v>
      </c>
      <c r="D315" s="15">
        <v>0</v>
      </c>
      <c r="E315" s="15">
        <f t="shared" si="25"/>
        <v>0</v>
      </c>
      <c r="F315" s="15">
        <f t="shared" si="26"/>
        <v>0</v>
      </c>
      <c r="G315" s="15">
        <f t="shared" si="26"/>
        <v>0</v>
      </c>
      <c r="H315" s="15">
        <f t="shared" si="26"/>
        <v>0</v>
      </c>
    </row>
    <row r="316" spans="1:8" ht="16.5" thickTop="1" thickBot="1" x14ac:dyDescent="0.3">
      <c r="A316" s="5" t="s">
        <v>378</v>
      </c>
      <c r="B316" s="8" t="s">
        <v>34</v>
      </c>
      <c r="C316" s="15">
        <v>8.5174699999999994</v>
      </c>
      <c r="D316" s="15">
        <v>17</v>
      </c>
      <c r="E316" s="15">
        <f t="shared" si="25"/>
        <v>10</v>
      </c>
      <c r="F316" s="15">
        <f t="shared" si="26"/>
        <v>10</v>
      </c>
      <c r="G316" s="15">
        <f t="shared" si="26"/>
        <v>0</v>
      </c>
      <c r="H316" s="15">
        <f t="shared" si="26"/>
        <v>0</v>
      </c>
    </row>
    <row r="317" spans="1:8" ht="16.5" thickTop="1" thickBot="1" x14ac:dyDescent="0.3">
      <c r="A317" s="5" t="s">
        <v>379</v>
      </c>
      <c r="B317" s="7" t="s">
        <v>36</v>
      </c>
      <c r="C317" s="15">
        <v>38.329449999999994</v>
      </c>
      <c r="D317" s="15">
        <v>25</v>
      </c>
      <c r="E317" s="15">
        <f t="shared" si="25"/>
        <v>11</v>
      </c>
      <c r="F317" s="15">
        <f t="shared" si="26"/>
        <v>11</v>
      </c>
      <c r="G317" s="15">
        <f t="shared" si="26"/>
        <v>0</v>
      </c>
      <c r="H317" s="15">
        <f t="shared" si="26"/>
        <v>0</v>
      </c>
    </row>
    <row r="318" spans="1:8" ht="16.5" thickTop="1" thickBot="1" x14ac:dyDescent="0.3">
      <c r="A318" s="5" t="s">
        <v>380</v>
      </c>
      <c r="B318" s="7" t="s">
        <v>40</v>
      </c>
      <c r="C318" s="15">
        <v>5.7188499999999998</v>
      </c>
      <c r="D318" s="15">
        <v>0</v>
      </c>
      <c r="E318" s="15">
        <f t="shared" si="25"/>
        <v>0</v>
      </c>
      <c r="F318" s="15">
        <f>SUM(F326)</f>
        <v>0</v>
      </c>
      <c r="G318" s="15">
        <f>SUM(G326)</f>
        <v>0</v>
      </c>
      <c r="H318" s="15">
        <f>SUM(H326)</f>
        <v>0</v>
      </c>
    </row>
    <row r="319" spans="1:8" ht="46.5" thickTop="1" thickBot="1" x14ac:dyDescent="0.3">
      <c r="A319" s="5" t="s">
        <v>381</v>
      </c>
      <c r="B319" s="6" t="s">
        <v>373</v>
      </c>
      <c r="C319" s="14">
        <v>4043.0079500000002</v>
      </c>
      <c r="D319" s="14">
        <v>2535</v>
      </c>
      <c r="E319" s="14">
        <f t="shared" si="25"/>
        <v>2455</v>
      </c>
      <c r="F319" s="14">
        <f>SUM(F320,F325:F326)</f>
        <v>2455</v>
      </c>
      <c r="G319" s="14">
        <f>SUM(G320,G325:G326)</f>
        <v>0</v>
      </c>
      <c r="H319" s="14">
        <f>SUM(H320,H325:H326)</f>
        <v>0</v>
      </c>
    </row>
    <row r="320" spans="1:8" ht="16.5" thickTop="1" thickBot="1" x14ac:dyDescent="0.3">
      <c r="A320" s="5" t="s">
        <v>382</v>
      </c>
      <c r="B320" s="7" t="s">
        <v>20</v>
      </c>
      <c r="C320" s="15">
        <v>4005.25965</v>
      </c>
      <c r="D320" s="15">
        <v>2515</v>
      </c>
      <c r="E320" s="15">
        <f t="shared" si="25"/>
        <v>2449</v>
      </c>
      <c r="F320" s="15">
        <f>SUM(F321:F324)</f>
        <v>2449</v>
      </c>
      <c r="G320" s="15">
        <f>SUM(G321:G324)</f>
        <v>0</v>
      </c>
      <c r="H320" s="15">
        <f>SUM(H321:H324)</f>
        <v>0</v>
      </c>
    </row>
    <row r="321" spans="1:8" ht="16.5" thickTop="1" thickBot="1" x14ac:dyDescent="0.3">
      <c r="A321" s="5" t="s">
        <v>383</v>
      </c>
      <c r="B321" s="8" t="s">
        <v>22</v>
      </c>
      <c r="C321" s="15">
        <v>1245.6914899999999</v>
      </c>
      <c r="D321" s="15">
        <v>1315</v>
      </c>
      <c r="E321" s="15">
        <f t="shared" si="25"/>
        <v>1315</v>
      </c>
      <c r="F321" s="15">
        <v>1315</v>
      </c>
      <c r="G321" s="15">
        <v>0</v>
      </c>
      <c r="H321" s="15">
        <v>0</v>
      </c>
    </row>
    <row r="322" spans="1:8" ht="16.5" thickTop="1" thickBot="1" x14ac:dyDescent="0.3">
      <c r="A322" s="5" t="s">
        <v>384</v>
      </c>
      <c r="B322" s="8" t="s">
        <v>24</v>
      </c>
      <c r="C322" s="15">
        <v>2752.0217700000003</v>
      </c>
      <c r="D322" s="15">
        <v>1188</v>
      </c>
      <c r="E322" s="15">
        <f t="shared" si="25"/>
        <v>1126</v>
      </c>
      <c r="F322" s="15">
        <v>1126</v>
      </c>
      <c r="G322" s="15">
        <v>0</v>
      </c>
      <c r="H322" s="15">
        <v>0</v>
      </c>
    </row>
    <row r="323" spans="1:8" ht="16.5" thickTop="1" thickBot="1" x14ac:dyDescent="0.3">
      <c r="A323" s="5" t="s">
        <v>385</v>
      </c>
      <c r="B323" s="8" t="s">
        <v>32</v>
      </c>
      <c r="C323" s="15">
        <v>0</v>
      </c>
      <c r="D323" s="15">
        <v>0</v>
      </c>
      <c r="E323" s="15">
        <f t="shared" si="25"/>
        <v>0</v>
      </c>
      <c r="F323" s="15">
        <v>0</v>
      </c>
      <c r="G323" s="15">
        <v>0</v>
      </c>
      <c r="H323" s="15">
        <v>0</v>
      </c>
    </row>
    <row r="324" spans="1:8" ht="16.5" thickTop="1" thickBot="1" x14ac:dyDescent="0.3">
      <c r="A324" s="5" t="s">
        <v>386</v>
      </c>
      <c r="B324" s="8" t="s">
        <v>34</v>
      </c>
      <c r="C324" s="15">
        <v>7.5463899999999997</v>
      </c>
      <c r="D324" s="15">
        <v>12</v>
      </c>
      <c r="E324" s="15">
        <f t="shared" si="25"/>
        <v>8</v>
      </c>
      <c r="F324" s="15">
        <v>8</v>
      </c>
      <c r="G324" s="15">
        <v>0</v>
      </c>
      <c r="H324" s="15">
        <v>0</v>
      </c>
    </row>
    <row r="325" spans="1:8" ht="16.5" thickTop="1" thickBot="1" x14ac:dyDescent="0.3">
      <c r="A325" s="5" t="s">
        <v>387</v>
      </c>
      <c r="B325" s="7" t="s">
        <v>36</v>
      </c>
      <c r="C325" s="15">
        <v>32.029449999999997</v>
      </c>
      <c r="D325" s="15">
        <v>20</v>
      </c>
      <c r="E325" s="15">
        <f t="shared" si="25"/>
        <v>6</v>
      </c>
      <c r="F325" s="15">
        <v>6</v>
      </c>
      <c r="G325" s="15">
        <v>0</v>
      </c>
      <c r="H325" s="15">
        <v>0</v>
      </c>
    </row>
    <row r="326" spans="1:8" ht="16.5" thickTop="1" thickBot="1" x14ac:dyDescent="0.3">
      <c r="A326" s="5" t="s">
        <v>388</v>
      </c>
      <c r="B326" s="7" t="s">
        <v>40</v>
      </c>
      <c r="C326" s="15">
        <v>5.7188499999999998</v>
      </c>
      <c r="D326" s="15">
        <v>0</v>
      </c>
      <c r="E326" s="15">
        <f t="shared" ref="E326:E389" si="27">SUM(F326:H326)</f>
        <v>0</v>
      </c>
      <c r="F326" s="15">
        <v>0</v>
      </c>
      <c r="G326" s="15">
        <v>0</v>
      </c>
      <c r="H326" s="15">
        <v>0</v>
      </c>
    </row>
    <row r="327" spans="1:8" ht="31.5" thickTop="1" thickBot="1" x14ac:dyDescent="0.3">
      <c r="A327" s="5" t="s">
        <v>389</v>
      </c>
      <c r="B327" s="6" t="s">
        <v>390</v>
      </c>
      <c r="C327" s="14">
        <v>561.23993999999993</v>
      </c>
      <c r="D327" s="14">
        <v>565</v>
      </c>
      <c r="E327" s="14">
        <f t="shared" si="27"/>
        <v>645</v>
      </c>
      <c r="F327" s="14">
        <f>SUM(F328,F333)</f>
        <v>645</v>
      </c>
      <c r="G327" s="14">
        <f>SUM(G328,G333)</f>
        <v>0</v>
      </c>
      <c r="H327" s="14">
        <f>SUM(H328,H333)</f>
        <v>0</v>
      </c>
    </row>
    <row r="328" spans="1:8" ht="16.5" thickTop="1" thickBot="1" x14ac:dyDescent="0.3">
      <c r="A328" s="5" t="s">
        <v>391</v>
      </c>
      <c r="B328" s="7" t="s">
        <v>20</v>
      </c>
      <c r="C328" s="15">
        <v>554.93993999999998</v>
      </c>
      <c r="D328" s="15">
        <v>560</v>
      </c>
      <c r="E328" s="15">
        <f t="shared" si="27"/>
        <v>640</v>
      </c>
      <c r="F328" s="15">
        <f>SUM(F329:F332)</f>
        <v>640</v>
      </c>
      <c r="G328" s="15">
        <f>SUM(G329:G332)</f>
        <v>0</v>
      </c>
      <c r="H328" s="15">
        <f>SUM(H329:H332)</f>
        <v>0</v>
      </c>
    </row>
    <row r="329" spans="1:8" ht="16.5" thickTop="1" thickBot="1" x14ac:dyDescent="0.3">
      <c r="A329" s="5" t="s">
        <v>392</v>
      </c>
      <c r="B329" s="8" t="s">
        <v>22</v>
      </c>
      <c r="C329" s="15">
        <v>336.90580999999997</v>
      </c>
      <c r="D329" s="15">
        <v>351</v>
      </c>
      <c r="E329" s="15">
        <f t="shared" si="27"/>
        <v>351</v>
      </c>
      <c r="F329" s="15">
        <v>351</v>
      </c>
      <c r="G329" s="15">
        <v>0</v>
      </c>
      <c r="H329" s="15">
        <v>0</v>
      </c>
    </row>
    <row r="330" spans="1:8" ht="16.5" thickTop="1" thickBot="1" x14ac:dyDescent="0.3">
      <c r="A330" s="5" t="s">
        <v>393</v>
      </c>
      <c r="B330" s="8" t="s">
        <v>24</v>
      </c>
      <c r="C330" s="15">
        <v>217.06305</v>
      </c>
      <c r="D330" s="15">
        <v>204</v>
      </c>
      <c r="E330" s="15">
        <f t="shared" si="27"/>
        <v>287</v>
      </c>
      <c r="F330" s="15">
        <v>287</v>
      </c>
      <c r="G330" s="15">
        <v>0</v>
      </c>
      <c r="H330" s="15">
        <v>0</v>
      </c>
    </row>
    <row r="331" spans="1:8" ht="16.5" thickTop="1" thickBot="1" x14ac:dyDescent="0.3">
      <c r="A331" s="5" t="s">
        <v>394</v>
      </c>
      <c r="B331" s="8" t="s">
        <v>32</v>
      </c>
      <c r="C331" s="15">
        <v>0</v>
      </c>
      <c r="D331" s="15">
        <v>0</v>
      </c>
      <c r="E331" s="15">
        <f t="shared" si="27"/>
        <v>0</v>
      </c>
      <c r="F331" s="15">
        <v>0</v>
      </c>
      <c r="G331" s="15">
        <v>0</v>
      </c>
      <c r="H331" s="15">
        <v>0</v>
      </c>
    </row>
    <row r="332" spans="1:8" ht="16.5" thickTop="1" thickBot="1" x14ac:dyDescent="0.3">
      <c r="A332" s="5" t="s">
        <v>395</v>
      </c>
      <c r="B332" s="8" t="s">
        <v>34</v>
      </c>
      <c r="C332" s="15">
        <v>0.97108000000000005</v>
      </c>
      <c r="D332" s="15">
        <v>5</v>
      </c>
      <c r="E332" s="15">
        <f t="shared" si="27"/>
        <v>2</v>
      </c>
      <c r="F332" s="15">
        <v>2</v>
      </c>
      <c r="G332" s="15">
        <v>0</v>
      </c>
      <c r="H332" s="15">
        <v>0</v>
      </c>
    </row>
    <row r="333" spans="1:8" ht="16.5" thickTop="1" thickBot="1" x14ac:dyDescent="0.3">
      <c r="A333" s="5" t="s">
        <v>396</v>
      </c>
      <c r="B333" s="7" t="s">
        <v>36</v>
      </c>
      <c r="C333" s="15">
        <v>6.3</v>
      </c>
      <c r="D333" s="15">
        <v>5</v>
      </c>
      <c r="E333" s="15">
        <f t="shared" si="27"/>
        <v>5</v>
      </c>
      <c r="F333" s="15">
        <v>5</v>
      </c>
      <c r="G333" s="15">
        <v>0</v>
      </c>
      <c r="H333" s="15">
        <v>0</v>
      </c>
    </row>
    <row r="334" spans="1:8" ht="31.5" thickTop="1" thickBot="1" x14ac:dyDescent="0.3">
      <c r="A334" s="5" t="s">
        <v>397</v>
      </c>
      <c r="B334" s="6" t="s">
        <v>398</v>
      </c>
      <c r="C334" s="14">
        <v>1699.0996700000001</v>
      </c>
      <c r="D334" s="14">
        <v>1200</v>
      </c>
      <c r="E334" s="14">
        <f t="shared" si="27"/>
        <v>1200</v>
      </c>
      <c r="F334" s="14">
        <f>SUM(F335,F340:F341)</f>
        <v>1200</v>
      </c>
      <c r="G334" s="14">
        <f>SUM(G335,G340:G341)</f>
        <v>0</v>
      </c>
      <c r="H334" s="14">
        <f>SUM(H335,H340:H341)</f>
        <v>0</v>
      </c>
    </row>
    <row r="335" spans="1:8" ht="16.5" thickTop="1" thickBot="1" x14ac:dyDescent="0.3">
      <c r="A335" s="5" t="s">
        <v>399</v>
      </c>
      <c r="B335" s="7" t="s">
        <v>20</v>
      </c>
      <c r="C335" s="15">
        <v>1697.14429</v>
      </c>
      <c r="D335" s="15">
        <v>1180</v>
      </c>
      <c r="E335" s="15">
        <f t="shared" si="27"/>
        <v>1180</v>
      </c>
      <c r="F335" s="15">
        <f>SUM(F336:F339)</f>
        <v>1180</v>
      </c>
      <c r="G335" s="15">
        <f>SUM(G336:G339)</f>
        <v>0</v>
      </c>
      <c r="H335" s="15">
        <f>SUM(H336:H339)</f>
        <v>0</v>
      </c>
    </row>
    <row r="336" spans="1:8" ht="16.5" thickTop="1" thickBot="1" x14ac:dyDescent="0.3">
      <c r="A336" s="5" t="s">
        <v>400</v>
      </c>
      <c r="B336" s="8" t="s">
        <v>22</v>
      </c>
      <c r="C336" s="15">
        <v>567.471</v>
      </c>
      <c r="D336" s="15">
        <v>532</v>
      </c>
      <c r="E336" s="15">
        <f t="shared" si="27"/>
        <v>532</v>
      </c>
      <c r="F336" s="15">
        <v>532</v>
      </c>
      <c r="G336" s="15">
        <v>0</v>
      </c>
      <c r="H336" s="15">
        <v>0</v>
      </c>
    </row>
    <row r="337" spans="1:8" ht="16.5" thickTop="1" thickBot="1" x14ac:dyDescent="0.3">
      <c r="A337" s="5" t="s">
        <v>401</v>
      </c>
      <c r="B337" s="8" t="s">
        <v>24</v>
      </c>
      <c r="C337" s="15">
        <v>850.59157000000005</v>
      </c>
      <c r="D337" s="15">
        <v>639</v>
      </c>
      <c r="E337" s="15">
        <f t="shared" si="27"/>
        <v>639</v>
      </c>
      <c r="F337" s="15">
        <v>639</v>
      </c>
      <c r="G337" s="15">
        <v>0</v>
      </c>
      <c r="H337" s="15">
        <v>0</v>
      </c>
    </row>
    <row r="338" spans="1:8" ht="16.5" thickTop="1" thickBot="1" x14ac:dyDescent="0.3">
      <c r="A338" s="5" t="s">
        <v>402</v>
      </c>
      <c r="B338" s="8" t="s">
        <v>32</v>
      </c>
      <c r="C338" s="15">
        <v>0</v>
      </c>
      <c r="D338" s="15">
        <v>2</v>
      </c>
      <c r="E338" s="15">
        <f t="shared" si="27"/>
        <v>2</v>
      </c>
      <c r="F338" s="15">
        <v>2</v>
      </c>
      <c r="G338" s="15">
        <v>0</v>
      </c>
      <c r="H338" s="15">
        <v>0</v>
      </c>
    </row>
    <row r="339" spans="1:8" ht="16.5" thickTop="1" thickBot="1" x14ac:dyDescent="0.3">
      <c r="A339" s="5" t="s">
        <v>403</v>
      </c>
      <c r="B339" s="8" t="s">
        <v>34</v>
      </c>
      <c r="C339" s="15">
        <v>279.08172000000002</v>
      </c>
      <c r="D339" s="15">
        <v>7</v>
      </c>
      <c r="E339" s="15">
        <f t="shared" si="27"/>
        <v>7</v>
      </c>
      <c r="F339" s="15">
        <v>7</v>
      </c>
      <c r="G339" s="15">
        <v>0</v>
      </c>
      <c r="H339" s="15">
        <v>0</v>
      </c>
    </row>
    <row r="340" spans="1:8" ht="16.5" thickTop="1" thickBot="1" x14ac:dyDescent="0.3">
      <c r="A340" s="5" t="s">
        <v>404</v>
      </c>
      <c r="B340" s="7" t="s">
        <v>36</v>
      </c>
      <c r="C340" s="15">
        <v>1.55538</v>
      </c>
      <c r="D340" s="15">
        <v>20</v>
      </c>
      <c r="E340" s="15">
        <f t="shared" si="27"/>
        <v>20</v>
      </c>
      <c r="F340" s="15">
        <v>20</v>
      </c>
      <c r="G340" s="15">
        <v>0</v>
      </c>
      <c r="H340" s="15">
        <v>0</v>
      </c>
    </row>
    <row r="341" spans="1:8" ht="16.5" thickTop="1" thickBot="1" x14ac:dyDescent="0.3">
      <c r="A341" s="5" t="s">
        <v>405</v>
      </c>
      <c r="B341" s="7" t="s">
        <v>40</v>
      </c>
      <c r="C341" s="15">
        <v>0.4</v>
      </c>
      <c r="D341" s="15">
        <v>0</v>
      </c>
      <c r="E341" s="15">
        <f t="shared" si="27"/>
        <v>0</v>
      </c>
      <c r="F341" s="15">
        <v>0</v>
      </c>
      <c r="G341" s="15">
        <v>0</v>
      </c>
      <c r="H341" s="15">
        <v>0</v>
      </c>
    </row>
    <row r="342" spans="1:8" ht="46.5" thickTop="1" thickBot="1" x14ac:dyDescent="0.3">
      <c r="A342" s="5" t="s">
        <v>406</v>
      </c>
      <c r="B342" s="6" t="s">
        <v>407</v>
      </c>
      <c r="C342" s="14">
        <v>1680.6833200000001</v>
      </c>
      <c r="D342" s="14">
        <v>1350</v>
      </c>
      <c r="E342" s="14">
        <f t="shared" si="27"/>
        <v>1350</v>
      </c>
      <c r="F342" s="14">
        <f>SUM(F343,F349:F350)</f>
        <v>1350</v>
      </c>
      <c r="G342" s="14">
        <f>SUM(G343,G349:G350)</f>
        <v>0</v>
      </c>
      <c r="H342" s="14">
        <f>SUM(H343,H349:H350)</f>
        <v>0</v>
      </c>
    </row>
    <row r="343" spans="1:8" ht="16.5" thickTop="1" thickBot="1" x14ac:dyDescent="0.3">
      <c r="A343" s="5" t="s">
        <v>408</v>
      </c>
      <c r="B343" s="7" t="s">
        <v>20</v>
      </c>
      <c r="C343" s="15">
        <v>1620.8739</v>
      </c>
      <c r="D343" s="15">
        <v>1319</v>
      </c>
      <c r="E343" s="15">
        <f t="shared" si="27"/>
        <v>1323</v>
      </c>
      <c r="F343" s="15">
        <f>SUM(F344:F348)</f>
        <v>1323</v>
      </c>
      <c r="G343" s="15">
        <f>SUM(G344:G348)</f>
        <v>0</v>
      </c>
      <c r="H343" s="15">
        <f>SUM(H344:H348)</f>
        <v>0</v>
      </c>
    </row>
    <row r="344" spans="1:8" ht="16.5" thickTop="1" thickBot="1" x14ac:dyDescent="0.3">
      <c r="A344" s="5" t="s">
        <v>409</v>
      </c>
      <c r="B344" s="8" t="s">
        <v>22</v>
      </c>
      <c r="C344" s="15">
        <v>748.85077000000001</v>
      </c>
      <c r="D344" s="15">
        <v>777</v>
      </c>
      <c r="E344" s="15">
        <f t="shared" si="27"/>
        <v>777</v>
      </c>
      <c r="F344" s="15">
        <v>777</v>
      </c>
      <c r="G344" s="15">
        <v>0</v>
      </c>
      <c r="H344" s="15">
        <v>0</v>
      </c>
    </row>
    <row r="345" spans="1:8" ht="16.5" thickTop="1" thickBot="1" x14ac:dyDescent="0.3">
      <c r="A345" s="5" t="s">
        <v>410</v>
      </c>
      <c r="B345" s="8" t="s">
        <v>24</v>
      </c>
      <c r="C345" s="15">
        <v>510.93288999999999</v>
      </c>
      <c r="D345" s="15">
        <v>534</v>
      </c>
      <c r="E345" s="15">
        <f t="shared" si="27"/>
        <v>539</v>
      </c>
      <c r="F345" s="15">
        <v>539</v>
      </c>
      <c r="G345" s="15">
        <v>0</v>
      </c>
      <c r="H345" s="15">
        <v>0</v>
      </c>
    </row>
    <row r="346" spans="1:8" ht="16.5" thickTop="1" thickBot="1" x14ac:dyDescent="0.3">
      <c r="A346" s="5" t="s">
        <v>411</v>
      </c>
      <c r="B346" s="8" t="s">
        <v>28</v>
      </c>
      <c r="C346" s="15">
        <v>120</v>
      </c>
      <c r="D346" s="15">
        <v>0</v>
      </c>
      <c r="E346" s="15">
        <f t="shared" si="27"/>
        <v>0</v>
      </c>
      <c r="F346" s="15">
        <v>0</v>
      </c>
      <c r="G346" s="15">
        <v>0</v>
      </c>
      <c r="H346" s="15">
        <v>0</v>
      </c>
    </row>
    <row r="347" spans="1:8" ht="16.5" thickTop="1" thickBot="1" x14ac:dyDescent="0.3">
      <c r="A347" s="5" t="s">
        <v>412</v>
      </c>
      <c r="B347" s="8" t="s">
        <v>32</v>
      </c>
      <c r="C347" s="15">
        <v>237.1251</v>
      </c>
      <c r="D347" s="15">
        <v>3</v>
      </c>
      <c r="E347" s="15">
        <f t="shared" si="27"/>
        <v>3</v>
      </c>
      <c r="F347" s="15">
        <v>3</v>
      </c>
      <c r="G347" s="15">
        <v>0</v>
      </c>
      <c r="H347" s="15">
        <v>0</v>
      </c>
    </row>
    <row r="348" spans="1:8" ht="16.5" thickTop="1" thickBot="1" x14ac:dyDescent="0.3">
      <c r="A348" s="5" t="s">
        <v>413</v>
      </c>
      <c r="B348" s="8" t="s">
        <v>34</v>
      </c>
      <c r="C348" s="15">
        <v>3.9651399999999999</v>
      </c>
      <c r="D348" s="15">
        <v>5</v>
      </c>
      <c r="E348" s="15">
        <f t="shared" si="27"/>
        <v>4</v>
      </c>
      <c r="F348" s="15">
        <v>4</v>
      </c>
      <c r="G348" s="15">
        <v>0</v>
      </c>
      <c r="H348" s="15">
        <v>0</v>
      </c>
    </row>
    <row r="349" spans="1:8" ht="16.5" thickTop="1" thickBot="1" x14ac:dyDescent="0.3">
      <c r="A349" s="5" t="s">
        <v>414</v>
      </c>
      <c r="B349" s="7" t="s">
        <v>36</v>
      </c>
      <c r="C349" s="15">
        <v>59.778509999999997</v>
      </c>
      <c r="D349" s="15">
        <v>31</v>
      </c>
      <c r="E349" s="15">
        <f t="shared" si="27"/>
        <v>27</v>
      </c>
      <c r="F349" s="15">
        <v>27</v>
      </c>
      <c r="G349" s="15">
        <v>0</v>
      </c>
      <c r="H349" s="15">
        <v>0</v>
      </c>
    </row>
    <row r="350" spans="1:8" ht="16.5" thickTop="1" thickBot="1" x14ac:dyDescent="0.3">
      <c r="A350" s="5" t="s">
        <v>415</v>
      </c>
      <c r="B350" s="7" t="s">
        <v>40</v>
      </c>
      <c r="C350" s="15">
        <v>3.091E-2</v>
      </c>
      <c r="D350" s="15">
        <v>0</v>
      </c>
      <c r="E350" s="15">
        <f t="shared" si="27"/>
        <v>0</v>
      </c>
      <c r="F350" s="15">
        <v>0</v>
      </c>
      <c r="G350" s="15">
        <v>0</v>
      </c>
      <c r="H350" s="15">
        <v>0</v>
      </c>
    </row>
    <row r="351" spans="1:8" ht="16.5" thickTop="1" thickBot="1" x14ac:dyDescent="0.3">
      <c r="A351" s="5" t="s">
        <v>416</v>
      </c>
      <c r="B351" s="6" t="s">
        <v>417</v>
      </c>
      <c r="C351" s="14">
        <v>112711.00263000002</v>
      </c>
      <c r="D351" s="14">
        <v>90000</v>
      </c>
      <c r="E351" s="14">
        <f t="shared" si="27"/>
        <v>85000</v>
      </c>
      <c r="F351" s="14">
        <f t="shared" ref="F351:H354" si="28">SUM(F360,F386,F395,F401,F409,F416,F420)</f>
        <v>85000</v>
      </c>
      <c r="G351" s="14">
        <f t="shared" si="28"/>
        <v>0</v>
      </c>
      <c r="H351" s="14">
        <f t="shared" si="28"/>
        <v>0</v>
      </c>
    </row>
    <row r="352" spans="1:8" ht="16.5" thickTop="1" thickBot="1" x14ac:dyDescent="0.3">
      <c r="A352" s="5" t="s">
        <v>418</v>
      </c>
      <c r="B352" s="7" t="s">
        <v>20</v>
      </c>
      <c r="C352" s="15">
        <v>84940.452810000003</v>
      </c>
      <c r="D352" s="15">
        <v>84044</v>
      </c>
      <c r="E352" s="15">
        <f t="shared" si="27"/>
        <v>79690</v>
      </c>
      <c r="F352" s="15">
        <f t="shared" si="28"/>
        <v>79690</v>
      </c>
      <c r="G352" s="15">
        <f t="shared" si="28"/>
        <v>0</v>
      </c>
      <c r="H352" s="15">
        <f t="shared" si="28"/>
        <v>0</v>
      </c>
    </row>
    <row r="353" spans="1:8" ht="16.5" thickTop="1" thickBot="1" x14ac:dyDescent="0.3">
      <c r="A353" s="5" t="s">
        <v>419</v>
      </c>
      <c r="B353" s="8" t="s">
        <v>22</v>
      </c>
      <c r="C353" s="15">
        <v>65591.585260000007</v>
      </c>
      <c r="D353" s="15">
        <v>64310</v>
      </c>
      <c r="E353" s="15">
        <f t="shared" si="27"/>
        <v>56242</v>
      </c>
      <c r="F353" s="15">
        <f t="shared" si="28"/>
        <v>56242</v>
      </c>
      <c r="G353" s="15">
        <f t="shared" si="28"/>
        <v>0</v>
      </c>
      <c r="H353" s="15">
        <f t="shared" si="28"/>
        <v>0</v>
      </c>
    </row>
    <row r="354" spans="1:8" ht="16.5" thickTop="1" thickBot="1" x14ac:dyDescent="0.3">
      <c r="A354" s="5" t="s">
        <v>420</v>
      </c>
      <c r="B354" s="8" t="s">
        <v>24</v>
      </c>
      <c r="C354" s="15">
        <v>13020.272849999999</v>
      </c>
      <c r="D354" s="15">
        <v>18108</v>
      </c>
      <c r="E354" s="15">
        <f t="shared" si="27"/>
        <v>20818</v>
      </c>
      <c r="F354" s="15">
        <f t="shared" si="28"/>
        <v>20818</v>
      </c>
      <c r="G354" s="15">
        <f t="shared" si="28"/>
        <v>0</v>
      </c>
      <c r="H354" s="15">
        <f t="shared" si="28"/>
        <v>0</v>
      </c>
    </row>
    <row r="355" spans="1:8" ht="16.5" thickTop="1" thickBot="1" x14ac:dyDescent="0.3">
      <c r="A355" s="5" t="s">
        <v>421</v>
      </c>
      <c r="B355" s="8" t="s">
        <v>30</v>
      </c>
      <c r="C355" s="15">
        <v>5153.7710200000001</v>
      </c>
      <c r="D355" s="15">
        <v>45</v>
      </c>
      <c r="E355" s="15">
        <f t="shared" si="27"/>
        <v>70</v>
      </c>
      <c r="F355" s="15">
        <f>SUM(F364,F390)</f>
        <v>70</v>
      </c>
      <c r="G355" s="15">
        <f>SUM(G364,G390)</f>
        <v>0</v>
      </c>
      <c r="H355" s="15">
        <f>SUM(H364,H390)</f>
        <v>0</v>
      </c>
    </row>
    <row r="356" spans="1:8" ht="16.5" thickTop="1" thickBot="1" x14ac:dyDescent="0.3">
      <c r="A356" s="5" t="s">
        <v>422</v>
      </c>
      <c r="B356" s="8" t="s">
        <v>32</v>
      </c>
      <c r="C356" s="15">
        <v>250.24538999999999</v>
      </c>
      <c r="D356" s="15">
        <v>282</v>
      </c>
      <c r="E356" s="15">
        <f t="shared" si="27"/>
        <v>332</v>
      </c>
      <c r="F356" s="15">
        <f t="shared" ref="F356:H357" si="29">SUM(F365,F391,F399,F405,F413,F424)</f>
        <v>332</v>
      </c>
      <c r="G356" s="15">
        <f t="shared" si="29"/>
        <v>0</v>
      </c>
      <c r="H356" s="15">
        <f t="shared" si="29"/>
        <v>0</v>
      </c>
    </row>
    <row r="357" spans="1:8" ht="16.5" thickTop="1" thickBot="1" x14ac:dyDescent="0.3">
      <c r="A357" s="5" t="s">
        <v>423</v>
      </c>
      <c r="B357" s="8" t="s">
        <v>34</v>
      </c>
      <c r="C357" s="15">
        <v>924.57829000000004</v>
      </c>
      <c r="D357" s="15">
        <v>1299</v>
      </c>
      <c r="E357" s="15">
        <f t="shared" si="27"/>
        <v>2228</v>
      </c>
      <c r="F357" s="15">
        <f t="shared" si="29"/>
        <v>2228</v>
      </c>
      <c r="G357" s="15">
        <f t="shared" si="29"/>
        <v>0</v>
      </c>
      <c r="H357" s="15">
        <f t="shared" si="29"/>
        <v>0</v>
      </c>
    </row>
    <row r="358" spans="1:8" ht="16.5" thickTop="1" thickBot="1" x14ac:dyDescent="0.3">
      <c r="A358" s="5" t="s">
        <v>424</v>
      </c>
      <c r="B358" s="7" t="s">
        <v>36</v>
      </c>
      <c r="C358" s="15">
        <v>27739.775079999999</v>
      </c>
      <c r="D358" s="15">
        <v>5956</v>
      </c>
      <c r="E358" s="15">
        <f t="shared" si="27"/>
        <v>5310</v>
      </c>
      <c r="F358" s="15">
        <f>SUM(F367,F393,F407,F415,F426)</f>
        <v>5310</v>
      </c>
      <c r="G358" s="15">
        <f>SUM(G367,G393,G407,G415,G426)</f>
        <v>0</v>
      </c>
      <c r="H358" s="15">
        <f>SUM(H367,H393,H407,H415,H426)</f>
        <v>0</v>
      </c>
    </row>
    <row r="359" spans="1:8" ht="16.5" thickTop="1" thickBot="1" x14ac:dyDescent="0.3">
      <c r="A359" s="5" t="s">
        <v>425</v>
      </c>
      <c r="B359" s="7" t="s">
        <v>40</v>
      </c>
      <c r="C359" s="15">
        <v>30.774740000000001</v>
      </c>
      <c r="D359" s="15">
        <v>0</v>
      </c>
      <c r="E359" s="15">
        <f t="shared" si="27"/>
        <v>0</v>
      </c>
      <c r="F359" s="15">
        <f>SUM(F368,F394,F408,F427)</f>
        <v>0</v>
      </c>
      <c r="G359" s="15">
        <f>SUM(G368,G394,G408,G427)</f>
        <v>0</v>
      </c>
      <c r="H359" s="15">
        <f>SUM(H368,H394,H408,H427)</f>
        <v>0</v>
      </c>
    </row>
    <row r="360" spans="1:8" ht="16.5" thickTop="1" thickBot="1" x14ac:dyDescent="0.3">
      <c r="A360" s="5" t="s">
        <v>426</v>
      </c>
      <c r="B360" s="6" t="s">
        <v>427</v>
      </c>
      <c r="C360" s="14">
        <v>25122.524119999998</v>
      </c>
      <c r="D360" s="14">
        <v>26456</v>
      </c>
      <c r="E360" s="14">
        <f t="shared" si="27"/>
        <v>20156</v>
      </c>
      <c r="F360" s="14">
        <f t="shared" ref="F360:H361" si="30">SUM(F369,F378,F381)</f>
        <v>20156</v>
      </c>
      <c r="G360" s="14">
        <f t="shared" si="30"/>
        <v>0</v>
      </c>
      <c r="H360" s="14">
        <f t="shared" si="30"/>
        <v>0</v>
      </c>
    </row>
    <row r="361" spans="1:8" ht="16.5" thickTop="1" thickBot="1" x14ac:dyDescent="0.3">
      <c r="A361" s="5" t="s">
        <v>428</v>
      </c>
      <c r="B361" s="7" t="s">
        <v>20</v>
      </c>
      <c r="C361" s="15">
        <v>22488.53962</v>
      </c>
      <c r="D361" s="15">
        <v>21679</v>
      </c>
      <c r="E361" s="15">
        <f t="shared" si="27"/>
        <v>16932</v>
      </c>
      <c r="F361" s="15">
        <f t="shared" si="30"/>
        <v>16932</v>
      </c>
      <c r="G361" s="15">
        <f t="shared" si="30"/>
        <v>0</v>
      </c>
      <c r="H361" s="15">
        <f t="shared" si="30"/>
        <v>0</v>
      </c>
    </row>
    <row r="362" spans="1:8" ht="16.5" thickTop="1" thickBot="1" x14ac:dyDescent="0.3">
      <c r="A362" s="5" t="s">
        <v>429</v>
      </c>
      <c r="B362" s="8" t="s">
        <v>22</v>
      </c>
      <c r="C362" s="15">
        <v>9960.4351500000012</v>
      </c>
      <c r="D362" s="15">
        <v>9773</v>
      </c>
      <c r="E362" s="15">
        <f t="shared" si="27"/>
        <v>8823</v>
      </c>
      <c r="F362" s="15">
        <f>SUM(F371,F383)</f>
        <v>8823</v>
      </c>
      <c r="G362" s="15">
        <f>SUM(G371,G383)</f>
        <v>0</v>
      </c>
      <c r="H362" s="15">
        <f>SUM(H371,H383)</f>
        <v>0</v>
      </c>
    </row>
    <row r="363" spans="1:8" ht="16.5" thickTop="1" thickBot="1" x14ac:dyDescent="0.3">
      <c r="A363" s="5" t="s">
        <v>430</v>
      </c>
      <c r="B363" s="8" t="s">
        <v>24</v>
      </c>
      <c r="C363" s="15">
        <v>6930.4444899999999</v>
      </c>
      <c r="D363" s="15">
        <v>11361</v>
      </c>
      <c r="E363" s="15">
        <f t="shared" si="27"/>
        <v>7579</v>
      </c>
      <c r="F363" s="15">
        <f>SUM(F372,F380,F384)</f>
        <v>7579</v>
      </c>
      <c r="G363" s="15">
        <f>SUM(G372,G380,G384)</f>
        <v>0</v>
      </c>
      <c r="H363" s="15">
        <f>SUM(H372,H380,H384)</f>
        <v>0</v>
      </c>
    </row>
    <row r="364" spans="1:8" ht="16.5" thickTop="1" thickBot="1" x14ac:dyDescent="0.3">
      <c r="A364" s="5" t="s">
        <v>431</v>
      </c>
      <c r="B364" s="8" t="s">
        <v>30</v>
      </c>
      <c r="C364" s="15">
        <v>5153.7710200000001</v>
      </c>
      <c r="D364" s="15">
        <v>45</v>
      </c>
      <c r="E364" s="15">
        <f t="shared" si="27"/>
        <v>70</v>
      </c>
      <c r="F364" s="15">
        <f>SUM(F373)</f>
        <v>70</v>
      </c>
      <c r="G364" s="15">
        <f>SUM(G373)</f>
        <v>0</v>
      </c>
      <c r="H364" s="15">
        <f>SUM(H373)</f>
        <v>0</v>
      </c>
    </row>
    <row r="365" spans="1:8" ht="16.5" thickTop="1" thickBot="1" x14ac:dyDescent="0.3">
      <c r="A365" s="5" t="s">
        <v>432</v>
      </c>
      <c r="B365" s="8" t="s">
        <v>32</v>
      </c>
      <c r="C365" s="15">
        <v>181.91102000000001</v>
      </c>
      <c r="D365" s="15">
        <v>180</v>
      </c>
      <c r="E365" s="15">
        <f t="shared" si="27"/>
        <v>210</v>
      </c>
      <c r="F365" s="15">
        <f>SUM(F374,F385)</f>
        <v>210</v>
      </c>
      <c r="G365" s="15">
        <f>SUM(G374,G385)</f>
        <v>0</v>
      </c>
      <c r="H365" s="15">
        <f>SUM(H374,H385)</f>
        <v>0</v>
      </c>
    </row>
    <row r="366" spans="1:8" ht="16.5" thickTop="1" thickBot="1" x14ac:dyDescent="0.3">
      <c r="A366" s="5" t="s">
        <v>433</v>
      </c>
      <c r="B366" s="8" t="s">
        <v>34</v>
      </c>
      <c r="C366" s="15">
        <v>261.97793999999999</v>
      </c>
      <c r="D366" s="15">
        <v>320</v>
      </c>
      <c r="E366" s="15">
        <f t="shared" si="27"/>
        <v>250</v>
      </c>
      <c r="F366" s="15">
        <f t="shared" ref="F366:H368" si="31">SUM(F375)</f>
        <v>250</v>
      </c>
      <c r="G366" s="15">
        <f t="shared" si="31"/>
        <v>0</v>
      </c>
      <c r="H366" s="15">
        <f t="shared" si="31"/>
        <v>0</v>
      </c>
    </row>
    <row r="367" spans="1:8" ht="16.5" thickTop="1" thickBot="1" x14ac:dyDescent="0.3">
      <c r="A367" s="5" t="s">
        <v>434</v>
      </c>
      <c r="B367" s="7" t="s">
        <v>36</v>
      </c>
      <c r="C367" s="15">
        <v>2603.3805200000002</v>
      </c>
      <c r="D367" s="15">
        <v>4777</v>
      </c>
      <c r="E367" s="15">
        <f t="shared" si="27"/>
        <v>3224</v>
      </c>
      <c r="F367" s="15">
        <f t="shared" si="31"/>
        <v>3224</v>
      </c>
      <c r="G367" s="15">
        <f t="shared" si="31"/>
        <v>0</v>
      </c>
      <c r="H367" s="15">
        <f t="shared" si="31"/>
        <v>0</v>
      </c>
    </row>
    <row r="368" spans="1:8" ht="16.5" thickTop="1" thickBot="1" x14ac:dyDescent="0.3">
      <c r="A368" s="5" t="s">
        <v>435</v>
      </c>
      <c r="B368" s="7" t="s">
        <v>40</v>
      </c>
      <c r="C368" s="15">
        <v>30.60398</v>
      </c>
      <c r="D368" s="15">
        <v>0</v>
      </c>
      <c r="E368" s="15">
        <f t="shared" si="27"/>
        <v>0</v>
      </c>
      <c r="F368" s="15">
        <f t="shared" si="31"/>
        <v>0</v>
      </c>
      <c r="G368" s="15">
        <f t="shared" si="31"/>
        <v>0</v>
      </c>
      <c r="H368" s="15">
        <f t="shared" si="31"/>
        <v>0</v>
      </c>
    </row>
    <row r="369" spans="1:8" ht="16.5" thickTop="1" thickBot="1" x14ac:dyDescent="0.3">
      <c r="A369" s="5" t="s">
        <v>436</v>
      </c>
      <c r="B369" s="6" t="s">
        <v>417</v>
      </c>
      <c r="C369" s="14">
        <v>21913.384859999998</v>
      </c>
      <c r="D369" s="14">
        <v>22385</v>
      </c>
      <c r="E369" s="14">
        <f t="shared" si="27"/>
        <v>16909</v>
      </c>
      <c r="F369" s="14">
        <f>SUM(F370,F376:F377)</f>
        <v>16909</v>
      </c>
      <c r="G369" s="14">
        <f>SUM(G370,G376:G377)</f>
        <v>0</v>
      </c>
      <c r="H369" s="14">
        <f>SUM(H370,H376:H377)</f>
        <v>0</v>
      </c>
    </row>
    <row r="370" spans="1:8" ht="16.5" thickTop="1" thickBot="1" x14ac:dyDescent="0.3">
      <c r="A370" s="5" t="s">
        <v>437</v>
      </c>
      <c r="B370" s="7" t="s">
        <v>20</v>
      </c>
      <c r="C370" s="15">
        <v>19279.40036</v>
      </c>
      <c r="D370" s="15">
        <v>17608</v>
      </c>
      <c r="E370" s="15">
        <f t="shared" si="27"/>
        <v>13685</v>
      </c>
      <c r="F370" s="15">
        <f>SUM(F371:F375)</f>
        <v>13685</v>
      </c>
      <c r="G370" s="15">
        <f>SUM(G371:G375)</f>
        <v>0</v>
      </c>
      <c r="H370" s="15">
        <f>SUM(H371:H375)</f>
        <v>0</v>
      </c>
    </row>
    <row r="371" spans="1:8" ht="16.5" thickTop="1" thickBot="1" x14ac:dyDescent="0.3">
      <c r="A371" s="5" t="s">
        <v>438</v>
      </c>
      <c r="B371" s="8" t="s">
        <v>22</v>
      </c>
      <c r="C371" s="15">
        <v>7589.6716900000001</v>
      </c>
      <c r="D371" s="15">
        <v>7523</v>
      </c>
      <c r="E371" s="15">
        <f t="shared" si="27"/>
        <v>6773</v>
      </c>
      <c r="F371" s="15">
        <v>6773</v>
      </c>
      <c r="G371" s="15">
        <v>0</v>
      </c>
      <c r="H371" s="15">
        <v>0</v>
      </c>
    </row>
    <row r="372" spans="1:8" ht="16.5" thickTop="1" thickBot="1" x14ac:dyDescent="0.3">
      <c r="A372" s="5" t="s">
        <v>439</v>
      </c>
      <c r="B372" s="8" t="s">
        <v>24</v>
      </c>
      <c r="C372" s="15">
        <v>6149.81693</v>
      </c>
      <c r="D372" s="15">
        <v>9600</v>
      </c>
      <c r="E372" s="15">
        <f t="shared" si="27"/>
        <v>6442</v>
      </c>
      <c r="F372" s="15">
        <v>6442</v>
      </c>
      <c r="G372" s="15">
        <v>0</v>
      </c>
      <c r="H372" s="15">
        <v>0</v>
      </c>
    </row>
    <row r="373" spans="1:8" ht="16.5" thickTop="1" thickBot="1" x14ac:dyDescent="0.3">
      <c r="A373" s="5" t="s">
        <v>440</v>
      </c>
      <c r="B373" s="8" t="s">
        <v>30</v>
      </c>
      <c r="C373" s="15">
        <v>5153.7710200000001</v>
      </c>
      <c r="D373" s="15">
        <v>45</v>
      </c>
      <c r="E373" s="15">
        <f t="shared" si="27"/>
        <v>70</v>
      </c>
      <c r="F373" s="15">
        <v>70</v>
      </c>
      <c r="G373" s="15">
        <v>0</v>
      </c>
      <c r="H373" s="15">
        <v>0</v>
      </c>
    </row>
    <row r="374" spans="1:8" ht="16.5" thickTop="1" thickBot="1" x14ac:dyDescent="0.3">
      <c r="A374" s="5" t="s">
        <v>441</v>
      </c>
      <c r="B374" s="8" t="s">
        <v>32</v>
      </c>
      <c r="C374" s="15">
        <v>124.16278</v>
      </c>
      <c r="D374" s="15">
        <v>120</v>
      </c>
      <c r="E374" s="15">
        <f t="shared" si="27"/>
        <v>150</v>
      </c>
      <c r="F374" s="15">
        <v>150</v>
      </c>
      <c r="G374" s="15">
        <v>0</v>
      </c>
      <c r="H374" s="15">
        <v>0</v>
      </c>
    </row>
    <row r="375" spans="1:8" ht="16.5" thickTop="1" thickBot="1" x14ac:dyDescent="0.3">
      <c r="A375" s="5" t="s">
        <v>442</v>
      </c>
      <c r="B375" s="8" t="s">
        <v>34</v>
      </c>
      <c r="C375" s="15">
        <v>261.97793999999999</v>
      </c>
      <c r="D375" s="15">
        <v>320</v>
      </c>
      <c r="E375" s="15">
        <f t="shared" si="27"/>
        <v>250</v>
      </c>
      <c r="F375" s="15">
        <v>250</v>
      </c>
      <c r="G375" s="15">
        <v>0</v>
      </c>
      <c r="H375" s="15">
        <v>0</v>
      </c>
    </row>
    <row r="376" spans="1:8" ht="16.5" thickTop="1" thickBot="1" x14ac:dyDescent="0.3">
      <c r="A376" s="5" t="s">
        <v>443</v>
      </c>
      <c r="B376" s="7" t="s">
        <v>36</v>
      </c>
      <c r="C376" s="15">
        <v>2603.3805200000002</v>
      </c>
      <c r="D376" s="15">
        <v>4777</v>
      </c>
      <c r="E376" s="15">
        <f t="shared" si="27"/>
        <v>3224</v>
      </c>
      <c r="F376" s="15">
        <v>3224</v>
      </c>
      <c r="G376" s="15">
        <v>0</v>
      </c>
      <c r="H376" s="15">
        <v>0</v>
      </c>
    </row>
    <row r="377" spans="1:8" ht="16.5" thickTop="1" thickBot="1" x14ac:dyDescent="0.3">
      <c r="A377" s="5" t="s">
        <v>444</v>
      </c>
      <c r="B377" s="7" t="s">
        <v>40</v>
      </c>
      <c r="C377" s="15">
        <v>30.60398</v>
      </c>
      <c r="D377" s="15">
        <v>0</v>
      </c>
      <c r="E377" s="15">
        <f t="shared" si="27"/>
        <v>0</v>
      </c>
      <c r="F377" s="15">
        <v>0</v>
      </c>
      <c r="G377" s="15">
        <v>0</v>
      </c>
      <c r="H377" s="15">
        <v>0</v>
      </c>
    </row>
    <row r="378" spans="1:8" ht="16.5" thickTop="1" thickBot="1" x14ac:dyDescent="0.3">
      <c r="A378" s="5" t="s">
        <v>445</v>
      </c>
      <c r="B378" s="6" t="s">
        <v>446</v>
      </c>
      <c r="C378" s="14">
        <v>677.10757000000001</v>
      </c>
      <c r="D378" s="14">
        <v>1461</v>
      </c>
      <c r="E378" s="14">
        <f t="shared" si="27"/>
        <v>837</v>
      </c>
      <c r="F378" s="14">
        <f t="shared" ref="F378:H379" si="32">SUM(F379)</f>
        <v>837</v>
      </c>
      <c r="G378" s="14">
        <f t="shared" si="32"/>
        <v>0</v>
      </c>
      <c r="H378" s="14">
        <f t="shared" si="32"/>
        <v>0</v>
      </c>
    </row>
    <row r="379" spans="1:8" ht="16.5" thickTop="1" thickBot="1" x14ac:dyDescent="0.3">
      <c r="A379" s="5" t="s">
        <v>447</v>
      </c>
      <c r="B379" s="7" t="s">
        <v>20</v>
      </c>
      <c r="C379" s="15">
        <v>677.10757000000001</v>
      </c>
      <c r="D379" s="15">
        <v>1461</v>
      </c>
      <c r="E379" s="15">
        <f t="shared" si="27"/>
        <v>837</v>
      </c>
      <c r="F379" s="15">
        <f t="shared" si="32"/>
        <v>837</v>
      </c>
      <c r="G379" s="15">
        <f t="shared" si="32"/>
        <v>0</v>
      </c>
      <c r="H379" s="15">
        <f t="shared" si="32"/>
        <v>0</v>
      </c>
    </row>
    <row r="380" spans="1:8" ht="16.5" thickTop="1" thickBot="1" x14ac:dyDescent="0.3">
      <c r="A380" s="5" t="s">
        <v>448</v>
      </c>
      <c r="B380" s="8" t="s">
        <v>24</v>
      </c>
      <c r="C380" s="15">
        <v>677.10757000000001</v>
      </c>
      <c r="D380" s="15">
        <v>1461</v>
      </c>
      <c r="E380" s="15">
        <f t="shared" si="27"/>
        <v>837</v>
      </c>
      <c r="F380" s="15">
        <v>837</v>
      </c>
      <c r="G380" s="15">
        <v>0</v>
      </c>
      <c r="H380" s="15">
        <v>0</v>
      </c>
    </row>
    <row r="381" spans="1:8" ht="31.5" thickTop="1" thickBot="1" x14ac:dyDescent="0.3">
      <c r="A381" s="5" t="s">
        <v>449</v>
      </c>
      <c r="B381" s="6" t="s">
        <v>450</v>
      </c>
      <c r="C381" s="14">
        <v>2532.0316899999998</v>
      </c>
      <c r="D381" s="14">
        <v>2610</v>
      </c>
      <c r="E381" s="14">
        <f t="shared" si="27"/>
        <v>2410</v>
      </c>
      <c r="F381" s="14">
        <f>SUM(F382)</f>
        <v>2410</v>
      </c>
      <c r="G381" s="14">
        <f>SUM(G382)</f>
        <v>0</v>
      </c>
      <c r="H381" s="14">
        <f>SUM(H382)</f>
        <v>0</v>
      </c>
    </row>
    <row r="382" spans="1:8" ht="16.5" thickTop="1" thickBot="1" x14ac:dyDescent="0.3">
      <c r="A382" s="5" t="s">
        <v>451</v>
      </c>
      <c r="B382" s="7" t="s">
        <v>20</v>
      </c>
      <c r="C382" s="15">
        <v>2532.0316899999998</v>
      </c>
      <c r="D382" s="15">
        <v>2610</v>
      </c>
      <c r="E382" s="15">
        <f t="shared" si="27"/>
        <v>2410</v>
      </c>
      <c r="F382" s="15">
        <f>SUM(F383:F385)</f>
        <v>2410</v>
      </c>
      <c r="G382" s="15">
        <f>SUM(G383:G385)</f>
        <v>0</v>
      </c>
      <c r="H382" s="15">
        <f>SUM(H383:H385)</f>
        <v>0</v>
      </c>
    </row>
    <row r="383" spans="1:8" ht="16.5" thickTop="1" thickBot="1" x14ac:dyDescent="0.3">
      <c r="A383" s="5" t="s">
        <v>452</v>
      </c>
      <c r="B383" s="8" t="s">
        <v>22</v>
      </c>
      <c r="C383" s="15">
        <v>2370.7634600000001</v>
      </c>
      <c r="D383" s="15">
        <v>2250</v>
      </c>
      <c r="E383" s="15">
        <f t="shared" si="27"/>
        <v>2050</v>
      </c>
      <c r="F383" s="15">
        <v>2050</v>
      </c>
      <c r="G383" s="15">
        <v>0</v>
      </c>
      <c r="H383" s="15">
        <v>0</v>
      </c>
    </row>
    <row r="384" spans="1:8" ht="16.5" thickTop="1" thickBot="1" x14ac:dyDescent="0.3">
      <c r="A384" s="5" t="s">
        <v>453</v>
      </c>
      <c r="B384" s="8" t="s">
        <v>24</v>
      </c>
      <c r="C384" s="15">
        <v>103.51999000000001</v>
      </c>
      <c r="D384" s="15">
        <v>300</v>
      </c>
      <c r="E384" s="15">
        <f t="shared" si="27"/>
        <v>300</v>
      </c>
      <c r="F384" s="15">
        <v>300</v>
      </c>
      <c r="G384" s="15">
        <v>0</v>
      </c>
      <c r="H384" s="15">
        <v>0</v>
      </c>
    </row>
    <row r="385" spans="1:8" ht="16.5" thickTop="1" thickBot="1" x14ac:dyDescent="0.3">
      <c r="A385" s="5" t="s">
        <v>454</v>
      </c>
      <c r="B385" s="8" t="s">
        <v>32</v>
      </c>
      <c r="C385" s="15">
        <v>57.748240000000003</v>
      </c>
      <c r="D385" s="15">
        <v>60</v>
      </c>
      <c r="E385" s="15">
        <f t="shared" si="27"/>
        <v>60</v>
      </c>
      <c r="F385" s="15">
        <v>60</v>
      </c>
      <c r="G385" s="15">
        <v>0</v>
      </c>
      <c r="H385" s="15">
        <v>0</v>
      </c>
    </row>
    <row r="386" spans="1:8" ht="31.5" thickTop="1" thickBot="1" x14ac:dyDescent="0.3">
      <c r="A386" s="5" t="s">
        <v>455</v>
      </c>
      <c r="B386" s="6" t="s">
        <v>456</v>
      </c>
      <c r="C386" s="14">
        <v>38042.837780000002</v>
      </c>
      <c r="D386" s="14">
        <v>37144</v>
      </c>
      <c r="E386" s="14">
        <f t="shared" si="27"/>
        <v>34144</v>
      </c>
      <c r="F386" s="14">
        <f>SUM(F387,F393:F394)</f>
        <v>34144</v>
      </c>
      <c r="G386" s="14">
        <f>SUM(G387,G393:G394)</f>
        <v>0</v>
      </c>
      <c r="H386" s="14">
        <f>SUM(H387,H393:H394)</f>
        <v>0</v>
      </c>
    </row>
    <row r="387" spans="1:8" ht="16.5" thickTop="1" thickBot="1" x14ac:dyDescent="0.3">
      <c r="A387" s="5" t="s">
        <v>457</v>
      </c>
      <c r="B387" s="7" t="s">
        <v>20</v>
      </c>
      <c r="C387" s="15">
        <v>38042.837780000002</v>
      </c>
      <c r="D387" s="15">
        <v>37144</v>
      </c>
      <c r="E387" s="15">
        <f t="shared" si="27"/>
        <v>34144</v>
      </c>
      <c r="F387" s="15">
        <f>SUM(F388:F392)</f>
        <v>34144</v>
      </c>
      <c r="G387" s="15">
        <f>SUM(G388:G392)</f>
        <v>0</v>
      </c>
      <c r="H387" s="15">
        <f>SUM(H388:H392)</f>
        <v>0</v>
      </c>
    </row>
    <row r="388" spans="1:8" ht="16.5" thickTop="1" thickBot="1" x14ac:dyDescent="0.3">
      <c r="A388" s="5" t="s">
        <v>458</v>
      </c>
      <c r="B388" s="8" t="s">
        <v>22</v>
      </c>
      <c r="C388" s="15">
        <v>36899.991600000001</v>
      </c>
      <c r="D388" s="15">
        <v>37144</v>
      </c>
      <c r="E388" s="15">
        <f t="shared" si="27"/>
        <v>27776</v>
      </c>
      <c r="F388" s="15">
        <v>27776</v>
      </c>
      <c r="G388" s="15">
        <v>0</v>
      </c>
      <c r="H388" s="15">
        <v>0</v>
      </c>
    </row>
    <row r="389" spans="1:8" ht="16.5" thickTop="1" thickBot="1" x14ac:dyDescent="0.3">
      <c r="A389" s="5" t="s">
        <v>459</v>
      </c>
      <c r="B389" s="8" t="s">
        <v>24</v>
      </c>
      <c r="C389" s="15">
        <v>1142.84618</v>
      </c>
      <c r="D389" s="15">
        <v>0</v>
      </c>
      <c r="E389" s="15">
        <f t="shared" si="27"/>
        <v>6368</v>
      </c>
      <c r="F389" s="15">
        <v>6368</v>
      </c>
      <c r="G389" s="15">
        <v>0</v>
      </c>
      <c r="H389" s="15">
        <v>0</v>
      </c>
    </row>
    <row r="390" spans="1:8" ht="16.5" thickTop="1" thickBot="1" x14ac:dyDescent="0.3">
      <c r="A390" s="5" t="s">
        <v>460</v>
      </c>
      <c r="B390" s="8" t="s">
        <v>30</v>
      </c>
      <c r="C390" s="15">
        <v>0</v>
      </c>
      <c r="D390" s="15">
        <v>0</v>
      </c>
      <c r="E390" s="15">
        <f t="shared" ref="E390:E453" si="33">SUM(F390:H390)</f>
        <v>0</v>
      </c>
      <c r="F390" s="15">
        <v>0</v>
      </c>
      <c r="G390" s="15">
        <v>0</v>
      </c>
      <c r="H390" s="15">
        <v>0</v>
      </c>
    </row>
    <row r="391" spans="1:8" ht="16.5" thickTop="1" thickBot="1" x14ac:dyDescent="0.3">
      <c r="A391" s="5" t="s">
        <v>461</v>
      </c>
      <c r="B391" s="8" t="s">
        <v>32</v>
      </c>
      <c r="C391" s="15">
        <v>0</v>
      </c>
      <c r="D391" s="15">
        <v>0</v>
      </c>
      <c r="E391" s="15">
        <f t="shared" si="33"/>
        <v>0</v>
      </c>
      <c r="F391" s="15">
        <v>0</v>
      </c>
      <c r="G391" s="15">
        <v>0</v>
      </c>
      <c r="H391" s="15">
        <v>0</v>
      </c>
    </row>
    <row r="392" spans="1:8" ht="16.5" thickTop="1" thickBot="1" x14ac:dyDescent="0.3">
      <c r="A392" s="5" t="s">
        <v>462</v>
      </c>
      <c r="B392" s="8" t="s">
        <v>34</v>
      </c>
      <c r="C392" s="15">
        <v>0</v>
      </c>
      <c r="D392" s="15">
        <v>0</v>
      </c>
      <c r="E392" s="15">
        <f t="shared" si="33"/>
        <v>0</v>
      </c>
      <c r="F392" s="15">
        <v>0</v>
      </c>
      <c r="G392" s="15">
        <v>0</v>
      </c>
      <c r="H392" s="15">
        <v>0</v>
      </c>
    </row>
    <row r="393" spans="1:8" ht="16.5" thickTop="1" thickBot="1" x14ac:dyDescent="0.3">
      <c r="A393" s="5" t="s">
        <v>463</v>
      </c>
      <c r="B393" s="7" t="s">
        <v>36</v>
      </c>
      <c r="C393" s="15">
        <v>0</v>
      </c>
      <c r="D393" s="15">
        <v>0</v>
      </c>
      <c r="E393" s="15">
        <f t="shared" si="33"/>
        <v>0</v>
      </c>
      <c r="F393" s="15">
        <v>0</v>
      </c>
      <c r="G393" s="15">
        <v>0</v>
      </c>
      <c r="H393" s="15">
        <v>0</v>
      </c>
    </row>
    <row r="394" spans="1:8" ht="16.5" thickTop="1" thickBot="1" x14ac:dyDescent="0.3">
      <c r="A394" s="5" t="s">
        <v>464</v>
      </c>
      <c r="B394" s="7" t="s">
        <v>40</v>
      </c>
      <c r="C394" s="15">
        <v>0</v>
      </c>
      <c r="D394" s="15">
        <v>0</v>
      </c>
      <c r="E394" s="15">
        <f t="shared" si="33"/>
        <v>0</v>
      </c>
      <c r="F394" s="15">
        <v>0</v>
      </c>
      <c r="G394" s="15">
        <v>0</v>
      </c>
      <c r="H394" s="15">
        <v>0</v>
      </c>
    </row>
    <row r="395" spans="1:8" ht="16.5" thickTop="1" thickBot="1" x14ac:dyDescent="0.3">
      <c r="A395" s="5" t="s">
        <v>465</v>
      </c>
      <c r="B395" s="6" t="s">
        <v>466</v>
      </c>
      <c r="C395" s="14">
        <v>17855.336420000003</v>
      </c>
      <c r="D395" s="14">
        <v>17500</v>
      </c>
      <c r="E395" s="14">
        <f t="shared" si="33"/>
        <v>20000</v>
      </c>
      <c r="F395" s="14">
        <f>SUM(F396)</f>
        <v>20000</v>
      </c>
      <c r="G395" s="14">
        <f>SUM(G396)</f>
        <v>0</v>
      </c>
      <c r="H395" s="14">
        <f>SUM(H396)</f>
        <v>0</v>
      </c>
    </row>
    <row r="396" spans="1:8" ht="16.5" thickTop="1" thickBot="1" x14ac:dyDescent="0.3">
      <c r="A396" s="5" t="s">
        <v>467</v>
      </c>
      <c r="B396" s="7" t="s">
        <v>20</v>
      </c>
      <c r="C396" s="15">
        <v>17855.336420000003</v>
      </c>
      <c r="D396" s="15">
        <v>17500</v>
      </c>
      <c r="E396" s="15">
        <f t="shared" si="33"/>
        <v>20000</v>
      </c>
      <c r="F396" s="15">
        <f>SUM(F397:F400)</f>
        <v>20000</v>
      </c>
      <c r="G396" s="15">
        <f>SUM(G397:G400)</f>
        <v>0</v>
      </c>
      <c r="H396" s="15">
        <f>SUM(H397:H400)</f>
        <v>0</v>
      </c>
    </row>
    <row r="397" spans="1:8" ht="16.5" thickTop="1" thickBot="1" x14ac:dyDescent="0.3">
      <c r="A397" s="5" t="s">
        <v>468</v>
      </c>
      <c r="B397" s="8" t="s">
        <v>22</v>
      </c>
      <c r="C397" s="15">
        <v>15310.918470000001</v>
      </c>
      <c r="D397" s="15">
        <v>13890</v>
      </c>
      <c r="E397" s="15">
        <f t="shared" si="33"/>
        <v>15390</v>
      </c>
      <c r="F397" s="15">
        <v>15390</v>
      </c>
      <c r="G397" s="15">
        <v>0</v>
      </c>
      <c r="H397" s="15">
        <v>0</v>
      </c>
    </row>
    <row r="398" spans="1:8" ht="16.5" thickTop="1" thickBot="1" x14ac:dyDescent="0.3">
      <c r="A398" s="5" t="s">
        <v>469</v>
      </c>
      <c r="B398" s="8" t="s">
        <v>24</v>
      </c>
      <c r="C398" s="15">
        <v>1843.38345</v>
      </c>
      <c r="D398" s="15">
        <v>2562</v>
      </c>
      <c r="E398" s="15">
        <f t="shared" si="33"/>
        <v>2562</v>
      </c>
      <c r="F398" s="15">
        <v>2562</v>
      </c>
      <c r="G398" s="15">
        <v>0</v>
      </c>
      <c r="H398" s="15">
        <v>0</v>
      </c>
    </row>
    <row r="399" spans="1:8" ht="16.5" thickTop="1" thickBot="1" x14ac:dyDescent="0.3">
      <c r="A399" s="5" t="s">
        <v>470</v>
      </c>
      <c r="B399" s="8" t="s">
        <v>32</v>
      </c>
      <c r="C399" s="15">
        <v>48.63552</v>
      </c>
      <c r="D399" s="15">
        <v>82</v>
      </c>
      <c r="E399" s="15">
        <f t="shared" si="33"/>
        <v>82</v>
      </c>
      <c r="F399" s="15">
        <v>82</v>
      </c>
      <c r="G399" s="15">
        <v>0</v>
      </c>
      <c r="H399" s="15">
        <v>0</v>
      </c>
    </row>
    <row r="400" spans="1:8" ht="16.5" thickTop="1" thickBot="1" x14ac:dyDescent="0.3">
      <c r="A400" s="5" t="s">
        <v>471</v>
      </c>
      <c r="B400" s="8" t="s">
        <v>34</v>
      </c>
      <c r="C400" s="15">
        <v>652.39898000000005</v>
      </c>
      <c r="D400" s="15">
        <v>966</v>
      </c>
      <c r="E400" s="15">
        <f t="shared" si="33"/>
        <v>1966</v>
      </c>
      <c r="F400" s="15">
        <v>1966</v>
      </c>
      <c r="G400" s="15">
        <v>0</v>
      </c>
      <c r="H400" s="15">
        <v>0</v>
      </c>
    </row>
    <row r="401" spans="1:8" ht="31.5" thickTop="1" thickBot="1" x14ac:dyDescent="0.3">
      <c r="A401" s="5" t="s">
        <v>472</v>
      </c>
      <c r="B401" s="6" t="s">
        <v>473</v>
      </c>
      <c r="C401" s="14">
        <v>30869.041980000002</v>
      </c>
      <c r="D401" s="14">
        <v>7800</v>
      </c>
      <c r="E401" s="14">
        <f t="shared" si="33"/>
        <v>8800</v>
      </c>
      <c r="F401" s="14">
        <f>SUM(F402,F407:F408)</f>
        <v>8800</v>
      </c>
      <c r="G401" s="14">
        <f>SUM(G402,G407:G408)</f>
        <v>0</v>
      </c>
      <c r="H401" s="14">
        <f>SUM(H402,H407:H408)</f>
        <v>0</v>
      </c>
    </row>
    <row r="402" spans="1:8" ht="16.5" thickTop="1" thickBot="1" x14ac:dyDescent="0.3">
      <c r="A402" s="5" t="s">
        <v>474</v>
      </c>
      <c r="B402" s="7" t="s">
        <v>20</v>
      </c>
      <c r="C402" s="15">
        <v>5734.4766600000003</v>
      </c>
      <c r="D402" s="15">
        <v>6631</v>
      </c>
      <c r="E402" s="15">
        <f t="shared" si="33"/>
        <v>6724</v>
      </c>
      <c r="F402" s="15">
        <f>SUM(F403:F406)</f>
        <v>6724</v>
      </c>
      <c r="G402" s="15">
        <f>SUM(G403:G406)</f>
        <v>0</v>
      </c>
      <c r="H402" s="15">
        <f>SUM(H403:H406)</f>
        <v>0</v>
      </c>
    </row>
    <row r="403" spans="1:8" ht="16.5" thickTop="1" thickBot="1" x14ac:dyDescent="0.3">
      <c r="A403" s="5" t="s">
        <v>475</v>
      </c>
      <c r="B403" s="8" t="s">
        <v>22</v>
      </c>
      <c r="C403" s="15">
        <v>3018.5615600000001</v>
      </c>
      <c r="D403" s="15">
        <v>3028</v>
      </c>
      <c r="E403" s="15">
        <f t="shared" si="33"/>
        <v>3028</v>
      </c>
      <c r="F403" s="15">
        <v>3028</v>
      </c>
      <c r="G403" s="15">
        <v>0</v>
      </c>
      <c r="H403" s="15">
        <v>0</v>
      </c>
    </row>
    <row r="404" spans="1:8" ht="16.5" thickTop="1" thickBot="1" x14ac:dyDescent="0.3">
      <c r="A404" s="5" t="s">
        <v>476</v>
      </c>
      <c r="B404" s="8" t="s">
        <v>24</v>
      </c>
      <c r="C404" s="15">
        <v>2694.1792999999998</v>
      </c>
      <c r="D404" s="15">
        <v>3577</v>
      </c>
      <c r="E404" s="15">
        <f t="shared" si="33"/>
        <v>3651</v>
      </c>
      <c r="F404" s="15">
        <v>3651</v>
      </c>
      <c r="G404" s="15">
        <v>0</v>
      </c>
      <c r="H404" s="15">
        <v>0</v>
      </c>
    </row>
    <row r="405" spans="1:8" ht="16.5" thickTop="1" thickBot="1" x14ac:dyDescent="0.3">
      <c r="A405" s="5" t="s">
        <v>477</v>
      </c>
      <c r="B405" s="8" t="s">
        <v>32</v>
      </c>
      <c r="C405" s="15">
        <v>12.761509999999999</v>
      </c>
      <c r="D405" s="15">
        <v>15</v>
      </c>
      <c r="E405" s="15">
        <f t="shared" si="33"/>
        <v>35</v>
      </c>
      <c r="F405" s="15">
        <v>35</v>
      </c>
      <c r="G405" s="15">
        <v>0</v>
      </c>
      <c r="H405" s="15">
        <v>0</v>
      </c>
    </row>
    <row r="406" spans="1:8" ht="16.5" thickTop="1" thickBot="1" x14ac:dyDescent="0.3">
      <c r="A406" s="5" t="s">
        <v>478</v>
      </c>
      <c r="B406" s="8" t="s">
        <v>34</v>
      </c>
      <c r="C406" s="15">
        <v>8.9742899999999999</v>
      </c>
      <c r="D406" s="15">
        <v>11</v>
      </c>
      <c r="E406" s="15">
        <f t="shared" si="33"/>
        <v>10</v>
      </c>
      <c r="F406" s="15">
        <v>10</v>
      </c>
      <c r="G406" s="15">
        <v>0</v>
      </c>
      <c r="H406" s="15">
        <v>0</v>
      </c>
    </row>
    <row r="407" spans="1:8" ht="16.5" thickTop="1" thickBot="1" x14ac:dyDescent="0.3">
      <c r="A407" s="5" t="s">
        <v>479</v>
      </c>
      <c r="B407" s="7" t="s">
        <v>36</v>
      </c>
      <c r="C407" s="15">
        <v>25134.394560000001</v>
      </c>
      <c r="D407" s="15">
        <v>1169</v>
      </c>
      <c r="E407" s="15">
        <f t="shared" si="33"/>
        <v>2076</v>
      </c>
      <c r="F407" s="15">
        <v>2076</v>
      </c>
      <c r="G407" s="15">
        <v>0</v>
      </c>
      <c r="H407" s="15">
        <v>0</v>
      </c>
    </row>
    <row r="408" spans="1:8" ht="16.5" thickTop="1" thickBot="1" x14ac:dyDescent="0.3">
      <c r="A408" s="5" t="s">
        <v>480</v>
      </c>
      <c r="B408" s="7" t="s">
        <v>40</v>
      </c>
      <c r="C408" s="15">
        <v>0.17076</v>
      </c>
      <c r="D408" s="15">
        <v>0</v>
      </c>
      <c r="E408" s="15">
        <f t="shared" si="33"/>
        <v>0</v>
      </c>
      <c r="F408" s="15">
        <v>0</v>
      </c>
      <c r="G408" s="15">
        <v>0</v>
      </c>
      <c r="H408" s="15">
        <v>0</v>
      </c>
    </row>
    <row r="409" spans="1:8" ht="31.5" thickTop="1" thickBot="1" x14ac:dyDescent="0.3">
      <c r="A409" s="5" t="s">
        <v>481</v>
      </c>
      <c r="B409" s="6" t="s">
        <v>482</v>
      </c>
      <c r="C409" s="14">
        <v>821.26232999999991</v>
      </c>
      <c r="D409" s="14">
        <v>1100</v>
      </c>
      <c r="E409" s="14">
        <f t="shared" si="33"/>
        <v>900</v>
      </c>
      <c r="F409" s="14">
        <f>SUM(F410,F415)</f>
        <v>900</v>
      </c>
      <c r="G409" s="14">
        <f>SUM(G410,G415)</f>
        <v>0</v>
      </c>
      <c r="H409" s="14">
        <f>SUM(H410,H415)</f>
        <v>0</v>
      </c>
    </row>
    <row r="410" spans="1:8" ht="16.5" thickTop="1" thickBot="1" x14ac:dyDescent="0.3">
      <c r="A410" s="5" t="s">
        <v>483</v>
      </c>
      <c r="B410" s="7" t="s">
        <v>20</v>
      </c>
      <c r="C410" s="15">
        <v>819.26232999999991</v>
      </c>
      <c r="D410" s="15">
        <v>1090</v>
      </c>
      <c r="E410" s="15">
        <f t="shared" si="33"/>
        <v>890</v>
      </c>
      <c r="F410" s="15">
        <f>SUM(F411:F414)</f>
        <v>890</v>
      </c>
      <c r="G410" s="15">
        <f>SUM(G411:G414)</f>
        <v>0</v>
      </c>
      <c r="H410" s="15">
        <f>SUM(H411:H414)</f>
        <v>0</v>
      </c>
    </row>
    <row r="411" spans="1:8" ht="16.5" thickTop="1" thickBot="1" x14ac:dyDescent="0.3">
      <c r="A411" s="5" t="s">
        <v>484</v>
      </c>
      <c r="B411" s="8" t="s">
        <v>22</v>
      </c>
      <c r="C411" s="15">
        <v>401.67847999999998</v>
      </c>
      <c r="D411" s="15">
        <v>475</v>
      </c>
      <c r="E411" s="15">
        <f t="shared" si="33"/>
        <v>475</v>
      </c>
      <c r="F411" s="15">
        <v>475</v>
      </c>
      <c r="G411" s="15">
        <v>0</v>
      </c>
      <c r="H411" s="15">
        <v>0</v>
      </c>
    </row>
    <row r="412" spans="1:8" ht="16.5" thickTop="1" thickBot="1" x14ac:dyDescent="0.3">
      <c r="A412" s="5" t="s">
        <v>485</v>
      </c>
      <c r="B412" s="8" t="s">
        <v>24</v>
      </c>
      <c r="C412" s="15">
        <v>409.41942999999998</v>
      </c>
      <c r="D412" s="15">
        <v>608</v>
      </c>
      <c r="E412" s="15">
        <f t="shared" si="33"/>
        <v>408</v>
      </c>
      <c r="F412" s="15">
        <v>408</v>
      </c>
      <c r="G412" s="15">
        <v>0</v>
      </c>
      <c r="H412" s="15">
        <v>0</v>
      </c>
    </row>
    <row r="413" spans="1:8" ht="16.5" thickTop="1" thickBot="1" x14ac:dyDescent="0.3">
      <c r="A413" s="5" t="s">
        <v>486</v>
      </c>
      <c r="B413" s="8" t="s">
        <v>32</v>
      </c>
      <c r="C413" s="15">
        <v>6.9373399999999998</v>
      </c>
      <c r="D413" s="15">
        <v>5</v>
      </c>
      <c r="E413" s="15">
        <f t="shared" si="33"/>
        <v>5</v>
      </c>
      <c r="F413" s="15">
        <v>5</v>
      </c>
      <c r="G413" s="15">
        <v>0</v>
      </c>
      <c r="H413" s="15">
        <v>0</v>
      </c>
    </row>
    <row r="414" spans="1:8" ht="16.5" thickTop="1" thickBot="1" x14ac:dyDescent="0.3">
      <c r="A414" s="5" t="s">
        <v>487</v>
      </c>
      <c r="B414" s="8" t="s">
        <v>34</v>
      </c>
      <c r="C414" s="15">
        <v>1.2270799999999999</v>
      </c>
      <c r="D414" s="15">
        <v>2</v>
      </c>
      <c r="E414" s="15">
        <f t="shared" si="33"/>
        <v>2</v>
      </c>
      <c r="F414" s="15">
        <v>2</v>
      </c>
      <c r="G414" s="15">
        <v>0</v>
      </c>
      <c r="H414" s="15">
        <v>0</v>
      </c>
    </row>
    <row r="415" spans="1:8" ht="16.5" thickTop="1" thickBot="1" x14ac:dyDescent="0.3">
      <c r="A415" s="5" t="s">
        <v>488</v>
      </c>
      <c r="B415" s="7" t="s">
        <v>36</v>
      </c>
      <c r="C415" s="15">
        <v>2</v>
      </c>
      <c r="D415" s="15">
        <v>10</v>
      </c>
      <c r="E415" s="15">
        <f t="shared" si="33"/>
        <v>10</v>
      </c>
      <c r="F415" s="15">
        <v>10</v>
      </c>
      <c r="G415" s="15">
        <v>0</v>
      </c>
      <c r="H415" s="15">
        <v>0</v>
      </c>
    </row>
    <row r="416" spans="1:8" ht="31.5" thickTop="1" thickBot="1" x14ac:dyDescent="0.3">
      <c r="A416" s="5" t="s">
        <v>489</v>
      </c>
      <c r="B416" s="6" t="s">
        <v>490</v>
      </c>
      <c r="C416" s="14">
        <v>0</v>
      </c>
      <c r="D416" s="14">
        <v>0</v>
      </c>
      <c r="E416" s="14">
        <f t="shared" si="33"/>
        <v>1000</v>
      </c>
      <c r="F416" s="14">
        <f>SUM(F417)</f>
        <v>1000</v>
      </c>
      <c r="G416" s="14">
        <f>SUM(G417)</f>
        <v>0</v>
      </c>
      <c r="H416" s="14">
        <f>SUM(H417)</f>
        <v>0</v>
      </c>
    </row>
    <row r="417" spans="1:8" ht="16.5" thickTop="1" thickBot="1" x14ac:dyDescent="0.3">
      <c r="A417" s="5" t="s">
        <v>491</v>
      </c>
      <c r="B417" s="7" t="s">
        <v>20</v>
      </c>
      <c r="C417" s="15">
        <v>0</v>
      </c>
      <c r="D417" s="15">
        <v>0</v>
      </c>
      <c r="E417" s="15">
        <f t="shared" si="33"/>
        <v>1000</v>
      </c>
      <c r="F417" s="15">
        <f>SUM(F418:F419)</f>
        <v>1000</v>
      </c>
      <c r="G417" s="15">
        <f>SUM(G418:G419)</f>
        <v>0</v>
      </c>
      <c r="H417" s="15">
        <f>SUM(H418:H419)</f>
        <v>0</v>
      </c>
    </row>
    <row r="418" spans="1:8" ht="16.5" thickTop="1" thickBot="1" x14ac:dyDescent="0.3">
      <c r="A418" s="5" t="s">
        <v>492</v>
      </c>
      <c r="B418" s="8" t="s">
        <v>22</v>
      </c>
      <c r="C418" s="15">
        <v>0</v>
      </c>
      <c r="D418" s="15">
        <v>0</v>
      </c>
      <c r="E418" s="15">
        <f t="shared" si="33"/>
        <v>750</v>
      </c>
      <c r="F418" s="15">
        <v>750</v>
      </c>
      <c r="G418" s="15">
        <v>0</v>
      </c>
      <c r="H418" s="15">
        <v>0</v>
      </c>
    </row>
    <row r="419" spans="1:8" ht="16.5" thickTop="1" thickBot="1" x14ac:dyDescent="0.3">
      <c r="A419" s="5" t="s">
        <v>493</v>
      </c>
      <c r="B419" s="8" t="s">
        <v>24</v>
      </c>
      <c r="C419" s="15">
        <v>0</v>
      </c>
      <c r="D419" s="15">
        <v>0</v>
      </c>
      <c r="E419" s="15">
        <f t="shared" si="33"/>
        <v>250</v>
      </c>
      <c r="F419" s="15">
        <v>250</v>
      </c>
      <c r="G419" s="15">
        <v>0</v>
      </c>
      <c r="H419" s="15">
        <v>0</v>
      </c>
    </row>
    <row r="420" spans="1:8" ht="31.5" thickTop="1" thickBot="1" x14ac:dyDescent="0.3">
      <c r="A420" s="5" t="s">
        <v>494</v>
      </c>
      <c r="B420" s="6" t="s">
        <v>495</v>
      </c>
      <c r="C420" s="14">
        <v>0</v>
      </c>
      <c r="D420" s="14">
        <v>0</v>
      </c>
      <c r="E420" s="14">
        <f t="shared" si="33"/>
        <v>0</v>
      </c>
      <c r="F420" s="14">
        <f>SUM(F421,F426:F427)</f>
        <v>0</v>
      </c>
      <c r="G420" s="14">
        <f>SUM(G421,G426:G427)</f>
        <v>0</v>
      </c>
      <c r="H420" s="14">
        <f>SUM(H421,H426:H427)</f>
        <v>0</v>
      </c>
    </row>
    <row r="421" spans="1:8" ht="16.5" thickTop="1" thickBot="1" x14ac:dyDescent="0.3">
      <c r="A421" s="5" t="s">
        <v>496</v>
      </c>
      <c r="B421" s="7" t="s">
        <v>20</v>
      </c>
      <c r="C421" s="15">
        <v>0</v>
      </c>
      <c r="D421" s="15">
        <v>0</v>
      </c>
      <c r="E421" s="15">
        <f t="shared" si="33"/>
        <v>0</v>
      </c>
      <c r="F421" s="15">
        <f>SUM(F422:F425)</f>
        <v>0</v>
      </c>
      <c r="G421" s="15">
        <f>SUM(G422:G425)</f>
        <v>0</v>
      </c>
      <c r="H421" s="15">
        <f>SUM(H422:H425)</f>
        <v>0</v>
      </c>
    </row>
    <row r="422" spans="1:8" ht="16.5" thickTop="1" thickBot="1" x14ac:dyDescent="0.3">
      <c r="A422" s="5" t="s">
        <v>497</v>
      </c>
      <c r="B422" s="8" t="s">
        <v>22</v>
      </c>
      <c r="C422" s="15">
        <v>0</v>
      </c>
      <c r="D422" s="15">
        <v>0</v>
      </c>
      <c r="E422" s="15">
        <f t="shared" si="33"/>
        <v>0</v>
      </c>
      <c r="F422" s="15">
        <v>0</v>
      </c>
      <c r="G422" s="15">
        <v>0</v>
      </c>
      <c r="H422" s="15">
        <v>0</v>
      </c>
    </row>
    <row r="423" spans="1:8" ht="16.5" thickTop="1" thickBot="1" x14ac:dyDescent="0.3">
      <c r="A423" s="5" t="s">
        <v>498</v>
      </c>
      <c r="B423" s="8" t="s">
        <v>24</v>
      </c>
      <c r="C423" s="15">
        <v>0</v>
      </c>
      <c r="D423" s="15">
        <v>0</v>
      </c>
      <c r="E423" s="15">
        <f t="shared" si="33"/>
        <v>0</v>
      </c>
      <c r="F423" s="15">
        <v>0</v>
      </c>
      <c r="G423" s="15">
        <v>0</v>
      </c>
      <c r="H423" s="15">
        <v>0</v>
      </c>
    </row>
    <row r="424" spans="1:8" ht="16.5" thickTop="1" thickBot="1" x14ac:dyDescent="0.3">
      <c r="A424" s="5" t="s">
        <v>499</v>
      </c>
      <c r="B424" s="8" t="s">
        <v>32</v>
      </c>
      <c r="C424" s="15">
        <v>0</v>
      </c>
      <c r="D424" s="15">
        <v>0</v>
      </c>
      <c r="E424" s="15">
        <f t="shared" si="33"/>
        <v>0</v>
      </c>
      <c r="F424" s="15">
        <v>0</v>
      </c>
      <c r="G424" s="15">
        <v>0</v>
      </c>
      <c r="H424" s="15">
        <v>0</v>
      </c>
    </row>
    <row r="425" spans="1:8" ht="16.5" thickTop="1" thickBot="1" x14ac:dyDescent="0.3">
      <c r="A425" s="5" t="s">
        <v>500</v>
      </c>
      <c r="B425" s="8" t="s">
        <v>34</v>
      </c>
      <c r="C425" s="15">
        <v>0</v>
      </c>
      <c r="D425" s="15">
        <v>0</v>
      </c>
      <c r="E425" s="15">
        <f t="shared" si="33"/>
        <v>0</v>
      </c>
      <c r="F425" s="15">
        <v>0</v>
      </c>
      <c r="G425" s="15">
        <v>0</v>
      </c>
      <c r="H425" s="15">
        <v>0</v>
      </c>
    </row>
    <row r="426" spans="1:8" ht="16.5" thickTop="1" thickBot="1" x14ac:dyDescent="0.3">
      <c r="A426" s="5" t="s">
        <v>501</v>
      </c>
      <c r="B426" s="7" t="s">
        <v>36</v>
      </c>
      <c r="C426" s="15">
        <v>0</v>
      </c>
      <c r="D426" s="15">
        <v>0</v>
      </c>
      <c r="E426" s="15">
        <f t="shared" si="33"/>
        <v>0</v>
      </c>
      <c r="F426" s="15">
        <v>0</v>
      </c>
      <c r="G426" s="15">
        <v>0</v>
      </c>
      <c r="H426" s="15">
        <v>0</v>
      </c>
    </row>
    <row r="427" spans="1:8" ht="16.5" thickTop="1" thickBot="1" x14ac:dyDescent="0.3">
      <c r="A427" s="5" t="s">
        <v>502</v>
      </c>
      <c r="B427" s="7" t="s">
        <v>40</v>
      </c>
      <c r="C427" s="15">
        <v>0</v>
      </c>
      <c r="D427" s="15">
        <v>0</v>
      </c>
      <c r="E427" s="15">
        <f t="shared" si="33"/>
        <v>0</v>
      </c>
      <c r="F427" s="15">
        <v>0</v>
      </c>
      <c r="G427" s="15">
        <v>0</v>
      </c>
      <c r="H427" s="15">
        <v>0</v>
      </c>
    </row>
    <row r="428" spans="1:8" ht="31.5" thickTop="1" thickBot="1" x14ac:dyDescent="0.3">
      <c r="A428" s="5" t="s">
        <v>503</v>
      </c>
      <c r="B428" s="6" t="s">
        <v>504</v>
      </c>
      <c r="C428" s="14">
        <v>123788.15871000002</v>
      </c>
      <c r="D428" s="14">
        <v>95100</v>
      </c>
      <c r="E428" s="14">
        <f t="shared" si="33"/>
        <v>97450</v>
      </c>
      <c r="F428" s="14">
        <f t="shared" ref="F428:H429" si="34">SUM(F439,F471,F479,F486,F494,F512,F543,F566,F595,F598,F602,F606,F615,F622,F631,F640,F649,F652)</f>
        <v>92450</v>
      </c>
      <c r="G428" s="14">
        <f t="shared" si="34"/>
        <v>0</v>
      </c>
      <c r="H428" s="14">
        <f t="shared" si="34"/>
        <v>5000</v>
      </c>
    </row>
    <row r="429" spans="1:8" ht="16.5" thickTop="1" thickBot="1" x14ac:dyDescent="0.3">
      <c r="A429" s="5" t="s">
        <v>505</v>
      </c>
      <c r="B429" s="7" t="s">
        <v>20</v>
      </c>
      <c r="C429" s="15">
        <v>83751.345180000004</v>
      </c>
      <c r="D429" s="15">
        <v>78672</v>
      </c>
      <c r="E429" s="15">
        <f t="shared" si="33"/>
        <v>81761</v>
      </c>
      <c r="F429" s="15">
        <f t="shared" si="34"/>
        <v>76761</v>
      </c>
      <c r="G429" s="15">
        <f t="shared" si="34"/>
        <v>0</v>
      </c>
      <c r="H429" s="15">
        <f t="shared" si="34"/>
        <v>5000</v>
      </c>
    </row>
    <row r="430" spans="1:8" ht="16.5" thickTop="1" thickBot="1" x14ac:dyDescent="0.3">
      <c r="A430" s="5" t="s">
        <v>506</v>
      </c>
      <c r="B430" s="8" t="s">
        <v>22</v>
      </c>
      <c r="C430" s="15">
        <v>13816.666559999998</v>
      </c>
      <c r="D430" s="15">
        <v>13906</v>
      </c>
      <c r="E430" s="15">
        <f t="shared" si="33"/>
        <v>12876</v>
      </c>
      <c r="F430" s="15">
        <f>SUM(F441,F473,F481,F488,F496,F514,F545,F568,F608,F617,F624,F633,F642,F654)</f>
        <v>12876</v>
      </c>
      <c r="G430" s="15">
        <f>SUM(G441,G473,G481,G488,G496,G514,G545,G568,G608,G617,G624,G633,G642,G654)</f>
        <v>0</v>
      </c>
      <c r="H430" s="15">
        <f>SUM(H441,H473,H481,H488,H496,H514,H545,H568,H608,H617,H624,H633,H642,H654)</f>
        <v>0</v>
      </c>
    </row>
    <row r="431" spans="1:8" ht="16.5" thickTop="1" thickBot="1" x14ac:dyDescent="0.3">
      <c r="A431" s="5" t="s">
        <v>507</v>
      </c>
      <c r="B431" s="8" t="s">
        <v>24</v>
      </c>
      <c r="C431" s="15">
        <v>51087.74151</v>
      </c>
      <c r="D431" s="15">
        <v>37380</v>
      </c>
      <c r="E431" s="15">
        <f t="shared" si="33"/>
        <v>44086</v>
      </c>
      <c r="F431" s="15">
        <f>SUM(F442,F474,F482,F489,F497,F515,F546,F569,F600,F604,F609,F618,F625,F634,F643,F655)</f>
        <v>44086</v>
      </c>
      <c r="G431" s="15">
        <f>SUM(G442,G474,G482,G489,G497,G515,G546,G569,G600,G604,G609,G618,G625,G634,G643,G655)</f>
        <v>0</v>
      </c>
      <c r="H431" s="15">
        <f>SUM(H442,H474,H482,H489,H497,H515,H546,H569,H600,H604,H609,H618,H625,H634,H643,H655)</f>
        <v>0</v>
      </c>
    </row>
    <row r="432" spans="1:8" ht="16.5" thickTop="1" thickBot="1" x14ac:dyDescent="0.3">
      <c r="A432" s="5" t="s">
        <v>508</v>
      </c>
      <c r="B432" s="8" t="s">
        <v>28</v>
      </c>
      <c r="C432" s="15">
        <v>12089.88551</v>
      </c>
      <c r="D432" s="15">
        <v>18260</v>
      </c>
      <c r="E432" s="15">
        <f t="shared" si="33"/>
        <v>13530</v>
      </c>
      <c r="F432" s="15">
        <f>SUM(F443,F547,F610)</f>
        <v>13530</v>
      </c>
      <c r="G432" s="15">
        <f>SUM(G443,G547,G610)</f>
        <v>0</v>
      </c>
      <c r="H432" s="15">
        <f>SUM(H443,H547,H610)</f>
        <v>0</v>
      </c>
    </row>
    <row r="433" spans="1:8" ht="16.5" thickTop="1" thickBot="1" x14ac:dyDescent="0.3">
      <c r="A433" s="5" t="s">
        <v>509</v>
      </c>
      <c r="B433" s="8" t="s">
        <v>30</v>
      </c>
      <c r="C433" s="15">
        <v>1481.40317</v>
      </c>
      <c r="D433" s="15">
        <v>1200</v>
      </c>
      <c r="E433" s="15">
        <f t="shared" si="33"/>
        <v>1300</v>
      </c>
      <c r="F433" s="15">
        <f>SUM(F444,F570,F611,F626,F635,F644)</f>
        <v>1300</v>
      </c>
      <c r="G433" s="15">
        <f>SUM(G444,G570,G611,G626,G635,G644)</f>
        <v>0</v>
      </c>
      <c r="H433" s="15">
        <f>SUM(H444,H570,H611,H626,H635,H644)</f>
        <v>0</v>
      </c>
    </row>
    <row r="434" spans="1:8" ht="16.5" thickTop="1" thickBot="1" x14ac:dyDescent="0.3">
      <c r="A434" s="5" t="s">
        <v>510</v>
      </c>
      <c r="B434" s="8" t="s">
        <v>32</v>
      </c>
      <c r="C434" s="15">
        <v>180.12437</v>
      </c>
      <c r="D434" s="15">
        <v>168</v>
      </c>
      <c r="E434" s="15">
        <f t="shared" si="33"/>
        <v>192</v>
      </c>
      <c r="F434" s="15">
        <f>SUM(F445,F475,F483,F490,F498,F516,F548,F571,F619,F627,F636,F645,F656)</f>
        <v>192</v>
      </c>
      <c r="G434" s="15">
        <f>SUM(G445,G475,G483,G490,G498,G516,G548,G571,G619,G627,G636,G645,G656)</f>
        <v>0</v>
      </c>
      <c r="H434" s="15">
        <f>SUM(H445,H475,H483,H490,H498,H516,H548,H571,H619,H627,H636,H645,H656)</f>
        <v>0</v>
      </c>
    </row>
    <row r="435" spans="1:8" ht="16.5" thickTop="1" thickBot="1" x14ac:dyDescent="0.3">
      <c r="A435" s="5" t="s">
        <v>511</v>
      </c>
      <c r="B435" s="8" t="s">
        <v>34</v>
      </c>
      <c r="C435" s="15">
        <v>5095.5240599999997</v>
      </c>
      <c r="D435" s="15">
        <v>7758</v>
      </c>
      <c r="E435" s="15">
        <f t="shared" si="33"/>
        <v>9777</v>
      </c>
      <c r="F435" s="15">
        <f>SUM(F446,F476,F484,F491,F499,F517,F549,F572,F597,F601,F605,F612,F620,F628,F637,F646,F651)</f>
        <v>4777</v>
      </c>
      <c r="G435" s="15">
        <f>SUM(G446,G476,G484,G491,G499,G517,G549,G572,G597,G601,G605,G612,G620,G628,G637,G646,G651)</f>
        <v>0</v>
      </c>
      <c r="H435" s="15">
        <f>SUM(H446,H476,H484,H491,H499,H517,H549,H572,H597,H601,H605,H612,H620,H628,H637,H646,H651)</f>
        <v>5000</v>
      </c>
    </row>
    <row r="436" spans="1:8" ht="16.5" thickTop="1" thickBot="1" x14ac:dyDescent="0.3">
      <c r="A436" s="5" t="s">
        <v>512</v>
      </c>
      <c r="B436" s="7" t="s">
        <v>36</v>
      </c>
      <c r="C436" s="15">
        <v>5791.6586499999994</v>
      </c>
      <c r="D436" s="15">
        <v>6428</v>
      </c>
      <c r="E436" s="15">
        <f t="shared" si="33"/>
        <v>5689</v>
      </c>
      <c r="F436" s="15">
        <f>SUM(F447,F477,F485,F492,F500,F518,F550,F573,F613,F621,F629,F638,F647,F657)</f>
        <v>5689</v>
      </c>
      <c r="G436" s="15">
        <f>SUM(G447,G477,G485,G492,G500,G518,G550,G573,G613,G621,G629,G638,G647,G657)</f>
        <v>0</v>
      </c>
      <c r="H436" s="15">
        <f>SUM(H447,H477,H485,H492,H500,H518,H550,H573,H613,H621,H629,H638,H647,H657)</f>
        <v>0</v>
      </c>
    </row>
    <row r="437" spans="1:8" ht="16.5" thickTop="1" thickBot="1" x14ac:dyDescent="0.3">
      <c r="A437" s="5" t="s">
        <v>513</v>
      </c>
      <c r="B437" s="7" t="s">
        <v>38</v>
      </c>
      <c r="C437" s="15">
        <v>34231.289000000004</v>
      </c>
      <c r="D437" s="15">
        <v>10000</v>
      </c>
      <c r="E437" s="15">
        <f t="shared" si="33"/>
        <v>10000</v>
      </c>
      <c r="F437" s="15">
        <f>SUM(F519)</f>
        <v>10000</v>
      </c>
      <c r="G437" s="15">
        <f>SUM(G519)</f>
        <v>0</v>
      </c>
      <c r="H437" s="15">
        <f>SUM(H519)</f>
        <v>0</v>
      </c>
    </row>
    <row r="438" spans="1:8" ht="16.5" thickTop="1" thickBot="1" x14ac:dyDescent="0.3">
      <c r="A438" s="5" t="s">
        <v>514</v>
      </c>
      <c r="B438" s="7" t="s">
        <v>40</v>
      </c>
      <c r="C438" s="15">
        <v>13.865879999999999</v>
      </c>
      <c r="D438" s="15">
        <v>0</v>
      </c>
      <c r="E438" s="15">
        <f t="shared" si="33"/>
        <v>0</v>
      </c>
      <c r="F438" s="15">
        <f>SUM(F448,F478,F493,F520,F551,F574,F614,F630,F639,F648)</f>
        <v>0</v>
      </c>
      <c r="G438" s="15">
        <f>SUM(G448,G478,G493,G520,G551,G574,G614,G630,G639,G648)</f>
        <v>0</v>
      </c>
      <c r="H438" s="15">
        <f>SUM(H448,H478,H493,H520,H551,H574,H614,H630,H639,H648)</f>
        <v>0</v>
      </c>
    </row>
    <row r="439" spans="1:8" ht="31.5" thickTop="1" thickBot="1" x14ac:dyDescent="0.3">
      <c r="A439" s="5" t="s">
        <v>515</v>
      </c>
      <c r="B439" s="6" t="s">
        <v>516</v>
      </c>
      <c r="C439" s="14">
        <v>14533.947680000001</v>
      </c>
      <c r="D439" s="14">
        <v>16006</v>
      </c>
      <c r="E439" s="14">
        <f t="shared" si="33"/>
        <v>15006</v>
      </c>
      <c r="F439" s="14">
        <f t="shared" ref="F439:H440" si="35">SUM(F449,F458,F462,F465,F468)</f>
        <v>15006</v>
      </c>
      <c r="G439" s="14">
        <f t="shared" si="35"/>
        <v>0</v>
      </c>
      <c r="H439" s="14">
        <f t="shared" si="35"/>
        <v>0</v>
      </c>
    </row>
    <row r="440" spans="1:8" ht="16.5" thickTop="1" thickBot="1" x14ac:dyDescent="0.3">
      <c r="A440" s="5" t="s">
        <v>517</v>
      </c>
      <c r="B440" s="7" t="s">
        <v>20</v>
      </c>
      <c r="C440" s="15">
        <v>13951.822680000001</v>
      </c>
      <c r="D440" s="15">
        <v>11859</v>
      </c>
      <c r="E440" s="15">
        <f t="shared" si="33"/>
        <v>12809</v>
      </c>
      <c r="F440" s="15">
        <f t="shared" si="35"/>
        <v>12809</v>
      </c>
      <c r="G440" s="15">
        <f t="shared" si="35"/>
        <v>0</v>
      </c>
      <c r="H440" s="15">
        <f t="shared" si="35"/>
        <v>0</v>
      </c>
    </row>
    <row r="441" spans="1:8" ht="16.5" thickTop="1" thickBot="1" x14ac:dyDescent="0.3">
      <c r="A441" s="5" t="s">
        <v>518</v>
      </c>
      <c r="B441" s="8" t="s">
        <v>22</v>
      </c>
      <c r="C441" s="15">
        <v>5309.84663</v>
      </c>
      <c r="D441" s="15">
        <v>5480</v>
      </c>
      <c r="E441" s="15">
        <f t="shared" si="33"/>
        <v>4930</v>
      </c>
      <c r="F441" s="15">
        <f>SUM(F451)</f>
        <v>4930</v>
      </c>
      <c r="G441" s="15">
        <f>SUM(G451)</f>
        <v>0</v>
      </c>
      <c r="H441" s="15">
        <f>SUM(H451)</f>
        <v>0</v>
      </c>
    </row>
    <row r="442" spans="1:8" ht="16.5" thickTop="1" thickBot="1" x14ac:dyDescent="0.3">
      <c r="A442" s="5" t="s">
        <v>519</v>
      </c>
      <c r="B442" s="8" t="s">
        <v>24</v>
      </c>
      <c r="C442" s="15">
        <v>4124.5949500000006</v>
      </c>
      <c r="D442" s="15">
        <v>5071</v>
      </c>
      <c r="E442" s="15">
        <f t="shared" si="33"/>
        <v>6571</v>
      </c>
      <c r="F442" s="15">
        <f>SUM(F452,F460,F464,F467)</f>
        <v>6571</v>
      </c>
      <c r="G442" s="15">
        <f>SUM(G452,G460,G464,G467)</f>
        <v>0</v>
      </c>
      <c r="H442" s="15">
        <f>SUM(H452,H460,H464,H467)</f>
        <v>0</v>
      </c>
    </row>
    <row r="443" spans="1:8" ht="16.5" thickTop="1" thickBot="1" x14ac:dyDescent="0.3">
      <c r="A443" s="5" t="s">
        <v>520</v>
      </c>
      <c r="B443" s="8" t="s">
        <v>28</v>
      </c>
      <c r="C443" s="15">
        <v>1880.99343</v>
      </c>
      <c r="D443" s="15">
        <v>0</v>
      </c>
      <c r="E443" s="15">
        <f t="shared" si="33"/>
        <v>0</v>
      </c>
      <c r="F443" s="15">
        <f>SUM(F470)</f>
        <v>0</v>
      </c>
      <c r="G443" s="15">
        <f>SUM(G470)</f>
        <v>0</v>
      </c>
      <c r="H443" s="15">
        <f>SUM(H470)</f>
        <v>0</v>
      </c>
    </row>
    <row r="444" spans="1:8" ht="16.5" thickTop="1" thickBot="1" x14ac:dyDescent="0.3">
      <c r="A444" s="5" t="s">
        <v>521</v>
      </c>
      <c r="B444" s="8" t="s">
        <v>30</v>
      </c>
      <c r="C444" s="15">
        <v>1481.40317</v>
      </c>
      <c r="D444" s="15">
        <v>1200</v>
      </c>
      <c r="E444" s="15">
        <f t="shared" si="33"/>
        <v>1200</v>
      </c>
      <c r="F444" s="15">
        <f t="shared" ref="F444:H446" si="36">SUM(F453)</f>
        <v>1200</v>
      </c>
      <c r="G444" s="15">
        <f t="shared" si="36"/>
        <v>0</v>
      </c>
      <c r="H444" s="15">
        <f t="shared" si="36"/>
        <v>0</v>
      </c>
    </row>
    <row r="445" spans="1:8" ht="16.5" thickTop="1" thickBot="1" x14ac:dyDescent="0.3">
      <c r="A445" s="5" t="s">
        <v>522</v>
      </c>
      <c r="B445" s="8" t="s">
        <v>32</v>
      </c>
      <c r="C445" s="15">
        <v>58.985210000000002</v>
      </c>
      <c r="D445" s="15">
        <v>80</v>
      </c>
      <c r="E445" s="15">
        <f t="shared" si="33"/>
        <v>80</v>
      </c>
      <c r="F445" s="15">
        <f t="shared" si="36"/>
        <v>80</v>
      </c>
      <c r="G445" s="15">
        <f t="shared" si="36"/>
        <v>0</v>
      </c>
      <c r="H445" s="15">
        <f t="shared" si="36"/>
        <v>0</v>
      </c>
    </row>
    <row r="446" spans="1:8" ht="16.5" thickTop="1" thickBot="1" x14ac:dyDescent="0.3">
      <c r="A446" s="5" t="s">
        <v>523</v>
      </c>
      <c r="B446" s="8" t="s">
        <v>34</v>
      </c>
      <c r="C446" s="15">
        <v>1095.99929</v>
      </c>
      <c r="D446" s="15">
        <v>28</v>
      </c>
      <c r="E446" s="15">
        <f t="shared" si="33"/>
        <v>28</v>
      </c>
      <c r="F446" s="15">
        <f t="shared" si="36"/>
        <v>28</v>
      </c>
      <c r="G446" s="15">
        <f t="shared" si="36"/>
        <v>0</v>
      </c>
      <c r="H446" s="15">
        <f t="shared" si="36"/>
        <v>0</v>
      </c>
    </row>
    <row r="447" spans="1:8" ht="16.5" thickTop="1" thickBot="1" x14ac:dyDescent="0.3">
      <c r="A447" s="5" t="s">
        <v>524</v>
      </c>
      <c r="B447" s="7" t="s">
        <v>36</v>
      </c>
      <c r="C447" s="15">
        <v>580.85522000000003</v>
      </c>
      <c r="D447" s="15">
        <v>4147</v>
      </c>
      <c r="E447" s="15">
        <f t="shared" si="33"/>
        <v>2197</v>
      </c>
      <c r="F447" s="15">
        <f>SUM(F456,F461)</f>
        <v>2197</v>
      </c>
      <c r="G447" s="15">
        <f>SUM(G456,G461)</f>
        <v>0</v>
      </c>
      <c r="H447" s="15">
        <f>SUM(H456,H461)</f>
        <v>0</v>
      </c>
    </row>
    <row r="448" spans="1:8" ht="16.5" thickTop="1" thickBot="1" x14ac:dyDescent="0.3">
      <c r="A448" s="5" t="s">
        <v>525</v>
      </c>
      <c r="B448" s="7" t="s">
        <v>40</v>
      </c>
      <c r="C448" s="15">
        <v>1.2697799999999999</v>
      </c>
      <c r="D448" s="15">
        <v>0</v>
      </c>
      <c r="E448" s="15">
        <f t="shared" si="33"/>
        <v>0</v>
      </c>
      <c r="F448" s="15">
        <f>SUM(F457)</f>
        <v>0</v>
      </c>
      <c r="G448" s="15">
        <f>SUM(G457)</f>
        <v>0</v>
      </c>
      <c r="H448" s="15">
        <f>SUM(H457)</f>
        <v>0</v>
      </c>
    </row>
    <row r="449" spans="1:8" ht="31.5" thickTop="1" thickBot="1" x14ac:dyDescent="0.3">
      <c r="A449" s="5" t="s">
        <v>526</v>
      </c>
      <c r="B449" s="6" t="s">
        <v>504</v>
      </c>
      <c r="C449" s="14">
        <v>10593.349570000002</v>
      </c>
      <c r="D449" s="14">
        <v>13806</v>
      </c>
      <c r="E449" s="14">
        <f t="shared" si="33"/>
        <v>12806</v>
      </c>
      <c r="F449" s="14">
        <f>SUM(F450,F456:F457)</f>
        <v>12806</v>
      </c>
      <c r="G449" s="14">
        <f>SUM(G450,G456:G457)</f>
        <v>0</v>
      </c>
      <c r="H449" s="14">
        <f>SUM(H450,H456:H457)</f>
        <v>0</v>
      </c>
    </row>
    <row r="450" spans="1:8" ht="16.5" thickTop="1" thickBot="1" x14ac:dyDescent="0.3">
      <c r="A450" s="5" t="s">
        <v>527</v>
      </c>
      <c r="B450" s="7" t="s">
        <v>20</v>
      </c>
      <c r="C450" s="15">
        <v>10019.224570000002</v>
      </c>
      <c r="D450" s="15">
        <v>9659</v>
      </c>
      <c r="E450" s="15">
        <f t="shared" si="33"/>
        <v>10609</v>
      </c>
      <c r="F450" s="15">
        <f>SUM(F451:F455)</f>
        <v>10609</v>
      </c>
      <c r="G450" s="15">
        <f>SUM(G451:G455)</f>
        <v>0</v>
      </c>
      <c r="H450" s="15">
        <f>SUM(H451:H455)</f>
        <v>0</v>
      </c>
    </row>
    <row r="451" spans="1:8" ht="16.5" thickTop="1" thickBot="1" x14ac:dyDescent="0.3">
      <c r="A451" s="5" t="s">
        <v>528</v>
      </c>
      <c r="B451" s="8" t="s">
        <v>22</v>
      </c>
      <c r="C451" s="15">
        <v>5309.84663</v>
      </c>
      <c r="D451" s="15">
        <v>5480</v>
      </c>
      <c r="E451" s="15">
        <f t="shared" si="33"/>
        <v>4930</v>
      </c>
      <c r="F451" s="15">
        <v>4930</v>
      </c>
      <c r="G451" s="15">
        <v>0</v>
      </c>
      <c r="H451" s="15">
        <v>0</v>
      </c>
    </row>
    <row r="452" spans="1:8" ht="16.5" thickTop="1" thickBot="1" x14ac:dyDescent="0.3">
      <c r="A452" s="5" t="s">
        <v>529</v>
      </c>
      <c r="B452" s="8" t="s">
        <v>24</v>
      </c>
      <c r="C452" s="15">
        <v>2072.9902699999998</v>
      </c>
      <c r="D452" s="15">
        <v>2871</v>
      </c>
      <c r="E452" s="15">
        <f t="shared" si="33"/>
        <v>4371</v>
      </c>
      <c r="F452" s="15">
        <v>4371</v>
      </c>
      <c r="G452" s="15">
        <v>0</v>
      </c>
      <c r="H452" s="15">
        <v>0</v>
      </c>
    </row>
    <row r="453" spans="1:8" ht="16.5" thickTop="1" thickBot="1" x14ac:dyDescent="0.3">
      <c r="A453" s="5" t="s">
        <v>530</v>
      </c>
      <c r="B453" s="8" t="s">
        <v>30</v>
      </c>
      <c r="C453" s="15">
        <v>1481.40317</v>
      </c>
      <c r="D453" s="15">
        <v>1200</v>
      </c>
      <c r="E453" s="15">
        <f t="shared" si="33"/>
        <v>1200</v>
      </c>
      <c r="F453" s="15">
        <v>1200</v>
      </c>
      <c r="G453" s="15">
        <v>0</v>
      </c>
      <c r="H453" s="15">
        <v>0</v>
      </c>
    </row>
    <row r="454" spans="1:8" ht="16.5" thickTop="1" thickBot="1" x14ac:dyDescent="0.3">
      <c r="A454" s="5" t="s">
        <v>531</v>
      </c>
      <c r="B454" s="8" t="s">
        <v>32</v>
      </c>
      <c r="C454" s="15">
        <v>58.985210000000002</v>
      </c>
      <c r="D454" s="15">
        <v>80</v>
      </c>
      <c r="E454" s="15">
        <f t="shared" ref="E454:E517" si="37">SUM(F454:H454)</f>
        <v>80</v>
      </c>
      <c r="F454" s="15">
        <v>80</v>
      </c>
      <c r="G454" s="15">
        <v>0</v>
      </c>
      <c r="H454" s="15">
        <v>0</v>
      </c>
    </row>
    <row r="455" spans="1:8" ht="16.5" thickTop="1" thickBot="1" x14ac:dyDescent="0.3">
      <c r="A455" s="5" t="s">
        <v>532</v>
      </c>
      <c r="B455" s="8" t="s">
        <v>34</v>
      </c>
      <c r="C455" s="15">
        <v>1095.99929</v>
      </c>
      <c r="D455" s="15">
        <v>28</v>
      </c>
      <c r="E455" s="15">
        <f t="shared" si="37"/>
        <v>28</v>
      </c>
      <c r="F455" s="15">
        <v>28</v>
      </c>
      <c r="G455" s="15">
        <v>0</v>
      </c>
      <c r="H455" s="15">
        <v>0</v>
      </c>
    </row>
    <row r="456" spans="1:8" ht="16.5" thickTop="1" thickBot="1" x14ac:dyDescent="0.3">
      <c r="A456" s="5" t="s">
        <v>533</v>
      </c>
      <c r="B456" s="7" t="s">
        <v>36</v>
      </c>
      <c r="C456" s="15">
        <v>572.85522000000003</v>
      </c>
      <c r="D456" s="15">
        <v>4147</v>
      </c>
      <c r="E456" s="15">
        <f t="shared" si="37"/>
        <v>2197</v>
      </c>
      <c r="F456" s="15">
        <v>2197</v>
      </c>
      <c r="G456" s="15">
        <v>0</v>
      </c>
      <c r="H456" s="15">
        <v>0</v>
      </c>
    </row>
    <row r="457" spans="1:8" ht="16.5" thickTop="1" thickBot="1" x14ac:dyDescent="0.3">
      <c r="A457" s="5" t="s">
        <v>534</v>
      </c>
      <c r="B457" s="7" t="s">
        <v>40</v>
      </c>
      <c r="C457" s="15">
        <v>1.2697799999999999</v>
      </c>
      <c r="D457" s="15">
        <v>0</v>
      </c>
      <c r="E457" s="15">
        <f t="shared" si="37"/>
        <v>0</v>
      </c>
      <c r="F457" s="15">
        <v>0</v>
      </c>
      <c r="G457" s="15">
        <v>0</v>
      </c>
      <c r="H457" s="15">
        <v>0</v>
      </c>
    </row>
    <row r="458" spans="1:8" ht="16.5" thickTop="1" thickBot="1" x14ac:dyDescent="0.3">
      <c r="A458" s="5" t="s">
        <v>535</v>
      </c>
      <c r="B458" s="6" t="s">
        <v>536</v>
      </c>
      <c r="C458" s="14">
        <v>98.662739999999999</v>
      </c>
      <c r="D458" s="14">
        <v>200</v>
      </c>
      <c r="E458" s="14">
        <f t="shared" si="37"/>
        <v>200</v>
      </c>
      <c r="F458" s="14">
        <f>SUM(F459,F461)</f>
        <v>200</v>
      </c>
      <c r="G458" s="14">
        <f>SUM(G459,G461)</f>
        <v>0</v>
      </c>
      <c r="H458" s="14">
        <f>SUM(H459,H461)</f>
        <v>0</v>
      </c>
    </row>
    <row r="459" spans="1:8" ht="16.5" thickTop="1" thickBot="1" x14ac:dyDescent="0.3">
      <c r="A459" s="5" t="s">
        <v>537</v>
      </c>
      <c r="B459" s="7" t="s">
        <v>20</v>
      </c>
      <c r="C459" s="15">
        <v>90.662739999999999</v>
      </c>
      <c r="D459" s="15">
        <v>200</v>
      </c>
      <c r="E459" s="15">
        <f t="shared" si="37"/>
        <v>200</v>
      </c>
      <c r="F459" s="15">
        <f>SUM(F460)</f>
        <v>200</v>
      </c>
      <c r="G459" s="15">
        <f>SUM(G460)</f>
        <v>0</v>
      </c>
      <c r="H459" s="15">
        <f>SUM(H460)</f>
        <v>0</v>
      </c>
    </row>
    <row r="460" spans="1:8" ht="16.5" thickTop="1" thickBot="1" x14ac:dyDescent="0.3">
      <c r="A460" s="5" t="s">
        <v>538</v>
      </c>
      <c r="B460" s="8" t="s">
        <v>24</v>
      </c>
      <c r="C460" s="15">
        <v>90.662739999999999</v>
      </c>
      <c r="D460" s="15">
        <v>200</v>
      </c>
      <c r="E460" s="15">
        <f t="shared" si="37"/>
        <v>200</v>
      </c>
      <c r="F460" s="15">
        <v>200</v>
      </c>
      <c r="G460" s="15">
        <v>0</v>
      </c>
      <c r="H460" s="15">
        <v>0</v>
      </c>
    </row>
    <row r="461" spans="1:8" ht="16.5" thickTop="1" thickBot="1" x14ac:dyDescent="0.3">
      <c r="A461" s="5" t="s">
        <v>539</v>
      </c>
      <c r="B461" s="7" t="s">
        <v>36</v>
      </c>
      <c r="C461" s="15">
        <v>8</v>
      </c>
      <c r="D461" s="15">
        <v>0</v>
      </c>
      <c r="E461" s="15">
        <f t="shared" si="37"/>
        <v>0</v>
      </c>
      <c r="F461" s="15">
        <v>0</v>
      </c>
      <c r="G461" s="15">
        <v>0</v>
      </c>
      <c r="H461" s="15">
        <v>0</v>
      </c>
    </row>
    <row r="462" spans="1:8" ht="46.5" thickTop="1" thickBot="1" x14ac:dyDescent="0.3">
      <c r="A462" s="5" t="s">
        <v>540</v>
      </c>
      <c r="B462" s="6" t="s">
        <v>541</v>
      </c>
      <c r="C462" s="14">
        <v>230.74888000000001</v>
      </c>
      <c r="D462" s="14">
        <v>200</v>
      </c>
      <c r="E462" s="14">
        <f t="shared" si="37"/>
        <v>200</v>
      </c>
      <c r="F462" s="14">
        <f t="shared" ref="F462:H463" si="38">SUM(F463)</f>
        <v>200</v>
      </c>
      <c r="G462" s="14">
        <f t="shared" si="38"/>
        <v>0</v>
      </c>
      <c r="H462" s="14">
        <f t="shared" si="38"/>
        <v>0</v>
      </c>
    </row>
    <row r="463" spans="1:8" ht="16.5" thickTop="1" thickBot="1" x14ac:dyDescent="0.3">
      <c r="A463" s="5" t="s">
        <v>542</v>
      </c>
      <c r="B463" s="7" t="s">
        <v>20</v>
      </c>
      <c r="C463" s="15">
        <v>230.74888000000001</v>
      </c>
      <c r="D463" s="15">
        <v>200</v>
      </c>
      <c r="E463" s="15">
        <f t="shared" si="37"/>
        <v>200</v>
      </c>
      <c r="F463" s="15">
        <f t="shared" si="38"/>
        <v>200</v>
      </c>
      <c r="G463" s="15">
        <f t="shared" si="38"/>
        <v>0</v>
      </c>
      <c r="H463" s="15">
        <f t="shared" si="38"/>
        <v>0</v>
      </c>
    </row>
    <row r="464" spans="1:8" ht="16.5" thickTop="1" thickBot="1" x14ac:dyDescent="0.3">
      <c r="A464" s="5" t="s">
        <v>543</v>
      </c>
      <c r="B464" s="8" t="s">
        <v>24</v>
      </c>
      <c r="C464" s="15">
        <v>230.74888000000001</v>
      </c>
      <c r="D464" s="15">
        <v>200</v>
      </c>
      <c r="E464" s="15">
        <f t="shared" si="37"/>
        <v>200</v>
      </c>
      <c r="F464" s="15">
        <v>200</v>
      </c>
      <c r="G464" s="15">
        <v>0</v>
      </c>
      <c r="H464" s="15">
        <v>0</v>
      </c>
    </row>
    <row r="465" spans="1:8" ht="31.5" thickTop="1" thickBot="1" x14ac:dyDescent="0.3">
      <c r="A465" s="5" t="s">
        <v>544</v>
      </c>
      <c r="B465" s="6" t="s">
        <v>545</v>
      </c>
      <c r="C465" s="14">
        <v>1730.1930600000001</v>
      </c>
      <c r="D465" s="14">
        <v>1800</v>
      </c>
      <c r="E465" s="14">
        <f t="shared" si="37"/>
        <v>1800</v>
      </c>
      <c r="F465" s="14">
        <f t="shared" ref="F465:H466" si="39">SUM(F466)</f>
        <v>1800</v>
      </c>
      <c r="G465" s="14">
        <f t="shared" si="39"/>
        <v>0</v>
      </c>
      <c r="H465" s="14">
        <f t="shared" si="39"/>
        <v>0</v>
      </c>
    </row>
    <row r="466" spans="1:8" ht="16.5" thickTop="1" thickBot="1" x14ac:dyDescent="0.3">
      <c r="A466" s="5" t="s">
        <v>546</v>
      </c>
      <c r="B466" s="7" t="s">
        <v>20</v>
      </c>
      <c r="C466" s="15">
        <v>1730.1930600000001</v>
      </c>
      <c r="D466" s="15">
        <v>1800</v>
      </c>
      <c r="E466" s="15">
        <f t="shared" si="37"/>
        <v>1800</v>
      </c>
      <c r="F466" s="15">
        <f t="shared" si="39"/>
        <v>1800</v>
      </c>
      <c r="G466" s="15">
        <f t="shared" si="39"/>
        <v>0</v>
      </c>
      <c r="H466" s="15">
        <f t="shared" si="39"/>
        <v>0</v>
      </c>
    </row>
    <row r="467" spans="1:8" ht="16.5" thickTop="1" thickBot="1" x14ac:dyDescent="0.3">
      <c r="A467" s="5" t="s">
        <v>547</v>
      </c>
      <c r="B467" s="8" t="s">
        <v>24</v>
      </c>
      <c r="C467" s="15">
        <v>1730.1930600000001</v>
      </c>
      <c r="D467" s="15">
        <v>1800</v>
      </c>
      <c r="E467" s="15">
        <f t="shared" si="37"/>
        <v>1800</v>
      </c>
      <c r="F467" s="15">
        <v>1800</v>
      </c>
      <c r="G467" s="15">
        <v>0</v>
      </c>
      <c r="H467" s="15">
        <v>0</v>
      </c>
    </row>
    <row r="468" spans="1:8" ht="31.5" thickTop="1" thickBot="1" x14ac:dyDescent="0.3">
      <c r="A468" s="5" t="s">
        <v>548</v>
      </c>
      <c r="B468" s="6" t="s">
        <v>549</v>
      </c>
      <c r="C468" s="14">
        <v>1880.99343</v>
      </c>
      <c r="D468" s="14">
        <v>0</v>
      </c>
      <c r="E468" s="14">
        <f t="shared" si="37"/>
        <v>0</v>
      </c>
      <c r="F468" s="14">
        <f t="shared" ref="F468:H469" si="40">SUM(F469)</f>
        <v>0</v>
      </c>
      <c r="G468" s="14">
        <f t="shared" si="40"/>
        <v>0</v>
      </c>
      <c r="H468" s="14">
        <f t="shared" si="40"/>
        <v>0</v>
      </c>
    </row>
    <row r="469" spans="1:8" ht="16.5" thickTop="1" thickBot="1" x14ac:dyDescent="0.3">
      <c r="A469" s="5" t="s">
        <v>550</v>
      </c>
      <c r="B469" s="7" t="s">
        <v>20</v>
      </c>
      <c r="C469" s="15">
        <v>1880.99343</v>
      </c>
      <c r="D469" s="15">
        <v>0</v>
      </c>
      <c r="E469" s="15">
        <f t="shared" si="37"/>
        <v>0</v>
      </c>
      <c r="F469" s="15">
        <f t="shared" si="40"/>
        <v>0</v>
      </c>
      <c r="G469" s="15">
        <f t="shared" si="40"/>
        <v>0</v>
      </c>
      <c r="H469" s="15">
        <f t="shared" si="40"/>
        <v>0</v>
      </c>
    </row>
    <row r="470" spans="1:8" ht="16.5" thickTop="1" thickBot="1" x14ac:dyDescent="0.3">
      <c r="A470" s="5" t="s">
        <v>551</v>
      </c>
      <c r="B470" s="8" t="s">
        <v>28</v>
      </c>
      <c r="C470" s="15">
        <v>1880.99343</v>
      </c>
      <c r="D470" s="15">
        <v>0</v>
      </c>
      <c r="E470" s="15">
        <f t="shared" si="37"/>
        <v>0</v>
      </c>
      <c r="F470" s="15">
        <v>0</v>
      </c>
      <c r="G470" s="15">
        <v>0</v>
      </c>
      <c r="H470" s="15">
        <v>0</v>
      </c>
    </row>
    <row r="471" spans="1:8" ht="16.5" thickTop="1" thickBot="1" x14ac:dyDescent="0.3">
      <c r="A471" s="5" t="s">
        <v>552</v>
      </c>
      <c r="B471" s="6" t="s">
        <v>553</v>
      </c>
      <c r="C471" s="14">
        <v>1406.7704599999997</v>
      </c>
      <c r="D471" s="14">
        <v>1177</v>
      </c>
      <c r="E471" s="14">
        <f t="shared" si="37"/>
        <v>1177</v>
      </c>
      <c r="F471" s="14">
        <f>SUM(F472,F477:F478)</f>
        <v>1177</v>
      </c>
      <c r="G471" s="14">
        <f>SUM(G472,G477:G478)</f>
        <v>0</v>
      </c>
      <c r="H471" s="14">
        <f>SUM(H472,H477:H478)</f>
        <v>0</v>
      </c>
    </row>
    <row r="472" spans="1:8" ht="16.5" thickTop="1" thickBot="1" x14ac:dyDescent="0.3">
      <c r="A472" s="5" t="s">
        <v>554</v>
      </c>
      <c r="B472" s="7" t="s">
        <v>20</v>
      </c>
      <c r="C472" s="15">
        <v>1150.4365899999998</v>
      </c>
      <c r="D472" s="15">
        <v>1177</v>
      </c>
      <c r="E472" s="15">
        <f t="shared" si="37"/>
        <v>1177</v>
      </c>
      <c r="F472" s="15">
        <f>SUM(F473:F476)</f>
        <v>1177</v>
      </c>
      <c r="G472" s="15">
        <f>SUM(G473:G476)</f>
        <v>0</v>
      </c>
      <c r="H472" s="15">
        <f>SUM(H473:H476)</f>
        <v>0</v>
      </c>
    </row>
    <row r="473" spans="1:8" ht="16.5" thickTop="1" thickBot="1" x14ac:dyDescent="0.3">
      <c r="A473" s="5" t="s">
        <v>555</v>
      </c>
      <c r="B473" s="8" t="s">
        <v>22</v>
      </c>
      <c r="C473" s="15">
        <v>920.42742999999996</v>
      </c>
      <c r="D473" s="15">
        <v>920</v>
      </c>
      <c r="E473" s="15">
        <f t="shared" si="37"/>
        <v>920</v>
      </c>
      <c r="F473" s="15">
        <v>920</v>
      </c>
      <c r="G473" s="15">
        <v>0</v>
      </c>
      <c r="H473" s="15">
        <v>0</v>
      </c>
    </row>
    <row r="474" spans="1:8" ht="16.5" thickTop="1" thickBot="1" x14ac:dyDescent="0.3">
      <c r="A474" s="5" t="s">
        <v>556</v>
      </c>
      <c r="B474" s="8" t="s">
        <v>24</v>
      </c>
      <c r="C474" s="15">
        <v>224.59699000000001</v>
      </c>
      <c r="D474" s="15">
        <v>252</v>
      </c>
      <c r="E474" s="15">
        <f t="shared" si="37"/>
        <v>250</v>
      </c>
      <c r="F474" s="15">
        <v>250</v>
      </c>
      <c r="G474" s="15">
        <v>0</v>
      </c>
      <c r="H474" s="15">
        <v>0</v>
      </c>
    </row>
    <row r="475" spans="1:8" ht="16.5" thickTop="1" thickBot="1" x14ac:dyDescent="0.3">
      <c r="A475" s="5" t="s">
        <v>557</v>
      </c>
      <c r="B475" s="8" t="s">
        <v>32</v>
      </c>
      <c r="C475" s="15">
        <v>3.8390900000000001</v>
      </c>
      <c r="D475" s="15">
        <v>3</v>
      </c>
      <c r="E475" s="15">
        <f t="shared" si="37"/>
        <v>5</v>
      </c>
      <c r="F475" s="15">
        <v>5</v>
      </c>
      <c r="G475" s="15">
        <v>0</v>
      </c>
      <c r="H475" s="15">
        <v>0</v>
      </c>
    </row>
    <row r="476" spans="1:8" ht="16.5" thickTop="1" thickBot="1" x14ac:dyDescent="0.3">
      <c r="A476" s="5" t="s">
        <v>558</v>
      </c>
      <c r="B476" s="8" t="s">
        <v>34</v>
      </c>
      <c r="C476" s="15">
        <v>1.57308</v>
      </c>
      <c r="D476" s="15">
        <v>2</v>
      </c>
      <c r="E476" s="15">
        <f t="shared" si="37"/>
        <v>2</v>
      </c>
      <c r="F476" s="15">
        <v>2</v>
      </c>
      <c r="G476" s="15">
        <v>0</v>
      </c>
      <c r="H476" s="15">
        <v>0</v>
      </c>
    </row>
    <row r="477" spans="1:8" ht="16.5" thickTop="1" thickBot="1" x14ac:dyDescent="0.3">
      <c r="A477" s="5" t="s">
        <v>559</v>
      </c>
      <c r="B477" s="7" t="s">
        <v>36</v>
      </c>
      <c r="C477" s="15">
        <v>256.33386999999999</v>
      </c>
      <c r="D477" s="15">
        <v>0</v>
      </c>
      <c r="E477" s="15">
        <f t="shared" si="37"/>
        <v>0</v>
      </c>
      <c r="F477" s="15">
        <v>0</v>
      </c>
      <c r="G477" s="15">
        <v>0</v>
      </c>
      <c r="H477" s="15">
        <v>0</v>
      </c>
    </row>
    <row r="478" spans="1:8" ht="16.5" thickTop="1" thickBot="1" x14ac:dyDescent="0.3">
      <c r="A478" s="5" t="s">
        <v>560</v>
      </c>
      <c r="B478" s="7" t="s">
        <v>40</v>
      </c>
      <c r="C478" s="15">
        <v>0</v>
      </c>
      <c r="D478" s="15">
        <v>0</v>
      </c>
      <c r="E478" s="15">
        <f t="shared" si="37"/>
        <v>0</v>
      </c>
      <c r="F478" s="15">
        <v>0</v>
      </c>
      <c r="G478" s="15">
        <v>0</v>
      </c>
      <c r="H478" s="15">
        <v>0</v>
      </c>
    </row>
    <row r="479" spans="1:8" ht="31.5" thickTop="1" thickBot="1" x14ac:dyDescent="0.3">
      <c r="A479" s="5" t="s">
        <v>561</v>
      </c>
      <c r="B479" s="6" t="s">
        <v>562</v>
      </c>
      <c r="C479" s="14">
        <v>1636.0257899999999</v>
      </c>
      <c r="D479" s="14">
        <v>956</v>
      </c>
      <c r="E479" s="14">
        <f t="shared" si="37"/>
        <v>956</v>
      </c>
      <c r="F479" s="14">
        <f>SUM(F480,F485)</f>
        <v>956</v>
      </c>
      <c r="G479" s="14">
        <f>SUM(G480,G485)</f>
        <v>0</v>
      </c>
      <c r="H479" s="14">
        <f>SUM(H480,H485)</f>
        <v>0</v>
      </c>
    </row>
    <row r="480" spans="1:8" ht="16.5" thickTop="1" thickBot="1" x14ac:dyDescent="0.3">
      <c r="A480" s="5" t="s">
        <v>563</v>
      </c>
      <c r="B480" s="7" t="s">
        <v>20</v>
      </c>
      <c r="C480" s="15">
        <v>728.27167999999995</v>
      </c>
      <c r="D480" s="15">
        <v>690</v>
      </c>
      <c r="E480" s="15">
        <f t="shared" si="37"/>
        <v>690</v>
      </c>
      <c r="F480" s="15">
        <f>SUM(F481:F484)</f>
        <v>690</v>
      </c>
      <c r="G480" s="15">
        <f>SUM(G481:G484)</f>
        <v>0</v>
      </c>
      <c r="H480" s="15">
        <f>SUM(H481:H484)</f>
        <v>0</v>
      </c>
    </row>
    <row r="481" spans="1:8" ht="16.5" thickTop="1" thickBot="1" x14ac:dyDescent="0.3">
      <c r="A481" s="5" t="s">
        <v>564</v>
      </c>
      <c r="B481" s="8" t="s">
        <v>22</v>
      </c>
      <c r="C481" s="15">
        <v>688.55377999999996</v>
      </c>
      <c r="D481" s="15">
        <v>690</v>
      </c>
      <c r="E481" s="15">
        <f t="shared" si="37"/>
        <v>690</v>
      </c>
      <c r="F481" s="15">
        <v>690</v>
      </c>
      <c r="G481" s="15">
        <v>0</v>
      </c>
      <c r="H481" s="15">
        <v>0</v>
      </c>
    </row>
    <row r="482" spans="1:8" ht="16.5" thickTop="1" thickBot="1" x14ac:dyDescent="0.3">
      <c r="A482" s="5" t="s">
        <v>565</v>
      </c>
      <c r="B482" s="8" t="s">
        <v>24</v>
      </c>
      <c r="C482" s="15">
        <v>39.7179</v>
      </c>
      <c r="D482" s="15">
        <v>0</v>
      </c>
      <c r="E482" s="15">
        <f t="shared" si="37"/>
        <v>0</v>
      </c>
      <c r="F482" s="15">
        <v>0</v>
      </c>
      <c r="G482" s="15">
        <v>0</v>
      </c>
      <c r="H482" s="15">
        <v>0</v>
      </c>
    </row>
    <row r="483" spans="1:8" ht="16.5" thickTop="1" thickBot="1" x14ac:dyDescent="0.3">
      <c r="A483" s="5" t="s">
        <v>566</v>
      </c>
      <c r="B483" s="8" t="s">
        <v>32</v>
      </c>
      <c r="C483" s="15">
        <v>0</v>
      </c>
      <c r="D483" s="15">
        <v>0</v>
      </c>
      <c r="E483" s="15">
        <f t="shared" si="37"/>
        <v>0</v>
      </c>
      <c r="F483" s="15">
        <v>0</v>
      </c>
      <c r="G483" s="15">
        <v>0</v>
      </c>
      <c r="H483" s="15">
        <v>0</v>
      </c>
    </row>
    <row r="484" spans="1:8" ht="16.5" thickTop="1" thickBot="1" x14ac:dyDescent="0.3">
      <c r="A484" s="5" t="s">
        <v>567</v>
      </c>
      <c r="B484" s="8" t="s">
        <v>34</v>
      </c>
      <c r="C484" s="15">
        <v>0</v>
      </c>
      <c r="D484" s="15">
        <v>0</v>
      </c>
      <c r="E484" s="15">
        <f t="shared" si="37"/>
        <v>0</v>
      </c>
      <c r="F484" s="15">
        <v>0</v>
      </c>
      <c r="G484" s="15">
        <v>0</v>
      </c>
      <c r="H484" s="15">
        <v>0</v>
      </c>
    </row>
    <row r="485" spans="1:8" ht="16.5" thickTop="1" thickBot="1" x14ac:dyDescent="0.3">
      <c r="A485" s="5" t="s">
        <v>568</v>
      </c>
      <c r="B485" s="7" t="s">
        <v>36</v>
      </c>
      <c r="C485" s="15">
        <v>907.75410999999997</v>
      </c>
      <c r="D485" s="15">
        <v>266</v>
      </c>
      <c r="E485" s="15">
        <f t="shared" si="37"/>
        <v>266</v>
      </c>
      <c r="F485" s="15">
        <v>266</v>
      </c>
      <c r="G485" s="15">
        <v>0</v>
      </c>
      <c r="H485" s="15">
        <v>0</v>
      </c>
    </row>
    <row r="486" spans="1:8" ht="16.5" thickTop="1" thickBot="1" x14ac:dyDescent="0.3">
      <c r="A486" s="5" t="s">
        <v>569</v>
      </c>
      <c r="B486" s="6" t="s">
        <v>570</v>
      </c>
      <c r="C486" s="14">
        <v>257.54086000000001</v>
      </c>
      <c r="D486" s="14">
        <v>150</v>
      </c>
      <c r="E486" s="14">
        <f t="shared" si="37"/>
        <v>150</v>
      </c>
      <c r="F486" s="14">
        <f>SUM(F487,F492:F493)</f>
        <v>150</v>
      </c>
      <c r="G486" s="14">
        <f>SUM(G487,G492:G493)</f>
        <v>0</v>
      </c>
      <c r="H486" s="14">
        <f>SUM(H487,H492:H493)</f>
        <v>0</v>
      </c>
    </row>
    <row r="487" spans="1:8" ht="16.5" thickTop="1" thickBot="1" x14ac:dyDescent="0.3">
      <c r="A487" s="5" t="s">
        <v>571</v>
      </c>
      <c r="B487" s="7" t="s">
        <v>20</v>
      </c>
      <c r="C487" s="15">
        <v>177.99473</v>
      </c>
      <c r="D487" s="15">
        <v>150</v>
      </c>
      <c r="E487" s="15">
        <f t="shared" si="37"/>
        <v>150</v>
      </c>
      <c r="F487" s="15">
        <f>SUM(F488:F491)</f>
        <v>150</v>
      </c>
      <c r="G487" s="15">
        <f>SUM(G488:G491)</f>
        <v>0</v>
      </c>
      <c r="H487" s="15">
        <f>SUM(H488:H491)</f>
        <v>0</v>
      </c>
    </row>
    <row r="488" spans="1:8" ht="16.5" thickTop="1" thickBot="1" x14ac:dyDescent="0.3">
      <c r="A488" s="5" t="s">
        <v>572</v>
      </c>
      <c r="B488" s="8" t="s">
        <v>22</v>
      </c>
      <c r="C488" s="15">
        <v>149.99772999999999</v>
      </c>
      <c r="D488" s="15">
        <v>150</v>
      </c>
      <c r="E488" s="15">
        <f t="shared" si="37"/>
        <v>150</v>
      </c>
      <c r="F488" s="15">
        <v>150</v>
      </c>
      <c r="G488" s="15">
        <v>0</v>
      </c>
      <c r="H488" s="15">
        <v>0</v>
      </c>
    </row>
    <row r="489" spans="1:8" ht="16.5" thickTop="1" thickBot="1" x14ac:dyDescent="0.3">
      <c r="A489" s="5" t="s">
        <v>573</v>
      </c>
      <c r="B489" s="8" t="s">
        <v>24</v>
      </c>
      <c r="C489" s="15">
        <v>27.997</v>
      </c>
      <c r="D489" s="15">
        <v>0</v>
      </c>
      <c r="E489" s="15">
        <f t="shared" si="37"/>
        <v>0</v>
      </c>
      <c r="F489" s="15">
        <v>0</v>
      </c>
      <c r="G489" s="15">
        <v>0</v>
      </c>
      <c r="H489" s="15">
        <v>0</v>
      </c>
    </row>
    <row r="490" spans="1:8" ht="16.5" thickTop="1" thickBot="1" x14ac:dyDescent="0.3">
      <c r="A490" s="5" t="s">
        <v>574</v>
      </c>
      <c r="B490" s="8" t="s">
        <v>32</v>
      </c>
      <c r="C490" s="15">
        <v>0</v>
      </c>
      <c r="D490" s="15">
        <v>0</v>
      </c>
      <c r="E490" s="15">
        <f t="shared" si="37"/>
        <v>0</v>
      </c>
      <c r="F490" s="15">
        <v>0</v>
      </c>
      <c r="G490" s="15">
        <v>0</v>
      </c>
      <c r="H490" s="15">
        <v>0</v>
      </c>
    </row>
    <row r="491" spans="1:8" ht="16.5" thickTop="1" thickBot="1" x14ac:dyDescent="0.3">
      <c r="A491" s="5" t="s">
        <v>575</v>
      </c>
      <c r="B491" s="8" t="s">
        <v>34</v>
      </c>
      <c r="C491" s="15">
        <v>0</v>
      </c>
      <c r="D491" s="15">
        <v>0</v>
      </c>
      <c r="E491" s="15">
        <f t="shared" si="37"/>
        <v>0</v>
      </c>
      <c r="F491" s="15">
        <v>0</v>
      </c>
      <c r="G491" s="15">
        <v>0</v>
      </c>
      <c r="H491" s="15">
        <v>0</v>
      </c>
    </row>
    <row r="492" spans="1:8" ht="16.5" thickTop="1" thickBot="1" x14ac:dyDescent="0.3">
      <c r="A492" s="5" t="s">
        <v>576</v>
      </c>
      <c r="B492" s="7" t="s">
        <v>36</v>
      </c>
      <c r="C492" s="15">
        <v>79.546130000000005</v>
      </c>
      <c r="D492" s="15">
        <v>0</v>
      </c>
      <c r="E492" s="15">
        <f t="shared" si="37"/>
        <v>0</v>
      </c>
      <c r="F492" s="15">
        <v>0</v>
      </c>
      <c r="G492" s="15">
        <v>0</v>
      </c>
      <c r="H492" s="15">
        <v>0</v>
      </c>
    </row>
    <row r="493" spans="1:8" ht="16.5" thickTop="1" thickBot="1" x14ac:dyDescent="0.3">
      <c r="A493" s="5" t="s">
        <v>577</v>
      </c>
      <c r="B493" s="7" t="s">
        <v>40</v>
      </c>
      <c r="C493" s="15">
        <v>0</v>
      </c>
      <c r="D493" s="15">
        <v>0</v>
      </c>
      <c r="E493" s="15">
        <f t="shared" si="37"/>
        <v>0</v>
      </c>
      <c r="F493" s="15">
        <v>0</v>
      </c>
      <c r="G493" s="15">
        <v>0</v>
      </c>
      <c r="H493" s="15">
        <v>0</v>
      </c>
    </row>
    <row r="494" spans="1:8" ht="16.5" thickTop="1" thickBot="1" x14ac:dyDescent="0.3">
      <c r="A494" s="5" t="s">
        <v>578</v>
      </c>
      <c r="B494" s="6" t="s">
        <v>579</v>
      </c>
      <c r="C494" s="14">
        <v>25808.718360000003</v>
      </c>
      <c r="D494" s="14">
        <v>22963</v>
      </c>
      <c r="E494" s="14">
        <f t="shared" si="37"/>
        <v>22963</v>
      </c>
      <c r="F494" s="14">
        <f t="shared" ref="F494:H495" si="41">SUM(F501,F508)</f>
        <v>22963</v>
      </c>
      <c r="G494" s="14">
        <f t="shared" si="41"/>
        <v>0</v>
      </c>
      <c r="H494" s="14">
        <f t="shared" si="41"/>
        <v>0</v>
      </c>
    </row>
    <row r="495" spans="1:8" ht="16.5" thickTop="1" thickBot="1" x14ac:dyDescent="0.3">
      <c r="A495" s="5" t="s">
        <v>580</v>
      </c>
      <c r="B495" s="7" t="s">
        <v>20</v>
      </c>
      <c r="C495" s="15">
        <v>25093.501609999999</v>
      </c>
      <c r="D495" s="15">
        <v>22249</v>
      </c>
      <c r="E495" s="15">
        <f t="shared" si="37"/>
        <v>22249</v>
      </c>
      <c r="F495" s="15">
        <f t="shared" si="41"/>
        <v>22249</v>
      </c>
      <c r="G495" s="15">
        <f t="shared" si="41"/>
        <v>0</v>
      </c>
      <c r="H495" s="15">
        <f t="shared" si="41"/>
        <v>0</v>
      </c>
    </row>
    <row r="496" spans="1:8" ht="16.5" thickTop="1" thickBot="1" x14ac:dyDescent="0.3">
      <c r="A496" s="5" t="s">
        <v>581</v>
      </c>
      <c r="B496" s="8" t="s">
        <v>22</v>
      </c>
      <c r="C496" s="15">
        <v>1642.6051199999999</v>
      </c>
      <c r="D496" s="15">
        <v>1520</v>
      </c>
      <c r="E496" s="15">
        <f t="shared" si="37"/>
        <v>1520</v>
      </c>
      <c r="F496" s="15">
        <f>SUM(F503)</f>
        <v>1520</v>
      </c>
      <c r="G496" s="15">
        <f>SUM(G503)</f>
        <v>0</v>
      </c>
      <c r="H496" s="15">
        <f>SUM(H503)</f>
        <v>0</v>
      </c>
    </row>
    <row r="497" spans="1:8" ht="16.5" thickTop="1" thickBot="1" x14ac:dyDescent="0.3">
      <c r="A497" s="5" t="s">
        <v>582</v>
      </c>
      <c r="B497" s="8" t="s">
        <v>24</v>
      </c>
      <c r="C497" s="15">
        <v>23383.332009999998</v>
      </c>
      <c r="D497" s="15">
        <v>20666</v>
      </c>
      <c r="E497" s="15">
        <f t="shared" si="37"/>
        <v>20666</v>
      </c>
      <c r="F497" s="15">
        <f>SUM(F504,F510)</f>
        <v>20666</v>
      </c>
      <c r="G497" s="15">
        <f>SUM(G504,G510)</f>
        <v>0</v>
      </c>
      <c r="H497" s="15">
        <f>SUM(H504,H510)</f>
        <v>0</v>
      </c>
    </row>
    <row r="498" spans="1:8" ht="16.5" thickTop="1" thickBot="1" x14ac:dyDescent="0.3">
      <c r="A498" s="5" t="s">
        <v>583</v>
      </c>
      <c r="B498" s="8" t="s">
        <v>32</v>
      </c>
      <c r="C498" s="15">
        <v>64.949560000000005</v>
      </c>
      <c r="D498" s="15">
        <v>50</v>
      </c>
      <c r="E498" s="15">
        <f t="shared" si="37"/>
        <v>50</v>
      </c>
      <c r="F498" s="15">
        <f t="shared" ref="F498:H499" si="42">SUM(F505)</f>
        <v>50</v>
      </c>
      <c r="G498" s="15">
        <f t="shared" si="42"/>
        <v>0</v>
      </c>
      <c r="H498" s="15">
        <f t="shared" si="42"/>
        <v>0</v>
      </c>
    </row>
    <row r="499" spans="1:8" ht="16.5" thickTop="1" thickBot="1" x14ac:dyDescent="0.3">
      <c r="A499" s="5" t="s">
        <v>584</v>
      </c>
      <c r="B499" s="8" t="s">
        <v>34</v>
      </c>
      <c r="C499" s="15">
        <v>2.6149200000000001</v>
      </c>
      <c r="D499" s="15">
        <v>13</v>
      </c>
      <c r="E499" s="15">
        <f t="shared" si="37"/>
        <v>13</v>
      </c>
      <c r="F499" s="15">
        <f t="shared" si="42"/>
        <v>13</v>
      </c>
      <c r="G499" s="15">
        <f t="shared" si="42"/>
        <v>0</v>
      </c>
      <c r="H499" s="15">
        <f t="shared" si="42"/>
        <v>0</v>
      </c>
    </row>
    <row r="500" spans="1:8" ht="16.5" thickTop="1" thickBot="1" x14ac:dyDescent="0.3">
      <c r="A500" s="5" t="s">
        <v>585</v>
      </c>
      <c r="B500" s="7" t="s">
        <v>36</v>
      </c>
      <c r="C500" s="15">
        <v>715.21675000000005</v>
      </c>
      <c r="D500" s="15">
        <v>714</v>
      </c>
      <c r="E500" s="15">
        <f t="shared" si="37"/>
        <v>714</v>
      </c>
      <c r="F500" s="15">
        <f>SUM(F507,F511)</f>
        <v>714</v>
      </c>
      <c r="G500" s="15">
        <f>SUM(G507,G511)</f>
        <v>0</v>
      </c>
      <c r="H500" s="15">
        <f>SUM(H507,H511)</f>
        <v>0</v>
      </c>
    </row>
    <row r="501" spans="1:8" ht="16.5" thickTop="1" thickBot="1" x14ac:dyDescent="0.3">
      <c r="A501" s="5" t="s">
        <v>586</v>
      </c>
      <c r="B501" s="6" t="s">
        <v>587</v>
      </c>
      <c r="C501" s="14">
        <v>2767.2024100000003</v>
      </c>
      <c r="D501" s="14">
        <v>2776</v>
      </c>
      <c r="E501" s="14">
        <f t="shared" si="37"/>
        <v>2776</v>
      </c>
      <c r="F501" s="14">
        <f>SUM(F502,F507)</f>
        <v>2776</v>
      </c>
      <c r="G501" s="14">
        <f>SUM(G502,G507)</f>
        <v>0</v>
      </c>
      <c r="H501" s="14">
        <f>SUM(H502,H507)</f>
        <v>0</v>
      </c>
    </row>
    <row r="502" spans="1:8" ht="16.5" thickTop="1" thickBot="1" x14ac:dyDescent="0.3">
      <c r="A502" s="5" t="s">
        <v>588</v>
      </c>
      <c r="B502" s="7" t="s">
        <v>20</v>
      </c>
      <c r="C502" s="15">
        <v>2732.9764100000002</v>
      </c>
      <c r="D502" s="15">
        <v>2765</v>
      </c>
      <c r="E502" s="15">
        <f t="shared" si="37"/>
        <v>2765</v>
      </c>
      <c r="F502" s="15">
        <f>SUM(F503:F506)</f>
        <v>2765</v>
      </c>
      <c r="G502" s="15">
        <f>SUM(G503:G506)</f>
        <v>0</v>
      </c>
      <c r="H502" s="15">
        <f>SUM(H503:H506)</f>
        <v>0</v>
      </c>
    </row>
    <row r="503" spans="1:8" ht="16.5" thickTop="1" thickBot="1" x14ac:dyDescent="0.3">
      <c r="A503" s="5" t="s">
        <v>589</v>
      </c>
      <c r="B503" s="8" t="s">
        <v>22</v>
      </c>
      <c r="C503" s="15">
        <v>1642.6051199999999</v>
      </c>
      <c r="D503" s="15">
        <v>1520</v>
      </c>
      <c r="E503" s="15">
        <f t="shared" si="37"/>
        <v>1520</v>
      </c>
      <c r="F503" s="15">
        <v>1520</v>
      </c>
      <c r="G503" s="15">
        <v>0</v>
      </c>
      <c r="H503" s="15">
        <v>0</v>
      </c>
    </row>
    <row r="504" spans="1:8" ht="16.5" thickTop="1" thickBot="1" x14ac:dyDescent="0.3">
      <c r="A504" s="5" t="s">
        <v>590</v>
      </c>
      <c r="B504" s="8" t="s">
        <v>24</v>
      </c>
      <c r="C504" s="15">
        <v>1022.80681</v>
      </c>
      <c r="D504" s="15">
        <v>1182</v>
      </c>
      <c r="E504" s="15">
        <f t="shared" si="37"/>
        <v>1182</v>
      </c>
      <c r="F504" s="15">
        <v>1182</v>
      </c>
      <c r="G504" s="15">
        <v>0</v>
      </c>
      <c r="H504" s="15">
        <v>0</v>
      </c>
    </row>
    <row r="505" spans="1:8" ht="16.5" thickTop="1" thickBot="1" x14ac:dyDescent="0.3">
      <c r="A505" s="5" t="s">
        <v>591</v>
      </c>
      <c r="B505" s="8" t="s">
        <v>32</v>
      </c>
      <c r="C505" s="15">
        <v>64.949560000000005</v>
      </c>
      <c r="D505" s="15">
        <v>50</v>
      </c>
      <c r="E505" s="15">
        <f t="shared" si="37"/>
        <v>50</v>
      </c>
      <c r="F505" s="15">
        <v>50</v>
      </c>
      <c r="G505" s="15">
        <v>0</v>
      </c>
      <c r="H505" s="15">
        <v>0</v>
      </c>
    </row>
    <row r="506" spans="1:8" ht="16.5" thickTop="1" thickBot="1" x14ac:dyDescent="0.3">
      <c r="A506" s="5" t="s">
        <v>592</v>
      </c>
      <c r="B506" s="8" t="s">
        <v>34</v>
      </c>
      <c r="C506" s="15">
        <v>2.6149200000000001</v>
      </c>
      <c r="D506" s="15">
        <v>13</v>
      </c>
      <c r="E506" s="15">
        <f t="shared" si="37"/>
        <v>13</v>
      </c>
      <c r="F506" s="15">
        <v>13</v>
      </c>
      <c r="G506" s="15">
        <v>0</v>
      </c>
      <c r="H506" s="15">
        <v>0</v>
      </c>
    </row>
    <row r="507" spans="1:8" ht="16.5" thickTop="1" thickBot="1" x14ac:dyDescent="0.3">
      <c r="A507" s="5" t="s">
        <v>593</v>
      </c>
      <c r="B507" s="7" t="s">
        <v>36</v>
      </c>
      <c r="C507" s="15">
        <v>34.225999999999999</v>
      </c>
      <c r="D507" s="15">
        <v>11</v>
      </c>
      <c r="E507" s="15">
        <f t="shared" si="37"/>
        <v>11</v>
      </c>
      <c r="F507" s="15">
        <v>11</v>
      </c>
      <c r="G507" s="15">
        <v>0</v>
      </c>
      <c r="H507" s="15">
        <v>0</v>
      </c>
    </row>
    <row r="508" spans="1:8" ht="31.5" thickTop="1" thickBot="1" x14ac:dyDescent="0.3">
      <c r="A508" s="5" t="s">
        <v>594</v>
      </c>
      <c r="B508" s="6" t="s">
        <v>595</v>
      </c>
      <c r="C508" s="14">
        <v>23041.515950000001</v>
      </c>
      <c r="D508" s="14">
        <v>20187</v>
      </c>
      <c r="E508" s="14">
        <f t="shared" si="37"/>
        <v>20187</v>
      </c>
      <c r="F508" s="14">
        <f>SUM(F509,F511)</f>
        <v>20187</v>
      </c>
      <c r="G508" s="14">
        <f>SUM(G509,G511)</f>
        <v>0</v>
      </c>
      <c r="H508" s="14">
        <f>SUM(H509,H511)</f>
        <v>0</v>
      </c>
    </row>
    <row r="509" spans="1:8" ht="16.5" thickTop="1" thickBot="1" x14ac:dyDescent="0.3">
      <c r="A509" s="5" t="s">
        <v>596</v>
      </c>
      <c r="B509" s="7" t="s">
        <v>20</v>
      </c>
      <c r="C509" s="15">
        <v>22360.5252</v>
      </c>
      <c r="D509" s="15">
        <v>19484</v>
      </c>
      <c r="E509" s="15">
        <f t="shared" si="37"/>
        <v>19484</v>
      </c>
      <c r="F509" s="15">
        <f>SUM(F510)</f>
        <v>19484</v>
      </c>
      <c r="G509" s="15">
        <f>SUM(G510)</f>
        <v>0</v>
      </c>
      <c r="H509" s="15">
        <f>SUM(H510)</f>
        <v>0</v>
      </c>
    </row>
    <row r="510" spans="1:8" ht="16.5" thickTop="1" thickBot="1" x14ac:dyDescent="0.3">
      <c r="A510" s="5" t="s">
        <v>597</v>
      </c>
      <c r="B510" s="8" t="s">
        <v>24</v>
      </c>
      <c r="C510" s="15">
        <v>22360.5252</v>
      </c>
      <c r="D510" s="15">
        <v>19484</v>
      </c>
      <c r="E510" s="15">
        <f t="shared" si="37"/>
        <v>19484</v>
      </c>
      <c r="F510" s="15">
        <v>19484</v>
      </c>
      <c r="G510" s="15">
        <v>0</v>
      </c>
      <c r="H510" s="15">
        <v>0</v>
      </c>
    </row>
    <row r="511" spans="1:8" ht="16.5" thickTop="1" thickBot="1" x14ac:dyDescent="0.3">
      <c r="A511" s="5" t="s">
        <v>598</v>
      </c>
      <c r="B511" s="7" t="s">
        <v>36</v>
      </c>
      <c r="C511" s="15">
        <v>680.99075000000005</v>
      </c>
      <c r="D511" s="15">
        <v>703</v>
      </c>
      <c r="E511" s="15">
        <f t="shared" si="37"/>
        <v>703</v>
      </c>
      <c r="F511" s="15">
        <v>703</v>
      </c>
      <c r="G511" s="15">
        <v>0</v>
      </c>
      <c r="H511" s="15">
        <v>0</v>
      </c>
    </row>
    <row r="512" spans="1:8" ht="16.5" thickTop="1" thickBot="1" x14ac:dyDescent="0.3">
      <c r="A512" s="5" t="s">
        <v>599</v>
      </c>
      <c r="B512" s="6" t="s">
        <v>600</v>
      </c>
      <c r="C512" s="14">
        <v>44616.449699999997</v>
      </c>
      <c r="D512" s="14">
        <v>19390</v>
      </c>
      <c r="E512" s="14">
        <f t="shared" si="37"/>
        <v>18970</v>
      </c>
      <c r="F512" s="14">
        <f t="shared" ref="F512:H513" si="43">SUM(F521,F530,F534,F540)</f>
        <v>18970</v>
      </c>
      <c r="G512" s="14">
        <f t="shared" si="43"/>
        <v>0</v>
      </c>
      <c r="H512" s="14">
        <f t="shared" si="43"/>
        <v>0</v>
      </c>
    </row>
    <row r="513" spans="1:8" ht="16.5" thickTop="1" thickBot="1" x14ac:dyDescent="0.3">
      <c r="A513" s="5" t="s">
        <v>601</v>
      </c>
      <c r="B513" s="7" t="s">
        <v>20</v>
      </c>
      <c r="C513" s="15">
        <v>10322.202700000002</v>
      </c>
      <c r="D513" s="15">
        <v>9390</v>
      </c>
      <c r="E513" s="15">
        <f t="shared" si="37"/>
        <v>8970</v>
      </c>
      <c r="F513" s="15">
        <f t="shared" si="43"/>
        <v>8970</v>
      </c>
      <c r="G513" s="15">
        <f t="shared" si="43"/>
        <v>0</v>
      </c>
      <c r="H513" s="15">
        <f t="shared" si="43"/>
        <v>0</v>
      </c>
    </row>
    <row r="514" spans="1:8" ht="16.5" thickTop="1" thickBot="1" x14ac:dyDescent="0.3">
      <c r="A514" s="5" t="s">
        <v>602</v>
      </c>
      <c r="B514" s="8" t="s">
        <v>22</v>
      </c>
      <c r="C514" s="15">
        <v>3608.45334</v>
      </c>
      <c r="D514" s="15">
        <v>3651</v>
      </c>
      <c r="E514" s="15">
        <f t="shared" si="37"/>
        <v>3301</v>
      </c>
      <c r="F514" s="15">
        <f>SUM(F523)</f>
        <v>3301</v>
      </c>
      <c r="G514" s="15">
        <f>SUM(G523)</f>
        <v>0</v>
      </c>
      <c r="H514" s="15">
        <f>SUM(H523)</f>
        <v>0</v>
      </c>
    </row>
    <row r="515" spans="1:8" ht="16.5" thickTop="1" thickBot="1" x14ac:dyDescent="0.3">
      <c r="A515" s="5" t="s">
        <v>603</v>
      </c>
      <c r="B515" s="8" t="s">
        <v>24</v>
      </c>
      <c r="C515" s="15">
        <v>6667.26782</v>
      </c>
      <c r="D515" s="15">
        <v>5642</v>
      </c>
      <c r="E515" s="15">
        <f t="shared" si="37"/>
        <v>5593</v>
      </c>
      <c r="F515" s="15">
        <f>SUM(F524,F532,F536,F542)</f>
        <v>5593</v>
      </c>
      <c r="G515" s="15">
        <f>SUM(G524,G532,G536,G542)</f>
        <v>0</v>
      </c>
      <c r="H515" s="15">
        <f>SUM(H524,H532,H536,H542)</f>
        <v>0</v>
      </c>
    </row>
    <row r="516" spans="1:8" ht="16.5" thickTop="1" thickBot="1" x14ac:dyDescent="0.3">
      <c r="A516" s="5" t="s">
        <v>604</v>
      </c>
      <c r="B516" s="8" t="s">
        <v>32</v>
      </c>
      <c r="C516" s="15">
        <v>29.991389999999999</v>
      </c>
      <c r="D516" s="15">
        <v>30</v>
      </c>
      <c r="E516" s="15">
        <f t="shared" si="37"/>
        <v>30</v>
      </c>
      <c r="F516" s="15">
        <f>SUM(F525)</f>
        <v>30</v>
      </c>
      <c r="G516" s="15">
        <f>SUM(G525)</f>
        <v>0</v>
      </c>
      <c r="H516" s="15">
        <f>SUM(H525)</f>
        <v>0</v>
      </c>
    </row>
    <row r="517" spans="1:8" ht="16.5" thickTop="1" thickBot="1" x14ac:dyDescent="0.3">
      <c r="A517" s="5" t="s">
        <v>605</v>
      </c>
      <c r="B517" s="8" t="s">
        <v>34</v>
      </c>
      <c r="C517" s="15">
        <v>16.49015</v>
      </c>
      <c r="D517" s="15">
        <v>67</v>
      </c>
      <c r="E517" s="15">
        <f t="shared" si="37"/>
        <v>46</v>
      </c>
      <c r="F517" s="15">
        <f>SUM(F526,F537)</f>
        <v>46</v>
      </c>
      <c r="G517" s="15">
        <f>SUM(G526,G537)</f>
        <v>0</v>
      </c>
      <c r="H517" s="15">
        <f>SUM(H526,H537)</f>
        <v>0</v>
      </c>
    </row>
    <row r="518" spans="1:8" ht="16.5" thickTop="1" thickBot="1" x14ac:dyDescent="0.3">
      <c r="A518" s="5" t="s">
        <v>606</v>
      </c>
      <c r="B518" s="7" t="s">
        <v>36</v>
      </c>
      <c r="C518" s="15">
        <v>62.957999999999998</v>
      </c>
      <c r="D518" s="15">
        <v>0</v>
      </c>
      <c r="E518" s="15">
        <f t="shared" ref="E518:E581" si="44">SUM(F518:H518)</f>
        <v>0</v>
      </c>
      <c r="F518" s="15">
        <f>SUM(F527,F533,F538)</f>
        <v>0</v>
      </c>
      <c r="G518" s="15">
        <f>SUM(G527,G533,G538)</f>
        <v>0</v>
      </c>
      <c r="H518" s="15">
        <f>SUM(H527,H533,H538)</f>
        <v>0</v>
      </c>
    </row>
    <row r="519" spans="1:8" ht="16.5" thickTop="1" thickBot="1" x14ac:dyDescent="0.3">
      <c r="A519" s="5" t="s">
        <v>607</v>
      </c>
      <c r="B519" s="7" t="s">
        <v>38</v>
      </c>
      <c r="C519" s="15">
        <v>34231.289000000004</v>
      </c>
      <c r="D519" s="15">
        <v>10000</v>
      </c>
      <c r="E519" s="15">
        <f t="shared" si="44"/>
        <v>10000</v>
      </c>
      <c r="F519" s="15">
        <f>SUM(F528)</f>
        <v>10000</v>
      </c>
      <c r="G519" s="15">
        <f>SUM(G528)</f>
        <v>0</v>
      </c>
      <c r="H519" s="15">
        <f>SUM(H528)</f>
        <v>0</v>
      </c>
    </row>
    <row r="520" spans="1:8" ht="16.5" thickTop="1" thickBot="1" x14ac:dyDescent="0.3">
      <c r="A520" s="5" t="s">
        <v>608</v>
      </c>
      <c r="B520" s="7" t="s">
        <v>40</v>
      </c>
      <c r="C520" s="15">
        <v>0</v>
      </c>
      <c r="D520" s="15">
        <v>0</v>
      </c>
      <c r="E520" s="15">
        <f t="shared" si="44"/>
        <v>0</v>
      </c>
      <c r="F520" s="15">
        <f>SUM(F529,F539)</f>
        <v>0</v>
      </c>
      <c r="G520" s="15">
        <f>SUM(G529,G539)</f>
        <v>0</v>
      </c>
      <c r="H520" s="15">
        <f>SUM(H529,H539)</f>
        <v>0</v>
      </c>
    </row>
    <row r="521" spans="1:8" ht="16.5" thickTop="1" thickBot="1" x14ac:dyDescent="0.3">
      <c r="A521" s="5" t="s">
        <v>609</v>
      </c>
      <c r="B521" s="6" t="s">
        <v>610</v>
      </c>
      <c r="C521" s="14">
        <v>39449.45031</v>
      </c>
      <c r="D521" s="14">
        <v>15390</v>
      </c>
      <c r="E521" s="14">
        <f t="shared" si="44"/>
        <v>14890</v>
      </c>
      <c r="F521" s="14">
        <f>SUM(F522,F527:F529)</f>
        <v>14890</v>
      </c>
      <c r="G521" s="14">
        <f>SUM(G522,G527:G529)</f>
        <v>0</v>
      </c>
      <c r="H521" s="14">
        <f>SUM(H522,H527:H529)</f>
        <v>0</v>
      </c>
    </row>
    <row r="522" spans="1:8" ht="16.5" thickTop="1" thickBot="1" x14ac:dyDescent="0.3">
      <c r="A522" s="5" t="s">
        <v>611</v>
      </c>
      <c r="B522" s="7" t="s">
        <v>20</v>
      </c>
      <c r="C522" s="15">
        <v>5216.0413099999996</v>
      </c>
      <c r="D522" s="15">
        <v>5390</v>
      </c>
      <c r="E522" s="15">
        <f t="shared" si="44"/>
        <v>4890</v>
      </c>
      <c r="F522" s="15">
        <f>SUM(F523:F526)</f>
        <v>4890</v>
      </c>
      <c r="G522" s="15">
        <f>SUM(G523:G526)</f>
        <v>0</v>
      </c>
      <c r="H522" s="15">
        <f>SUM(H523:H526)</f>
        <v>0</v>
      </c>
    </row>
    <row r="523" spans="1:8" ht="16.5" thickTop="1" thickBot="1" x14ac:dyDescent="0.3">
      <c r="A523" s="5" t="s">
        <v>612</v>
      </c>
      <c r="B523" s="8" t="s">
        <v>22</v>
      </c>
      <c r="C523" s="15">
        <v>3608.45334</v>
      </c>
      <c r="D523" s="15">
        <v>3651</v>
      </c>
      <c r="E523" s="15">
        <f t="shared" si="44"/>
        <v>3301</v>
      </c>
      <c r="F523" s="15">
        <v>3301</v>
      </c>
      <c r="G523" s="15">
        <v>0</v>
      </c>
      <c r="H523" s="15">
        <v>0</v>
      </c>
    </row>
    <row r="524" spans="1:8" ht="16.5" thickTop="1" thickBot="1" x14ac:dyDescent="0.3">
      <c r="A524" s="5" t="s">
        <v>613</v>
      </c>
      <c r="B524" s="8" t="s">
        <v>24</v>
      </c>
      <c r="C524" s="15">
        <v>1561.54267</v>
      </c>
      <c r="D524" s="15">
        <v>1644</v>
      </c>
      <c r="E524" s="15">
        <f t="shared" si="44"/>
        <v>1514</v>
      </c>
      <c r="F524" s="15">
        <v>1514</v>
      </c>
      <c r="G524" s="15">
        <v>0</v>
      </c>
      <c r="H524" s="15">
        <v>0</v>
      </c>
    </row>
    <row r="525" spans="1:8" ht="16.5" thickTop="1" thickBot="1" x14ac:dyDescent="0.3">
      <c r="A525" s="5" t="s">
        <v>614</v>
      </c>
      <c r="B525" s="8" t="s">
        <v>32</v>
      </c>
      <c r="C525" s="15">
        <v>29.991389999999999</v>
      </c>
      <c r="D525" s="15">
        <v>30</v>
      </c>
      <c r="E525" s="15">
        <f t="shared" si="44"/>
        <v>30</v>
      </c>
      <c r="F525" s="15">
        <v>30</v>
      </c>
      <c r="G525" s="15">
        <v>0</v>
      </c>
      <c r="H525" s="15">
        <v>0</v>
      </c>
    </row>
    <row r="526" spans="1:8" ht="16.5" thickTop="1" thickBot="1" x14ac:dyDescent="0.3">
      <c r="A526" s="5" t="s">
        <v>615</v>
      </c>
      <c r="B526" s="8" t="s">
        <v>34</v>
      </c>
      <c r="C526" s="15">
        <v>16.053909999999998</v>
      </c>
      <c r="D526" s="15">
        <v>65</v>
      </c>
      <c r="E526" s="15">
        <f t="shared" si="44"/>
        <v>45</v>
      </c>
      <c r="F526" s="15">
        <v>45</v>
      </c>
      <c r="G526" s="15">
        <v>0</v>
      </c>
      <c r="H526" s="15">
        <v>0</v>
      </c>
    </row>
    <row r="527" spans="1:8" ht="16.5" thickTop="1" thickBot="1" x14ac:dyDescent="0.3">
      <c r="A527" s="5" t="s">
        <v>616</v>
      </c>
      <c r="B527" s="7" t="s">
        <v>36</v>
      </c>
      <c r="C527" s="15">
        <v>2.12</v>
      </c>
      <c r="D527" s="15">
        <v>0</v>
      </c>
      <c r="E527" s="15">
        <f t="shared" si="44"/>
        <v>0</v>
      </c>
      <c r="F527" s="15">
        <v>0</v>
      </c>
      <c r="G527" s="15">
        <v>0</v>
      </c>
      <c r="H527" s="15">
        <v>0</v>
      </c>
    </row>
    <row r="528" spans="1:8" ht="16.5" thickTop="1" thickBot="1" x14ac:dyDescent="0.3">
      <c r="A528" s="5" t="s">
        <v>617</v>
      </c>
      <c r="B528" s="7" t="s">
        <v>38</v>
      </c>
      <c r="C528" s="15">
        <v>34231.289000000004</v>
      </c>
      <c r="D528" s="15">
        <v>10000</v>
      </c>
      <c r="E528" s="15">
        <f t="shared" si="44"/>
        <v>10000</v>
      </c>
      <c r="F528" s="15">
        <v>10000</v>
      </c>
      <c r="G528" s="15">
        <v>0</v>
      </c>
      <c r="H528" s="15">
        <v>0</v>
      </c>
    </row>
    <row r="529" spans="1:8" ht="16.5" thickTop="1" thickBot="1" x14ac:dyDescent="0.3">
      <c r="A529" s="5" t="s">
        <v>618</v>
      </c>
      <c r="B529" s="7" t="s">
        <v>40</v>
      </c>
      <c r="C529" s="15">
        <v>0</v>
      </c>
      <c r="D529" s="15">
        <v>0</v>
      </c>
      <c r="E529" s="15">
        <f t="shared" si="44"/>
        <v>0</v>
      </c>
      <c r="F529" s="15">
        <v>0</v>
      </c>
      <c r="G529" s="15">
        <v>0</v>
      </c>
      <c r="H529" s="15">
        <v>0</v>
      </c>
    </row>
    <row r="530" spans="1:8" ht="31.5" thickTop="1" thickBot="1" x14ac:dyDescent="0.3">
      <c r="A530" s="5" t="s">
        <v>619</v>
      </c>
      <c r="B530" s="6" t="s">
        <v>620</v>
      </c>
      <c r="C530" s="14">
        <v>1655.98677</v>
      </c>
      <c r="D530" s="14">
        <v>500</v>
      </c>
      <c r="E530" s="14">
        <f t="shared" si="44"/>
        <v>500</v>
      </c>
      <c r="F530" s="14">
        <f>SUM(F531,F533)</f>
        <v>500</v>
      </c>
      <c r="G530" s="14">
        <f>SUM(G531,G533)</f>
        <v>0</v>
      </c>
      <c r="H530" s="14">
        <f>SUM(H531,H533)</f>
        <v>0</v>
      </c>
    </row>
    <row r="531" spans="1:8" ht="16.5" thickTop="1" thickBot="1" x14ac:dyDescent="0.3">
      <c r="A531" s="5" t="s">
        <v>621</v>
      </c>
      <c r="B531" s="7" t="s">
        <v>20</v>
      </c>
      <c r="C531" s="15">
        <v>1595.69877</v>
      </c>
      <c r="D531" s="15">
        <v>500</v>
      </c>
      <c r="E531" s="15">
        <f t="shared" si="44"/>
        <v>500</v>
      </c>
      <c r="F531" s="15">
        <f>SUM(F532)</f>
        <v>500</v>
      </c>
      <c r="G531" s="15">
        <f>SUM(G532)</f>
        <v>0</v>
      </c>
      <c r="H531" s="15">
        <f>SUM(H532)</f>
        <v>0</v>
      </c>
    </row>
    <row r="532" spans="1:8" ht="16.5" thickTop="1" thickBot="1" x14ac:dyDescent="0.3">
      <c r="A532" s="5" t="s">
        <v>622</v>
      </c>
      <c r="B532" s="8" t="s">
        <v>24</v>
      </c>
      <c r="C532" s="15">
        <v>1595.69877</v>
      </c>
      <c r="D532" s="15">
        <v>500</v>
      </c>
      <c r="E532" s="15">
        <f t="shared" si="44"/>
        <v>500</v>
      </c>
      <c r="F532" s="15">
        <v>500</v>
      </c>
      <c r="G532" s="15">
        <v>0</v>
      </c>
      <c r="H532" s="15">
        <v>0</v>
      </c>
    </row>
    <row r="533" spans="1:8" ht="16.5" thickTop="1" thickBot="1" x14ac:dyDescent="0.3">
      <c r="A533" s="5" t="s">
        <v>623</v>
      </c>
      <c r="B533" s="7" t="s">
        <v>36</v>
      </c>
      <c r="C533" s="15">
        <v>60.287999999999997</v>
      </c>
      <c r="D533" s="15">
        <v>0</v>
      </c>
      <c r="E533" s="15">
        <f t="shared" si="44"/>
        <v>0</v>
      </c>
      <c r="F533" s="15">
        <v>0</v>
      </c>
      <c r="G533" s="15">
        <v>0</v>
      </c>
      <c r="H533" s="15">
        <v>0</v>
      </c>
    </row>
    <row r="534" spans="1:8" ht="31.5" thickTop="1" thickBot="1" x14ac:dyDescent="0.3">
      <c r="A534" s="5" t="s">
        <v>624</v>
      </c>
      <c r="B534" s="6" t="s">
        <v>625</v>
      </c>
      <c r="C534" s="14">
        <v>3486.3593300000002</v>
      </c>
      <c r="D534" s="14">
        <v>3500</v>
      </c>
      <c r="E534" s="14">
        <f t="shared" si="44"/>
        <v>3500</v>
      </c>
      <c r="F534" s="14">
        <f>SUM(F535,F538:F539)</f>
        <v>3500</v>
      </c>
      <c r="G534" s="14">
        <f>SUM(G535,G538:G539)</f>
        <v>0</v>
      </c>
      <c r="H534" s="14">
        <f>SUM(H535,H538:H539)</f>
        <v>0</v>
      </c>
    </row>
    <row r="535" spans="1:8" ht="16.5" thickTop="1" thickBot="1" x14ac:dyDescent="0.3">
      <c r="A535" s="5" t="s">
        <v>626</v>
      </c>
      <c r="B535" s="7" t="s">
        <v>20</v>
      </c>
      <c r="C535" s="15">
        <v>3485.80933</v>
      </c>
      <c r="D535" s="15">
        <v>3500</v>
      </c>
      <c r="E535" s="15">
        <f t="shared" si="44"/>
        <v>3500</v>
      </c>
      <c r="F535" s="15">
        <f>SUM(F536:F537)</f>
        <v>3500</v>
      </c>
      <c r="G535" s="15">
        <f>SUM(G536:G537)</f>
        <v>0</v>
      </c>
      <c r="H535" s="15">
        <f>SUM(H536:H537)</f>
        <v>0</v>
      </c>
    </row>
    <row r="536" spans="1:8" ht="16.5" thickTop="1" thickBot="1" x14ac:dyDescent="0.3">
      <c r="A536" s="5" t="s">
        <v>627</v>
      </c>
      <c r="B536" s="8" t="s">
        <v>24</v>
      </c>
      <c r="C536" s="15">
        <v>3485.37309</v>
      </c>
      <c r="D536" s="15">
        <v>3498</v>
      </c>
      <c r="E536" s="15">
        <f t="shared" si="44"/>
        <v>3499</v>
      </c>
      <c r="F536" s="15">
        <v>3499</v>
      </c>
      <c r="G536" s="15">
        <v>0</v>
      </c>
      <c r="H536" s="15">
        <v>0</v>
      </c>
    </row>
    <row r="537" spans="1:8" ht="16.5" thickTop="1" thickBot="1" x14ac:dyDescent="0.3">
      <c r="A537" s="5" t="s">
        <v>628</v>
      </c>
      <c r="B537" s="8" t="s">
        <v>34</v>
      </c>
      <c r="C537" s="15">
        <v>0.43624000000000002</v>
      </c>
      <c r="D537" s="15">
        <v>2</v>
      </c>
      <c r="E537" s="15">
        <f t="shared" si="44"/>
        <v>1</v>
      </c>
      <c r="F537" s="15">
        <v>1</v>
      </c>
      <c r="G537" s="15">
        <v>0</v>
      </c>
      <c r="H537" s="15">
        <v>0</v>
      </c>
    </row>
    <row r="538" spans="1:8" ht="16.5" thickTop="1" thickBot="1" x14ac:dyDescent="0.3">
      <c r="A538" s="5" t="s">
        <v>629</v>
      </c>
      <c r="B538" s="7" t="s">
        <v>36</v>
      </c>
      <c r="C538" s="15">
        <v>0.55000000000000004</v>
      </c>
      <c r="D538" s="15">
        <v>0</v>
      </c>
      <c r="E538" s="15">
        <f t="shared" si="44"/>
        <v>0</v>
      </c>
      <c r="F538" s="15">
        <v>0</v>
      </c>
      <c r="G538" s="15">
        <v>0</v>
      </c>
      <c r="H538" s="15">
        <v>0</v>
      </c>
    </row>
    <row r="539" spans="1:8" ht="16.5" thickTop="1" thickBot="1" x14ac:dyDescent="0.3">
      <c r="A539" s="5" t="s">
        <v>630</v>
      </c>
      <c r="B539" s="7" t="s">
        <v>40</v>
      </c>
      <c r="C539" s="15">
        <v>0</v>
      </c>
      <c r="D539" s="15">
        <v>0</v>
      </c>
      <c r="E539" s="15">
        <f t="shared" si="44"/>
        <v>0</v>
      </c>
      <c r="F539" s="15">
        <v>0</v>
      </c>
      <c r="G539" s="15">
        <v>0</v>
      </c>
      <c r="H539" s="15">
        <v>0</v>
      </c>
    </row>
    <row r="540" spans="1:8" ht="16.5" thickTop="1" thickBot="1" x14ac:dyDescent="0.3">
      <c r="A540" s="5" t="s">
        <v>631</v>
      </c>
      <c r="B540" s="6" t="s">
        <v>632</v>
      </c>
      <c r="C540" s="14">
        <v>24.653289999999998</v>
      </c>
      <c r="D540" s="14">
        <v>0</v>
      </c>
      <c r="E540" s="14">
        <f t="shared" si="44"/>
        <v>80</v>
      </c>
      <c r="F540" s="14">
        <f t="shared" ref="F540:H541" si="45">SUM(F541)</f>
        <v>80</v>
      </c>
      <c r="G540" s="14">
        <f t="shared" si="45"/>
        <v>0</v>
      </c>
      <c r="H540" s="14">
        <f t="shared" si="45"/>
        <v>0</v>
      </c>
    </row>
    <row r="541" spans="1:8" ht="16.5" thickTop="1" thickBot="1" x14ac:dyDescent="0.3">
      <c r="A541" s="5" t="s">
        <v>633</v>
      </c>
      <c r="B541" s="7" t="s">
        <v>20</v>
      </c>
      <c r="C541" s="15">
        <v>24.653289999999998</v>
      </c>
      <c r="D541" s="15">
        <v>0</v>
      </c>
      <c r="E541" s="15">
        <f t="shared" si="44"/>
        <v>80</v>
      </c>
      <c r="F541" s="15">
        <f t="shared" si="45"/>
        <v>80</v>
      </c>
      <c r="G541" s="15">
        <f t="shared" si="45"/>
        <v>0</v>
      </c>
      <c r="H541" s="15">
        <f t="shared" si="45"/>
        <v>0</v>
      </c>
    </row>
    <row r="542" spans="1:8" ht="16.5" thickTop="1" thickBot="1" x14ac:dyDescent="0.3">
      <c r="A542" s="5" t="s">
        <v>634</v>
      </c>
      <c r="B542" s="8" t="s">
        <v>24</v>
      </c>
      <c r="C542" s="15">
        <v>24.653289999999998</v>
      </c>
      <c r="D542" s="15">
        <v>0</v>
      </c>
      <c r="E542" s="15">
        <f t="shared" si="44"/>
        <v>80</v>
      </c>
      <c r="F542" s="15">
        <v>80</v>
      </c>
      <c r="G542" s="15">
        <v>0</v>
      </c>
      <c r="H542" s="15">
        <v>0</v>
      </c>
    </row>
    <row r="543" spans="1:8" ht="16.5" thickTop="1" thickBot="1" x14ac:dyDescent="0.3">
      <c r="A543" s="5" t="s">
        <v>635</v>
      </c>
      <c r="B543" s="6" t="s">
        <v>636</v>
      </c>
      <c r="C543" s="14">
        <v>22959.067919999998</v>
      </c>
      <c r="D543" s="14">
        <v>21784</v>
      </c>
      <c r="E543" s="14">
        <f t="shared" si="44"/>
        <v>21704</v>
      </c>
      <c r="F543" s="14">
        <f t="shared" ref="F543:H544" si="46">SUM(F552,F560)</f>
        <v>21704</v>
      </c>
      <c r="G543" s="14">
        <f t="shared" si="46"/>
        <v>0</v>
      </c>
      <c r="H543" s="14">
        <f t="shared" si="46"/>
        <v>0</v>
      </c>
    </row>
    <row r="544" spans="1:8" ht="16.5" thickTop="1" thickBot="1" x14ac:dyDescent="0.3">
      <c r="A544" s="5" t="s">
        <v>637</v>
      </c>
      <c r="B544" s="7" t="s">
        <v>20</v>
      </c>
      <c r="C544" s="15">
        <v>22211.4447</v>
      </c>
      <c r="D544" s="15">
        <v>21703</v>
      </c>
      <c r="E544" s="15">
        <f t="shared" si="44"/>
        <v>21662</v>
      </c>
      <c r="F544" s="15">
        <f t="shared" si="46"/>
        <v>21662</v>
      </c>
      <c r="G544" s="15">
        <f t="shared" si="46"/>
        <v>0</v>
      </c>
      <c r="H544" s="15">
        <f t="shared" si="46"/>
        <v>0</v>
      </c>
    </row>
    <row r="545" spans="1:8" ht="16.5" thickTop="1" thickBot="1" x14ac:dyDescent="0.3">
      <c r="A545" s="5" t="s">
        <v>638</v>
      </c>
      <c r="B545" s="8" t="s">
        <v>22</v>
      </c>
      <c r="C545" s="15">
        <v>1003.86099</v>
      </c>
      <c r="D545" s="15">
        <v>1000</v>
      </c>
      <c r="E545" s="15">
        <f t="shared" si="44"/>
        <v>920</v>
      </c>
      <c r="F545" s="15">
        <f>SUM(F554)</f>
        <v>920</v>
      </c>
      <c r="G545" s="15">
        <f>SUM(G554)</f>
        <v>0</v>
      </c>
      <c r="H545" s="15">
        <f>SUM(H554)</f>
        <v>0</v>
      </c>
    </row>
    <row r="546" spans="1:8" ht="16.5" thickTop="1" thickBot="1" x14ac:dyDescent="0.3">
      <c r="A546" s="5" t="s">
        <v>639</v>
      </c>
      <c r="B546" s="8" t="s">
        <v>24</v>
      </c>
      <c r="C546" s="15">
        <v>11292.323359999999</v>
      </c>
      <c r="D546" s="15">
        <v>2238</v>
      </c>
      <c r="E546" s="15">
        <f t="shared" si="44"/>
        <v>7065</v>
      </c>
      <c r="F546" s="15">
        <f>SUM(F555,F562)</f>
        <v>7065</v>
      </c>
      <c r="G546" s="15">
        <f>SUM(G555,G562)</f>
        <v>0</v>
      </c>
      <c r="H546" s="15">
        <f>SUM(H555,H562)</f>
        <v>0</v>
      </c>
    </row>
    <row r="547" spans="1:8" ht="16.5" thickTop="1" thickBot="1" x14ac:dyDescent="0.3">
      <c r="A547" s="5" t="s">
        <v>640</v>
      </c>
      <c r="B547" s="8" t="s">
        <v>28</v>
      </c>
      <c r="C547" s="15">
        <v>9811.4827999999998</v>
      </c>
      <c r="D547" s="15">
        <v>18260</v>
      </c>
      <c r="E547" s="15">
        <f t="shared" si="44"/>
        <v>13530</v>
      </c>
      <c r="F547" s="15">
        <f>SUM(F563)</f>
        <v>13530</v>
      </c>
      <c r="G547" s="15">
        <f>SUM(G563)</f>
        <v>0</v>
      </c>
      <c r="H547" s="15">
        <f>SUM(H563)</f>
        <v>0</v>
      </c>
    </row>
    <row r="548" spans="1:8" ht="16.5" thickTop="1" thickBot="1" x14ac:dyDescent="0.3">
      <c r="A548" s="5" t="s">
        <v>641</v>
      </c>
      <c r="B548" s="8" t="s">
        <v>32</v>
      </c>
      <c r="C548" s="15">
        <v>16.279789999999998</v>
      </c>
      <c r="D548" s="15">
        <v>0</v>
      </c>
      <c r="E548" s="15">
        <f t="shared" si="44"/>
        <v>2</v>
      </c>
      <c r="F548" s="15">
        <f>SUM(F556)</f>
        <v>2</v>
      </c>
      <c r="G548" s="15">
        <f>SUM(G556)</f>
        <v>0</v>
      </c>
      <c r="H548" s="15">
        <f>SUM(H556)</f>
        <v>0</v>
      </c>
    </row>
    <row r="549" spans="1:8" ht="16.5" thickTop="1" thickBot="1" x14ac:dyDescent="0.3">
      <c r="A549" s="5" t="s">
        <v>642</v>
      </c>
      <c r="B549" s="8" t="s">
        <v>34</v>
      </c>
      <c r="C549" s="15">
        <v>87.49776</v>
      </c>
      <c r="D549" s="15">
        <v>205</v>
      </c>
      <c r="E549" s="15">
        <f t="shared" si="44"/>
        <v>145</v>
      </c>
      <c r="F549" s="15">
        <f t="shared" ref="F549:H550" si="47">SUM(F557,F564)</f>
        <v>145</v>
      </c>
      <c r="G549" s="15">
        <f t="shared" si="47"/>
        <v>0</v>
      </c>
      <c r="H549" s="15">
        <f t="shared" si="47"/>
        <v>0</v>
      </c>
    </row>
    <row r="550" spans="1:8" ht="16.5" thickTop="1" thickBot="1" x14ac:dyDescent="0.3">
      <c r="A550" s="5" t="s">
        <v>643</v>
      </c>
      <c r="B550" s="7" t="s">
        <v>36</v>
      </c>
      <c r="C550" s="15">
        <v>747.53656999999998</v>
      </c>
      <c r="D550" s="15">
        <v>81</v>
      </c>
      <c r="E550" s="15">
        <f t="shared" si="44"/>
        <v>42</v>
      </c>
      <c r="F550" s="15">
        <f t="shared" si="47"/>
        <v>42</v>
      </c>
      <c r="G550" s="15">
        <f t="shared" si="47"/>
        <v>0</v>
      </c>
      <c r="H550" s="15">
        <f t="shared" si="47"/>
        <v>0</v>
      </c>
    </row>
    <row r="551" spans="1:8" ht="16.5" thickTop="1" thickBot="1" x14ac:dyDescent="0.3">
      <c r="A551" s="5" t="s">
        <v>644</v>
      </c>
      <c r="B551" s="7" t="s">
        <v>40</v>
      </c>
      <c r="C551" s="15">
        <v>8.6650000000000005E-2</v>
      </c>
      <c r="D551" s="15">
        <v>0</v>
      </c>
      <c r="E551" s="15">
        <f t="shared" si="44"/>
        <v>0</v>
      </c>
      <c r="F551" s="15">
        <f>SUM(F559)</f>
        <v>0</v>
      </c>
      <c r="G551" s="15">
        <f>SUM(G559)</f>
        <v>0</v>
      </c>
      <c r="H551" s="15">
        <f>SUM(H559)</f>
        <v>0</v>
      </c>
    </row>
    <row r="552" spans="1:8" ht="16.5" thickTop="1" thickBot="1" x14ac:dyDescent="0.3">
      <c r="A552" s="5" t="s">
        <v>645</v>
      </c>
      <c r="B552" s="6" t="s">
        <v>646</v>
      </c>
      <c r="C552" s="14">
        <v>2028.3672300000001</v>
      </c>
      <c r="D552" s="14">
        <v>1700</v>
      </c>
      <c r="E552" s="14">
        <f t="shared" si="44"/>
        <v>2037</v>
      </c>
      <c r="F552" s="14">
        <f>SUM(F553,F558:F559)</f>
        <v>2037</v>
      </c>
      <c r="G552" s="14">
        <f>SUM(G553,G558:G559)</f>
        <v>0</v>
      </c>
      <c r="H552" s="14">
        <f>SUM(H553,H558:H559)</f>
        <v>0</v>
      </c>
    </row>
    <row r="553" spans="1:8" ht="16.5" thickTop="1" thickBot="1" x14ac:dyDescent="0.3">
      <c r="A553" s="5" t="s">
        <v>647</v>
      </c>
      <c r="B553" s="7" t="s">
        <v>20</v>
      </c>
      <c r="C553" s="15">
        <v>1967.0732300000002</v>
      </c>
      <c r="D553" s="15">
        <v>1669</v>
      </c>
      <c r="E553" s="15">
        <f t="shared" si="44"/>
        <v>2025</v>
      </c>
      <c r="F553" s="15">
        <f>SUM(F554:F557)</f>
        <v>2025</v>
      </c>
      <c r="G553" s="15">
        <f>SUM(G554:G557)</f>
        <v>0</v>
      </c>
      <c r="H553" s="15">
        <f>SUM(H554:H557)</f>
        <v>0</v>
      </c>
    </row>
    <row r="554" spans="1:8" ht="16.5" thickTop="1" thickBot="1" x14ac:dyDescent="0.3">
      <c r="A554" s="5" t="s">
        <v>648</v>
      </c>
      <c r="B554" s="8" t="s">
        <v>22</v>
      </c>
      <c r="C554" s="15">
        <v>1003.86099</v>
      </c>
      <c r="D554" s="15">
        <v>1000</v>
      </c>
      <c r="E554" s="15">
        <f t="shared" si="44"/>
        <v>920</v>
      </c>
      <c r="F554" s="15">
        <v>920</v>
      </c>
      <c r="G554" s="15">
        <v>0</v>
      </c>
      <c r="H554" s="15">
        <v>0</v>
      </c>
    </row>
    <row r="555" spans="1:8" ht="16.5" thickTop="1" thickBot="1" x14ac:dyDescent="0.3">
      <c r="A555" s="5" t="s">
        <v>649</v>
      </c>
      <c r="B555" s="8" t="s">
        <v>24</v>
      </c>
      <c r="C555" s="15">
        <v>945.11373000000003</v>
      </c>
      <c r="D555" s="15">
        <v>664</v>
      </c>
      <c r="E555" s="15">
        <f t="shared" si="44"/>
        <v>1098</v>
      </c>
      <c r="F555" s="15">
        <v>1098</v>
      </c>
      <c r="G555" s="15">
        <v>0</v>
      </c>
      <c r="H555" s="15">
        <v>0</v>
      </c>
    </row>
    <row r="556" spans="1:8" ht="16.5" thickTop="1" thickBot="1" x14ac:dyDescent="0.3">
      <c r="A556" s="5" t="s">
        <v>650</v>
      </c>
      <c r="B556" s="8" t="s">
        <v>32</v>
      </c>
      <c r="C556" s="15">
        <v>16.279789999999998</v>
      </c>
      <c r="D556" s="15">
        <v>0</v>
      </c>
      <c r="E556" s="15">
        <f t="shared" si="44"/>
        <v>2</v>
      </c>
      <c r="F556" s="15">
        <v>2</v>
      </c>
      <c r="G556" s="15">
        <v>0</v>
      </c>
      <c r="H556" s="15">
        <v>0</v>
      </c>
    </row>
    <row r="557" spans="1:8" ht="16.5" thickTop="1" thickBot="1" x14ac:dyDescent="0.3">
      <c r="A557" s="5" t="s">
        <v>651</v>
      </c>
      <c r="B557" s="8" t="s">
        <v>34</v>
      </c>
      <c r="C557" s="15">
        <v>1.8187199999999999</v>
      </c>
      <c r="D557" s="15">
        <v>5</v>
      </c>
      <c r="E557" s="15">
        <f t="shared" si="44"/>
        <v>5</v>
      </c>
      <c r="F557" s="15">
        <v>5</v>
      </c>
      <c r="G557" s="15">
        <v>0</v>
      </c>
      <c r="H557" s="15">
        <v>0</v>
      </c>
    </row>
    <row r="558" spans="1:8" ht="16.5" thickTop="1" thickBot="1" x14ac:dyDescent="0.3">
      <c r="A558" s="5" t="s">
        <v>652</v>
      </c>
      <c r="B558" s="7" t="s">
        <v>36</v>
      </c>
      <c r="C558" s="15">
        <v>61.207349999999998</v>
      </c>
      <c r="D558" s="15">
        <v>31</v>
      </c>
      <c r="E558" s="15">
        <f t="shared" si="44"/>
        <v>12</v>
      </c>
      <c r="F558" s="15">
        <v>12</v>
      </c>
      <c r="G558" s="15">
        <v>0</v>
      </c>
      <c r="H558" s="15">
        <v>0</v>
      </c>
    </row>
    <row r="559" spans="1:8" ht="16.5" thickTop="1" thickBot="1" x14ac:dyDescent="0.3">
      <c r="A559" s="5" t="s">
        <v>653</v>
      </c>
      <c r="B559" s="7" t="s">
        <v>40</v>
      </c>
      <c r="C559" s="15">
        <v>8.6650000000000005E-2</v>
      </c>
      <c r="D559" s="15">
        <v>0</v>
      </c>
      <c r="E559" s="15">
        <f t="shared" si="44"/>
        <v>0</v>
      </c>
      <c r="F559" s="15">
        <v>0</v>
      </c>
      <c r="G559" s="15">
        <v>0</v>
      </c>
      <c r="H559" s="15">
        <v>0</v>
      </c>
    </row>
    <row r="560" spans="1:8" ht="16.5" thickTop="1" thickBot="1" x14ac:dyDescent="0.3">
      <c r="A560" s="5" t="s">
        <v>654</v>
      </c>
      <c r="B560" s="6" t="s">
        <v>655</v>
      </c>
      <c r="C560" s="14">
        <v>20930.700689999998</v>
      </c>
      <c r="D560" s="14">
        <v>20084</v>
      </c>
      <c r="E560" s="14">
        <f t="shared" si="44"/>
        <v>19667</v>
      </c>
      <c r="F560" s="14">
        <f>SUM(F561,F565)</f>
        <v>19667</v>
      </c>
      <c r="G560" s="14">
        <f>SUM(G561,G565)</f>
        <v>0</v>
      </c>
      <c r="H560" s="14">
        <f>SUM(H561,H565)</f>
        <v>0</v>
      </c>
    </row>
    <row r="561" spans="1:8" ht="16.5" thickTop="1" thickBot="1" x14ac:dyDescent="0.3">
      <c r="A561" s="5" t="s">
        <v>656</v>
      </c>
      <c r="B561" s="7" t="s">
        <v>20</v>
      </c>
      <c r="C561" s="15">
        <v>20244.371469999998</v>
      </c>
      <c r="D561" s="15">
        <v>20034</v>
      </c>
      <c r="E561" s="15">
        <f t="shared" si="44"/>
        <v>19637</v>
      </c>
      <c r="F561" s="15">
        <f>SUM(F562:F564)</f>
        <v>19637</v>
      </c>
      <c r="G561" s="15">
        <f>SUM(G562:G564)</f>
        <v>0</v>
      </c>
      <c r="H561" s="15">
        <f>SUM(H562:H564)</f>
        <v>0</v>
      </c>
    </row>
    <row r="562" spans="1:8" ht="16.5" thickTop="1" thickBot="1" x14ac:dyDescent="0.3">
      <c r="A562" s="5" t="s">
        <v>657</v>
      </c>
      <c r="B562" s="8" t="s">
        <v>24</v>
      </c>
      <c r="C562" s="15">
        <v>10347.209629999999</v>
      </c>
      <c r="D562" s="15">
        <v>1574</v>
      </c>
      <c r="E562" s="15">
        <f t="shared" si="44"/>
        <v>5967</v>
      </c>
      <c r="F562" s="15">
        <v>5967</v>
      </c>
      <c r="G562" s="15">
        <v>0</v>
      </c>
      <c r="H562" s="15">
        <v>0</v>
      </c>
    </row>
    <row r="563" spans="1:8" ht="16.5" thickTop="1" thickBot="1" x14ac:dyDescent="0.3">
      <c r="A563" s="5" t="s">
        <v>658</v>
      </c>
      <c r="B563" s="8" t="s">
        <v>28</v>
      </c>
      <c r="C563" s="15">
        <v>9811.4827999999998</v>
      </c>
      <c r="D563" s="15">
        <v>18260</v>
      </c>
      <c r="E563" s="15">
        <f t="shared" si="44"/>
        <v>13530</v>
      </c>
      <c r="F563" s="15">
        <v>13530</v>
      </c>
      <c r="G563" s="15">
        <v>0</v>
      </c>
      <c r="H563" s="15">
        <v>0</v>
      </c>
    </row>
    <row r="564" spans="1:8" ht="16.5" thickTop="1" thickBot="1" x14ac:dyDescent="0.3">
      <c r="A564" s="5" t="s">
        <v>659</v>
      </c>
      <c r="B564" s="8" t="s">
        <v>34</v>
      </c>
      <c r="C564" s="15">
        <v>85.679039999999986</v>
      </c>
      <c r="D564" s="15">
        <v>200</v>
      </c>
      <c r="E564" s="15">
        <f t="shared" si="44"/>
        <v>140</v>
      </c>
      <c r="F564" s="15">
        <v>140</v>
      </c>
      <c r="G564" s="15">
        <v>0</v>
      </c>
      <c r="H564" s="15">
        <v>0</v>
      </c>
    </row>
    <row r="565" spans="1:8" ht="16.5" thickTop="1" thickBot="1" x14ac:dyDescent="0.3">
      <c r="A565" s="5" t="s">
        <v>660</v>
      </c>
      <c r="B565" s="7" t="s">
        <v>36</v>
      </c>
      <c r="C565" s="15">
        <v>686.32921999999996</v>
      </c>
      <c r="D565" s="15">
        <v>50</v>
      </c>
      <c r="E565" s="15">
        <f t="shared" si="44"/>
        <v>30</v>
      </c>
      <c r="F565" s="15">
        <v>30</v>
      </c>
      <c r="G565" s="15">
        <v>0</v>
      </c>
      <c r="H565" s="15">
        <v>0</v>
      </c>
    </row>
    <row r="566" spans="1:8" ht="31.5" thickTop="1" thickBot="1" x14ac:dyDescent="0.3">
      <c r="A566" s="5" t="s">
        <v>661</v>
      </c>
      <c r="B566" s="6" t="s">
        <v>662</v>
      </c>
      <c r="C566" s="14">
        <v>6712.4918999999991</v>
      </c>
      <c r="D566" s="14">
        <v>8494</v>
      </c>
      <c r="E566" s="14">
        <f t="shared" si="44"/>
        <v>8444</v>
      </c>
      <c r="F566" s="14">
        <f t="shared" ref="F566:H567" si="48">SUM(F575,F582,F589)</f>
        <v>8444</v>
      </c>
      <c r="G566" s="14">
        <f t="shared" si="48"/>
        <v>0</v>
      </c>
      <c r="H566" s="14">
        <f t="shared" si="48"/>
        <v>0</v>
      </c>
    </row>
    <row r="567" spans="1:8" ht="16.5" thickTop="1" thickBot="1" x14ac:dyDescent="0.3">
      <c r="A567" s="5" t="s">
        <v>663</v>
      </c>
      <c r="B567" s="7" t="s">
        <v>20</v>
      </c>
      <c r="C567" s="15">
        <v>4277.8694500000001</v>
      </c>
      <c r="D567" s="15">
        <v>7274</v>
      </c>
      <c r="E567" s="15">
        <f t="shared" si="44"/>
        <v>5974</v>
      </c>
      <c r="F567" s="15">
        <f t="shared" si="48"/>
        <v>5974</v>
      </c>
      <c r="G567" s="15">
        <f t="shared" si="48"/>
        <v>0</v>
      </c>
      <c r="H567" s="15">
        <f t="shared" si="48"/>
        <v>0</v>
      </c>
    </row>
    <row r="568" spans="1:8" ht="16.5" thickTop="1" thickBot="1" x14ac:dyDescent="0.3">
      <c r="A568" s="5" t="s">
        <v>664</v>
      </c>
      <c r="B568" s="8" t="s">
        <v>22</v>
      </c>
      <c r="C568" s="15">
        <v>400.15654000000001</v>
      </c>
      <c r="D568" s="15">
        <v>495</v>
      </c>
      <c r="E568" s="15">
        <f t="shared" si="44"/>
        <v>445</v>
      </c>
      <c r="F568" s="15">
        <f>SUM(F577,F591)</f>
        <v>445</v>
      </c>
      <c r="G568" s="15">
        <f>SUM(G577,G591)</f>
        <v>0</v>
      </c>
      <c r="H568" s="15">
        <f>SUM(H577,H591)</f>
        <v>0</v>
      </c>
    </row>
    <row r="569" spans="1:8" ht="16.5" thickTop="1" thickBot="1" x14ac:dyDescent="0.3">
      <c r="A569" s="5" t="s">
        <v>665</v>
      </c>
      <c r="B569" s="8" t="s">
        <v>24</v>
      </c>
      <c r="C569" s="15">
        <v>2823.1131500000001</v>
      </c>
      <c r="D569" s="15">
        <v>3471</v>
      </c>
      <c r="E569" s="15">
        <f t="shared" si="44"/>
        <v>3901</v>
      </c>
      <c r="F569" s="15">
        <f>SUM(F578,F584,F592)</f>
        <v>3901</v>
      </c>
      <c r="G569" s="15">
        <f>SUM(G578,G584,G592)</f>
        <v>0</v>
      </c>
      <c r="H569" s="15">
        <f>SUM(H578,H584,H592)</f>
        <v>0</v>
      </c>
    </row>
    <row r="570" spans="1:8" ht="16.5" thickTop="1" thickBot="1" x14ac:dyDescent="0.3">
      <c r="A570" s="5" t="s">
        <v>666</v>
      </c>
      <c r="B570" s="8" t="s">
        <v>30</v>
      </c>
      <c r="C570" s="15">
        <v>0</v>
      </c>
      <c r="D570" s="15">
        <v>0</v>
      </c>
      <c r="E570" s="15">
        <f t="shared" si="44"/>
        <v>100</v>
      </c>
      <c r="F570" s="15">
        <f>SUM(F585)</f>
        <v>100</v>
      </c>
      <c r="G570" s="15">
        <f>SUM(G585)</f>
        <v>0</v>
      </c>
      <c r="H570" s="15">
        <f>SUM(H585)</f>
        <v>0</v>
      </c>
    </row>
    <row r="571" spans="1:8" ht="16.5" thickTop="1" thickBot="1" x14ac:dyDescent="0.3">
      <c r="A571" s="5" t="s">
        <v>667</v>
      </c>
      <c r="B571" s="8" t="s">
        <v>32</v>
      </c>
      <c r="C571" s="15">
        <v>0.54046000000000005</v>
      </c>
      <c r="D571" s="15">
        <v>5</v>
      </c>
      <c r="E571" s="15">
        <f t="shared" si="44"/>
        <v>25</v>
      </c>
      <c r="F571" s="15">
        <f>SUM(F579)</f>
        <v>25</v>
      </c>
      <c r="G571" s="15">
        <f>SUM(G579)</f>
        <v>0</v>
      </c>
      <c r="H571" s="15">
        <f>SUM(H579)</f>
        <v>0</v>
      </c>
    </row>
    <row r="572" spans="1:8" ht="16.5" thickTop="1" thickBot="1" x14ac:dyDescent="0.3">
      <c r="A572" s="5" t="s">
        <v>668</v>
      </c>
      <c r="B572" s="8" t="s">
        <v>34</v>
      </c>
      <c r="C572" s="15">
        <v>1054.0592999999999</v>
      </c>
      <c r="D572" s="15">
        <v>3303</v>
      </c>
      <c r="E572" s="15">
        <f t="shared" si="44"/>
        <v>1503</v>
      </c>
      <c r="F572" s="15">
        <f t="shared" ref="F572:H573" si="49">SUM(F580,F586,F593)</f>
        <v>1503</v>
      </c>
      <c r="G572" s="15">
        <f t="shared" si="49"/>
        <v>0</v>
      </c>
      <c r="H572" s="15">
        <f t="shared" si="49"/>
        <v>0</v>
      </c>
    </row>
    <row r="573" spans="1:8" ht="16.5" thickTop="1" thickBot="1" x14ac:dyDescent="0.3">
      <c r="A573" s="5" t="s">
        <v>669</v>
      </c>
      <c r="B573" s="7" t="s">
        <v>36</v>
      </c>
      <c r="C573" s="15">
        <v>2422.1129999999998</v>
      </c>
      <c r="D573" s="15">
        <v>1220</v>
      </c>
      <c r="E573" s="15">
        <f t="shared" si="44"/>
        <v>2470</v>
      </c>
      <c r="F573" s="15">
        <f t="shared" si="49"/>
        <v>2470</v>
      </c>
      <c r="G573" s="15">
        <f t="shared" si="49"/>
        <v>0</v>
      </c>
      <c r="H573" s="15">
        <f t="shared" si="49"/>
        <v>0</v>
      </c>
    </row>
    <row r="574" spans="1:8" ht="16.5" thickTop="1" thickBot="1" x14ac:dyDescent="0.3">
      <c r="A574" s="5" t="s">
        <v>670</v>
      </c>
      <c r="B574" s="7" t="s">
        <v>40</v>
      </c>
      <c r="C574" s="15">
        <v>12.509449999999999</v>
      </c>
      <c r="D574" s="15">
        <v>0</v>
      </c>
      <c r="E574" s="15">
        <f t="shared" si="44"/>
        <v>0</v>
      </c>
      <c r="F574" s="15">
        <f>SUM(F588)</f>
        <v>0</v>
      </c>
      <c r="G574" s="15">
        <f>SUM(G588)</f>
        <v>0</v>
      </c>
      <c r="H574" s="15">
        <f>SUM(H588)</f>
        <v>0</v>
      </c>
    </row>
    <row r="575" spans="1:8" ht="31.5" thickTop="1" thickBot="1" x14ac:dyDescent="0.3">
      <c r="A575" s="5" t="s">
        <v>671</v>
      </c>
      <c r="B575" s="6" t="s">
        <v>672</v>
      </c>
      <c r="C575" s="14">
        <v>1402.0462199999999</v>
      </c>
      <c r="D575" s="14">
        <v>1283</v>
      </c>
      <c r="E575" s="14">
        <f t="shared" si="44"/>
        <v>1360</v>
      </c>
      <c r="F575" s="14">
        <f>SUM(F576,F581)</f>
        <v>1360</v>
      </c>
      <c r="G575" s="14">
        <f>SUM(G576,G581)</f>
        <v>0</v>
      </c>
      <c r="H575" s="14">
        <f>SUM(H576,H581)</f>
        <v>0</v>
      </c>
    </row>
    <row r="576" spans="1:8" ht="16.5" thickTop="1" thickBot="1" x14ac:dyDescent="0.3">
      <c r="A576" s="5" t="s">
        <v>673</v>
      </c>
      <c r="B576" s="7" t="s">
        <v>20</v>
      </c>
      <c r="C576" s="15">
        <v>1398.2512199999999</v>
      </c>
      <c r="D576" s="15">
        <v>1283</v>
      </c>
      <c r="E576" s="15">
        <f t="shared" si="44"/>
        <v>1360</v>
      </c>
      <c r="F576" s="15">
        <f>SUM(F577:F580)</f>
        <v>1360</v>
      </c>
      <c r="G576" s="15">
        <f>SUM(G577:G580)</f>
        <v>0</v>
      </c>
      <c r="H576" s="15">
        <f>SUM(H577:H580)</f>
        <v>0</v>
      </c>
    </row>
    <row r="577" spans="1:8" ht="16.5" thickTop="1" thickBot="1" x14ac:dyDescent="0.3">
      <c r="A577" s="5" t="s">
        <v>674</v>
      </c>
      <c r="B577" s="8" t="s">
        <v>22</v>
      </c>
      <c r="C577" s="15">
        <v>400.15654000000001</v>
      </c>
      <c r="D577" s="15">
        <v>495</v>
      </c>
      <c r="E577" s="15">
        <f t="shared" si="44"/>
        <v>445</v>
      </c>
      <c r="F577" s="15">
        <v>445</v>
      </c>
      <c r="G577" s="15">
        <v>0</v>
      </c>
      <c r="H577" s="15">
        <v>0</v>
      </c>
    </row>
    <row r="578" spans="1:8" ht="16.5" thickTop="1" thickBot="1" x14ac:dyDescent="0.3">
      <c r="A578" s="5" t="s">
        <v>675</v>
      </c>
      <c r="B578" s="8" t="s">
        <v>24</v>
      </c>
      <c r="C578" s="15">
        <v>995.08762000000002</v>
      </c>
      <c r="D578" s="15">
        <v>780</v>
      </c>
      <c r="E578" s="15">
        <f t="shared" si="44"/>
        <v>887</v>
      </c>
      <c r="F578" s="15">
        <v>887</v>
      </c>
      <c r="G578" s="15">
        <v>0</v>
      </c>
      <c r="H578" s="15">
        <v>0</v>
      </c>
    </row>
    <row r="579" spans="1:8" ht="16.5" thickTop="1" thickBot="1" x14ac:dyDescent="0.3">
      <c r="A579" s="5" t="s">
        <v>676</v>
      </c>
      <c r="B579" s="8" t="s">
        <v>32</v>
      </c>
      <c r="C579" s="15">
        <v>0.54046000000000005</v>
      </c>
      <c r="D579" s="15">
        <v>5</v>
      </c>
      <c r="E579" s="15">
        <f t="shared" si="44"/>
        <v>25</v>
      </c>
      <c r="F579" s="15">
        <v>25</v>
      </c>
      <c r="G579" s="15">
        <v>0</v>
      </c>
      <c r="H579" s="15">
        <v>0</v>
      </c>
    </row>
    <row r="580" spans="1:8" ht="16.5" thickTop="1" thickBot="1" x14ac:dyDescent="0.3">
      <c r="A580" s="5" t="s">
        <v>677</v>
      </c>
      <c r="B580" s="8" t="s">
        <v>34</v>
      </c>
      <c r="C580" s="15">
        <v>2.4666000000000001</v>
      </c>
      <c r="D580" s="15">
        <v>3</v>
      </c>
      <c r="E580" s="15">
        <f t="shared" si="44"/>
        <v>3</v>
      </c>
      <c r="F580" s="15">
        <v>3</v>
      </c>
      <c r="G580" s="15">
        <v>0</v>
      </c>
      <c r="H580" s="15">
        <v>0</v>
      </c>
    </row>
    <row r="581" spans="1:8" ht="16.5" thickTop="1" thickBot="1" x14ac:dyDescent="0.3">
      <c r="A581" s="5" t="s">
        <v>678</v>
      </c>
      <c r="B581" s="7" t="s">
        <v>36</v>
      </c>
      <c r="C581" s="15">
        <v>3.7949999999999999</v>
      </c>
      <c r="D581" s="15">
        <v>0</v>
      </c>
      <c r="E581" s="15">
        <f t="shared" si="44"/>
        <v>0</v>
      </c>
      <c r="F581" s="15">
        <v>0</v>
      </c>
      <c r="G581" s="15">
        <v>0</v>
      </c>
      <c r="H581" s="15">
        <v>0</v>
      </c>
    </row>
    <row r="582" spans="1:8" ht="31.5" thickTop="1" thickBot="1" x14ac:dyDescent="0.3">
      <c r="A582" s="5" t="s">
        <v>679</v>
      </c>
      <c r="B582" s="6" t="s">
        <v>680</v>
      </c>
      <c r="C582" s="14">
        <v>4644.0317599999989</v>
      </c>
      <c r="D582" s="14">
        <v>7211</v>
      </c>
      <c r="E582" s="14">
        <f t="shared" ref="E582:E645" si="50">SUM(F582:H582)</f>
        <v>7084</v>
      </c>
      <c r="F582" s="14">
        <f>SUM(F583,F587:F588)</f>
        <v>7084</v>
      </c>
      <c r="G582" s="14">
        <f>SUM(G583,G587:G588)</f>
        <v>0</v>
      </c>
      <c r="H582" s="14">
        <f>SUM(H583,H587:H588)</f>
        <v>0</v>
      </c>
    </row>
    <row r="583" spans="1:8" ht="16.5" thickTop="1" thickBot="1" x14ac:dyDescent="0.3">
      <c r="A583" s="5" t="s">
        <v>681</v>
      </c>
      <c r="B583" s="7" t="s">
        <v>20</v>
      </c>
      <c r="C583" s="15">
        <v>2256.30672</v>
      </c>
      <c r="D583" s="15">
        <v>5991</v>
      </c>
      <c r="E583" s="15">
        <f t="shared" si="50"/>
        <v>4614</v>
      </c>
      <c r="F583" s="15">
        <f>SUM(F584:F586)</f>
        <v>4614</v>
      </c>
      <c r="G583" s="15">
        <f>SUM(G584:G586)</f>
        <v>0</v>
      </c>
      <c r="H583" s="15">
        <f>SUM(H584:H586)</f>
        <v>0</v>
      </c>
    </row>
    <row r="584" spans="1:8" ht="16.5" thickTop="1" thickBot="1" x14ac:dyDescent="0.3">
      <c r="A584" s="5" t="s">
        <v>682</v>
      </c>
      <c r="B584" s="8" t="s">
        <v>24</v>
      </c>
      <c r="C584" s="15">
        <v>1205.0330200000001</v>
      </c>
      <c r="D584" s="15">
        <v>2691</v>
      </c>
      <c r="E584" s="15">
        <f t="shared" si="50"/>
        <v>3014</v>
      </c>
      <c r="F584" s="15">
        <v>3014</v>
      </c>
      <c r="G584" s="15">
        <v>0</v>
      </c>
      <c r="H584" s="15">
        <v>0</v>
      </c>
    </row>
    <row r="585" spans="1:8" ht="16.5" thickTop="1" thickBot="1" x14ac:dyDescent="0.3">
      <c r="A585" s="5" t="s">
        <v>683</v>
      </c>
      <c r="B585" s="8" t="s">
        <v>30</v>
      </c>
      <c r="C585" s="15">
        <v>0</v>
      </c>
      <c r="D585" s="15">
        <v>0</v>
      </c>
      <c r="E585" s="15">
        <f t="shared" si="50"/>
        <v>100</v>
      </c>
      <c r="F585" s="15">
        <v>100</v>
      </c>
      <c r="G585" s="15">
        <v>0</v>
      </c>
      <c r="H585" s="15">
        <v>0</v>
      </c>
    </row>
    <row r="586" spans="1:8" ht="16.5" thickTop="1" thickBot="1" x14ac:dyDescent="0.3">
      <c r="A586" s="5" t="s">
        <v>684</v>
      </c>
      <c r="B586" s="8" t="s">
        <v>34</v>
      </c>
      <c r="C586" s="15">
        <v>1051.2737</v>
      </c>
      <c r="D586" s="15">
        <v>3300</v>
      </c>
      <c r="E586" s="15">
        <f t="shared" si="50"/>
        <v>1500</v>
      </c>
      <c r="F586" s="15">
        <v>1500</v>
      </c>
      <c r="G586" s="15">
        <v>0</v>
      </c>
      <c r="H586" s="15">
        <v>0</v>
      </c>
    </row>
    <row r="587" spans="1:8" ht="16.5" thickTop="1" thickBot="1" x14ac:dyDescent="0.3">
      <c r="A587" s="5" t="s">
        <v>685</v>
      </c>
      <c r="B587" s="7" t="s">
        <v>36</v>
      </c>
      <c r="C587" s="15">
        <v>2375.2155899999998</v>
      </c>
      <c r="D587" s="15">
        <v>1220</v>
      </c>
      <c r="E587" s="15">
        <f t="shared" si="50"/>
        <v>2470</v>
      </c>
      <c r="F587" s="15">
        <v>2470</v>
      </c>
      <c r="G587" s="15">
        <v>0</v>
      </c>
      <c r="H587" s="15">
        <v>0</v>
      </c>
    </row>
    <row r="588" spans="1:8" ht="16.5" thickTop="1" thickBot="1" x14ac:dyDescent="0.3">
      <c r="A588" s="5" t="s">
        <v>686</v>
      </c>
      <c r="B588" s="7" t="s">
        <v>40</v>
      </c>
      <c r="C588" s="15">
        <v>12.509449999999999</v>
      </c>
      <c r="D588" s="15">
        <v>0</v>
      </c>
      <c r="E588" s="15">
        <f t="shared" si="50"/>
        <v>0</v>
      </c>
      <c r="F588" s="15">
        <v>0</v>
      </c>
      <c r="G588" s="15">
        <v>0</v>
      </c>
      <c r="H588" s="15">
        <v>0</v>
      </c>
    </row>
    <row r="589" spans="1:8" ht="31.5" thickTop="1" thickBot="1" x14ac:dyDescent="0.3">
      <c r="A589" s="5" t="s">
        <v>687</v>
      </c>
      <c r="B589" s="6" t="s">
        <v>688</v>
      </c>
      <c r="C589" s="14">
        <v>666.41391999999996</v>
      </c>
      <c r="D589" s="14">
        <v>0</v>
      </c>
      <c r="E589" s="14">
        <f t="shared" si="50"/>
        <v>0</v>
      </c>
      <c r="F589" s="14">
        <f>SUM(F590,F594)</f>
        <v>0</v>
      </c>
      <c r="G589" s="14">
        <f>SUM(G590,G594)</f>
        <v>0</v>
      </c>
      <c r="H589" s="14">
        <f>SUM(H590,H594)</f>
        <v>0</v>
      </c>
    </row>
    <row r="590" spans="1:8" ht="16.5" thickTop="1" thickBot="1" x14ac:dyDescent="0.3">
      <c r="A590" s="5" t="s">
        <v>689</v>
      </c>
      <c r="B590" s="7" t="s">
        <v>20</v>
      </c>
      <c r="C590" s="15">
        <v>623.31151</v>
      </c>
      <c r="D590" s="15">
        <v>0</v>
      </c>
      <c r="E590" s="15">
        <f t="shared" si="50"/>
        <v>0</v>
      </c>
      <c r="F590" s="15">
        <f>SUM(F591:F593)</f>
        <v>0</v>
      </c>
      <c r="G590" s="15">
        <f>SUM(G591:G593)</f>
        <v>0</v>
      </c>
      <c r="H590" s="15">
        <f>SUM(H591:H593)</f>
        <v>0</v>
      </c>
    </row>
    <row r="591" spans="1:8" ht="16.5" thickTop="1" thickBot="1" x14ac:dyDescent="0.3">
      <c r="A591" s="5" t="s">
        <v>690</v>
      </c>
      <c r="B591" s="8" t="s">
        <v>22</v>
      </c>
      <c r="C591" s="15">
        <v>0</v>
      </c>
      <c r="D591" s="15">
        <v>0</v>
      </c>
      <c r="E591" s="15">
        <f t="shared" si="50"/>
        <v>0</v>
      </c>
      <c r="F591" s="15">
        <v>0</v>
      </c>
      <c r="G591" s="15">
        <v>0</v>
      </c>
      <c r="H591" s="15">
        <v>0</v>
      </c>
    </row>
    <row r="592" spans="1:8" ht="16.5" thickTop="1" thickBot="1" x14ac:dyDescent="0.3">
      <c r="A592" s="5" t="s">
        <v>691</v>
      </c>
      <c r="B592" s="8" t="s">
        <v>24</v>
      </c>
      <c r="C592" s="15">
        <v>622.99251000000004</v>
      </c>
      <c r="D592" s="15">
        <v>0</v>
      </c>
      <c r="E592" s="15">
        <f t="shared" si="50"/>
        <v>0</v>
      </c>
      <c r="F592" s="15">
        <v>0</v>
      </c>
      <c r="G592" s="15">
        <v>0</v>
      </c>
      <c r="H592" s="15">
        <v>0</v>
      </c>
    </row>
    <row r="593" spans="1:8" ht="16.5" thickTop="1" thickBot="1" x14ac:dyDescent="0.3">
      <c r="A593" s="5" t="s">
        <v>692</v>
      </c>
      <c r="B593" s="8" t="s">
        <v>34</v>
      </c>
      <c r="C593" s="15">
        <v>0.31900000000000001</v>
      </c>
      <c r="D593" s="15">
        <v>0</v>
      </c>
      <c r="E593" s="15">
        <f t="shared" si="50"/>
        <v>0</v>
      </c>
      <c r="F593" s="15">
        <v>0</v>
      </c>
      <c r="G593" s="15">
        <v>0</v>
      </c>
      <c r="H593" s="15">
        <v>0</v>
      </c>
    </row>
    <row r="594" spans="1:8" ht="16.5" thickTop="1" thickBot="1" x14ac:dyDescent="0.3">
      <c r="A594" s="5" t="s">
        <v>693</v>
      </c>
      <c r="B594" s="7" t="s">
        <v>36</v>
      </c>
      <c r="C594" s="15">
        <v>43.102409999999999</v>
      </c>
      <c r="D594" s="15">
        <v>0</v>
      </c>
      <c r="E594" s="15">
        <f t="shared" si="50"/>
        <v>0</v>
      </c>
      <c r="F594" s="15">
        <v>0</v>
      </c>
      <c r="G594" s="15">
        <v>0</v>
      </c>
      <c r="H594" s="15">
        <v>0</v>
      </c>
    </row>
    <row r="595" spans="1:8" ht="91.5" thickTop="1" thickBot="1" x14ac:dyDescent="0.3">
      <c r="A595" s="5" t="s">
        <v>694</v>
      </c>
      <c r="B595" s="6" t="s">
        <v>695</v>
      </c>
      <c r="C595" s="14">
        <v>2820.69796</v>
      </c>
      <c r="D595" s="14">
        <v>4000</v>
      </c>
      <c r="E595" s="14">
        <f t="shared" si="50"/>
        <v>3000</v>
      </c>
      <c r="F595" s="14">
        <f t="shared" ref="F595:H596" si="51">SUM(F596)</f>
        <v>3000</v>
      </c>
      <c r="G595" s="14">
        <f t="shared" si="51"/>
        <v>0</v>
      </c>
      <c r="H595" s="14">
        <f t="shared" si="51"/>
        <v>0</v>
      </c>
    </row>
    <row r="596" spans="1:8" ht="16.5" thickTop="1" thickBot="1" x14ac:dyDescent="0.3">
      <c r="A596" s="5" t="s">
        <v>696</v>
      </c>
      <c r="B596" s="7" t="s">
        <v>20</v>
      </c>
      <c r="C596" s="15">
        <v>2820.69796</v>
      </c>
      <c r="D596" s="15">
        <v>4000</v>
      </c>
      <c r="E596" s="15">
        <f t="shared" si="50"/>
        <v>3000</v>
      </c>
      <c r="F596" s="15">
        <f t="shared" si="51"/>
        <v>3000</v>
      </c>
      <c r="G596" s="15">
        <f t="shared" si="51"/>
        <v>0</v>
      </c>
      <c r="H596" s="15">
        <f t="shared" si="51"/>
        <v>0</v>
      </c>
    </row>
    <row r="597" spans="1:8" ht="16.5" thickTop="1" thickBot="1" x14ac:dyDescent="0.3">
      <c r="A597" s="5" t="s">
        <v>697</v>
      </c>
      <c r="B597" s="8" t="s">
        <v>34</v>
      </c>
      <c r="C597" s="15">
        <v>2820.69796</v>
      </c>
      <c r="D597" s="15">
        <v>4000</v>
      </c>
      <c r="E597" s="15">
        <f t="shared" si="50"/>
        <v>3000</v>
      </c>
      <c r="F597" s="15">
        <v>3000</v>
      </c>
      <c r="G597" s="15">
        <v>0</v>
      </c>
      <c r="H597" s="15">
        <v>0</v>
      </c>
    </row>
    <row r="598" spans="1:8" ht="76.5" thickTop="1" thickBot="1" x14ac:dyDescent="0.3">
      <c r="A598" s="5" t="s">
        <v>698</v>
      </c>
      <c r="B598" s="6" t="s">
        <v>699</v>
      </c>
      <c r="C598" s="14">
        <v>35.881599999999999</v>
      </c>
      <c r="D598" s="14">
        <v>80</v>
      </c>
      <c r="E598" s="14">
        <f t="shared" si="50"/>
        <v>80</v>
      </c>
      <c r="F598" s="14">
        <f>SUM(F599)</f>
        <v>80</v>
      </c>
      <c r="G598" s="14">
        <f>SUM(G599)</f>
        <v>0</v>
      </c>
      <c r="H598" s="14">
        <f>SUM(H599)</f>
        <v>0</v>
      </c>
    </row>
    <row r="599" spans="1:8" ht="16.5" thickTop="1" thickBot="1" x14ac:dyDescent="0.3">
      <c r="A599" s="5" t="s">
        <v>700</v>
      </c>
      <c r="B599" s="7" t="s">
        <v>20</v>
      </c>
      <c r="C599" s="15">
        <v>35.881599999999999</v>
      </c>
      <c r="D599" s="15">
        <v>80</v>
      </c>
      <c r="E599" s="15">
        <f t="shared" si="50"/>
        <v>80</v>
      </c>
      <c r="F599" s="15">
        <f>SUM(F600:F601)</f>
        <v>80</v>
      </c>
      <c r="G599" s="15">
        <f>SUM(G600:G601)</f>
        <v>0</v>
      </c>
      <c r="H599" s="15">
        <f>SUM(H600:H601)</f>
        <v>0</v>
      </c>
    </row>
    <row r="600" spans="1:8" ht="16.5" thickTop="1" thickBot="1" x14ac:dyDescent="0.3">
      <c r="A600" s="5" t="s">
        <v>701</v>
      </c>
      <c r="B600" s="8" t="s">
        <v>24</v>
      </c>
      <c r="C600" s="15">
        <v>23.49</v>
      </c>
      <c r="D600" s="15">
        <v>40</v>
      </c>
      <c r="E600" s="15">
        <f t="shared" si="50"/>
        <v>40</v>
      </c>
      <c r="F600" s="15">
        <v>40</v>
      </c>
      <c r="G600" s="15">
        <v>0</v>
      </c>
      <c r="H600" s="15">
        <v>0</v>
      </c>
    </row>
    <row r="601" spans="1:8" ht="16.5" thickTop="1" thickBot="1" x14ac:dyDescent="0.3">
      <c r="A601" s="5" t="s">
        <v>702</v>
      </c>
      <c r="B601" s="8" t="s">
        <v>34</v>
      </c>
      <c r="C601" s="15">
        <v>12.3916</v>
      </c>
      <c r="D601" s="15">
        <v>40</v>
      </c>
      <c r="E601" s="15">
        <f t="shared" si="50"/>
        <v>40</v>
      </c>
      <c r="F601" s="15">
        <v>40</v>
      </c>
      <c r="G601" s="15">
        <v>0</v>
      </c>
      <c r="H601" s="15">
        <v>0</v>
      </c>
    </row>
    <row r="602" spans="1:8" ht="16.5" thickTop="1" thickBot="1" x14ac:dyDescent="0.3">
      <c r="A602" s="5" t="s">
        <v>703</v>
      </c>
      <c r="B602" s="6" t="s">
        <v>704</v>
      </c>
      <c r="C602" s="14">
        <v>0</v>
      </c>
      <c r="D602" s="14">
        <v>100</v>
      </c>
      <c r="E602" s="14">
        <f t="shared" si="50"/>
        <v>5000</v>
      </c>
      <c r="F602" s="14">
        <f>SUM(F603)</f>
        <v>0</v>
      </c>
      <c r="G602" s="14">
        <f>SUM(G603)</f>
        <v>0</v>
      </c>
      <c r="H602" s="14">
        <f>SUM(H603)</f>
        <v>5000</v>
      </c>
    </row>
    <row r="603" spans="1:8" ht="16.5" thickTop="1" thickBot="1" x14ac:dyDescent="0.3">
      <c r="A603" s="5" t="s">
        <v>705</v>
      </c>
      <c r="B603" s="7" t="s">
        <v>20</v>
      </c>
      <c r="C603" s="15">
        <v>0</v>
      </c>
      <c r="D603" s="15">
        <v>100</v>
      </c>
      <c r="E603" s="15">
        <f t="shared" si="50"/>
        <v>5000</v>
      </c>
      <c r="F603" s="15">
        <f>SUM(F604:F605)</f>
        <v>0</v>
      </c>
      <c r="G603" s="15">
        <f>SUM(G604:G605)</f>
        <v>0</v>
      </c>
      <c r="H603" s="15">
        <f>SUM(H604:H605)</f>
        <v>5000</v>
      </c>
    </row>
    <row r="604" spans="1:8" ht="16.5" thickTop="1" thickBot="1" x14ac:dyDescent="0.3">
      <c r="A604" s="5" t="s">
        <v>706</v>
      </c>
      <c r="B604" s="8" t="s">
        <v>24</v>
      </c>
      <c r="C604" s="15">
        <v>0</v>
      </c>
      <c r="D604" s="15">
        <v>0</v>
      </c>
      <c r="E604" s="15">
        <f t="shared" si="50"/>
        <v>0</v>
      </c>
      <c r="F604" s="15">
        <v>0</v>
      </c>
      <c r="G604" s="15">
        <v>0</v>
      </c>
      <c r="H604" s="15">
        <v>0</v>
      </c>
    </row>
    <row r="605" spans="1:8" ht="16.5" thickTop="1" thickBot="1" x14ac:dyDescent="0.3">
      <c r="A605" s="5" t="s">
        <v>707</v>
      </c>
      <c r="B605" s="8" t="s">
        <v>34</v>
      </c>
      <c r="C605" s="15">
        <v>0</v>
      </c>
      <c r="D605" s="15">
        <v>100</v>
      </c>
      <c r="E605" s="15">
        <f t="shared" si="50"/>
        <v>5000</v>
      </c>
      <c r="F605" s="15">
        <v>0</v>
      </c>
      <c r="G605" s="15">
        <v>0</v>
      </c>
      <c r="H605" s="15">
        <v>5000</v>
      </c>
    </row>
    <row r="606" spans="1:8" ht="31.5" thickTop="1" thickBot="1" x14ac:dyDescent="0.3">
      <c r="A606" s="5" t="s">
        <v>708</v>
      </c>
      <c r="B606" s="6" t="s">
        <v>709</v>
      </c>
      <c r="C606" s="14">
        <v>417.40928000000002</v>
      </c>
      <c r="D606" s="14">
        <v>0</v>
      </c>
      <c r="E606" s="14">
        <f t="shared" si="50"/>
        <v>0</v>
      </c>
      <c r="F606" s="14">
        <f>SUM(F607,F613:F614)</f>
        <v>0</v>
      </c>
      <c r="G606" s="14">
        <f>SUM(G607,G613:G614)</f>
        <v>0</v>
      </c>
      <c r="H606" s="14">
        <f>SUM(H607,H613:H614)</f>
        <v>0</v>
      </c>
    </row>
    <row r="607" spans="1:8" ht="16.5" thickTop="1" thickBot="1" x14ac:dyDescent="0.3">
      <c r="A607" s="5" t="s">
        <v>710</v>
      </c>
      <c r="B607" s="7" t="s">
        <v>20</v>
      </c>
      <c r="C607" s="15">
        <v>401.85928000000001</v>
      </c>
      <c r="D607" s="15">
        <v>0</v>
      </c>
      <c r="E607" s="15">
        <f t="shared" si="50"/>
        <v>0</v>
      </c>
      <c r="F607" s="15">
        <f>SUM(F608:F612)</f>
        <v>0</v>
      </c>
      <c r="G607" s="15">
        <f>SUM(G608:G612)</f>
        <v>0</v>
      </c>
      <c r="H607" s="15">
        <f>SUM(H608:H612)</f>
        <v>0</v>
      </c>
    </row>
    <row r="608" spans="1:8" ht="16.5" thickTop="1" thickBot="1" x14ac:dyDescent="0.3">
      <c r="A608" s="5" t="s">
        <v>711</v>
      </c>
      <c r="B608" s="8" t="s">
        <v>22</v>
      </c>
      <c r="C608" s="15">
        <v>0</v>
      </c>
      <c r="D608" s="15">
        <v>0</v>
      </c>
      <c r="E608" s="15">
        <f t="shared" si="50"/>
        <v>0</v>
      </c>
      <c r="F608" s="15">
        <v>0</v>
      </c>
      <c r="G608" s="15">
        <v>0</v>
      </c>
      <c r="H608" s="15">
        <v>0</v>
      </c>
    </row>
    <row r="609" spans="1:8" ht="16.5" thickTop="1" thickBot="1" x14ac:dyDescent="0.3">
      <c r="A609" s="5" t="s">
        <v>712</v>
      </c>
      <c r="B609" s="8" t="s">
        <v>24</v>
      </c>
      <c r="C609" s="15">
        <v>0.25</v>
      </c>
      <c r="D609" s="15">
        <v>0</v>
      </c>
      <c r="E609" s="15">
        <f t="shared" si="50"/>
        <v>0</v>
      </c>
      <c r="F609" s="15">
        <v>0</v>
      </c>
      <c r="G609" s="15">
        <v>0</v>
      </c>
      <c r="H609" s="15">
        <v>0</v>
      </c>
    </row>
    <row r="610" spans="1:8" ht="16.5" thickTop="1" thickBot="1" x14ac:dyDescent="0.3">
      <c r="A610" s="5" t="s">
        <v>713</v>
      </c>
      <c r="B610" s="8" t="s">
        <v>28</v>
      </c>
      <c r="C610" s="15">
        <v>397.40928000000002</v>
      </c>
      <c r="D610" s="15">
        <v>0</v>
      </c>
      <c r="E610" s="15">
        <f t="shared" si="50"/>
        <v>0</v>
      </c>
      <c r="F610" s="15">
        <v>0</v>
      </c>
      <c r="G610" s="15">
        <v>0</v>
      </c>
      <c r="H610" s="15">
        <v>0</v>
      </c>
    </row>
    <row r="611" spans="1:8" ht="16.5" thickTop="1" thickBot="1" x14ac:dyDescent="0.3">
      <c r="A611" s="5" t="s">
        <v>714</v>
      </c>
      <c r="B611" s="8" t="s">
        <v>30</v>
      </c>
      <c r="C611" s="15">
        <v>0</v>
      </c>
      <c r="D611" s="15">
        <v>0</v>
      </c>
      <c r="E611" s="15">
        <f t="shared" si="50"/>
        <v>0</v>
      </c>
      <c r="F611" s="15">
        <v>0</v>
      </c>
      <c r="G611" s="15">
        <v>0</v>
      </c>
      <c r="H611" s="15">
        <v>0</v>
      </c>
    </row>
    <row r="612" spans="1:8" ht="16.5" thickTop="1" thickBot="1" x14ac:dyDescent="0.3">
      <c r="A612" s="5" t="s">
        <v>715</v>
      </c>
      <c r="B612" s="8" t="s">
        <v>34</v>
      </c>
      <c r="C612" s="15">
        <v>4.2</v>
      </c>
      <c r="D612" s="15">
        <v>0</v>
      </c>
      <c r="E612" s="15">
        <f t="shared" si="50"/>
        <v>0</v>
      </c>
      <c r="F612" s="15">
        <v>0</v>
      </c>
      <c r="G612" s="15">
        <v>0</v>
      </c>
      <c r="H612" s="15">
        <v>0</v>
      </c>
    </row>
    <row r="613" spans="1:8" ht="16.5" thickTop="1" thickBot="1" x14ac:dyDescent="0.3">
      <c r="A613" s="5" t="s">
        <v>716</v>
      </c>
      <c r="B613" s="7" t="s">
        <v>36</v>
      </c>
      <c r="C613" s="15">
        <v>15.55</v>
      </c>
      <c r="D613" s="15">
        <v>0</v>
      </c>
      <c r="E613" s="15">
        <f t="shared" si="50"/>
        <v>0</v>
      </c>
      <c r="F613" s="15">
        <v>0</v>
      </c>
      <c r="G613" s="15">
        <v>0</v>
      </c>
      <c r="H613" s="15">
        <v>0</v>
      </c>
    </row>
    <row r="614" spans="1:8" ht="16.5" thickTop="1" thickBot="1" x14ac:dyDescent="0.3">
      <c r="A614" s="5" t="s">
        <v>717</v>
      </c>
      <c r="B614" s="7" t="s">
        <v>40</v>
      </c>
      <c r="C614" s="15">
        <v>0</v>
      </c>
      <c r="D614" s="15">
        <v>0</v>
      </c>
      <c r="E614" s="15">
        <f t="shared" si="50"/>
        <v>0</v>
      </c>
      <c r="F614" s="15">
        <v>0</v>
      </c>
      <c r="G614" s="15">
        <v>0</v>
      </c>
      <c r="H614" s="15">
        <v>0</v>
      </c>
    </row>
    <row r="615" spans="1:8" ht="16.5" thickTop="1" thickBot="1" x14ac:dyDescent="0.3">
      <c r="A615" s="5" t="s">
        <v>718</v>
      </c>
      <c r="B615" s="6" t="s">
        <v>719</v>
      </c>
      <c r="C615" s="14">
        <v>0</v>
      </c>
      <c r="D615" s="14">
        <v>0</v>
      </c>
      <c r="E615" s="14">
        <f t="shared" si="50"/>
        <v>0</v>
      </c>
      <c r="F615" s="14">
        <f>SUM(F616,F621)</f>
        <v>0</v>
      </c>
      <c r="G615" s="14">
        <f>SUM(G616,G621)</f>
        <v>0</v>
      </c>
      <c r="H615" s="14">
        <f>SUM(H616,H621)</f>
        <v>0</v>
      </c>
    </row>
    <row r="616" spans="1:8" ht="16.5" thickTop="1" thickBot="1" x14ac:dyDescent="0.3">
      <c r="A616" s="5" t="s">
        <v>720</v>
      </c>
      <c r="B616" s="7" t="s">
        <v>20</v>
      </c>
      <c r="C616" s="15">
        <v>0</v>
      </c>
      <c r="D616" s="15">
        <v>0</v>
      </c>
      <c r="E616" s="15">
        <f t="shared" si="50"/>
        <v>0</v>
      </c>
      <c r="F616" s="15">
        <f>SUM(F617:F620)</f>
        <v>0</v>
      </c>
      <c r="G616" s="15">
        <f>SUM(G617:G620)</f>
        <v>0</v>
      </c>
      <c r="H616" s="15">
        <f>SUM(H617:H620)</f>
        <v>0</v>
      </c>
    </row>
    <row r="617" spans="1:8" ht="16.5" thickTop="1" thickBot="1" x14ac:dyDescent="0.3">
      <c r="A617" s="5" t="s">
        <v>721</v>
      </c>
      <c r="B617" s="8" t="s">
        <v>22</v>
      </c>
      <c r="C617" s="15">
        <v>0</v>
      </c>
      <c r="D617" s="15">
        <v>0</v>
      </c>
      <c r="E617" s="15">
        <f t="shared" si="50"/>
        <v>0</v>
      </c>
      <c r="F617" s="15">
        <v>0</v>
      </c>
      <c r="G617" s="15">
        <v>0</v>
      </c>
      <c r="H617" s="15">
        <v>0</v>
      </c>
    </row>
    <row r="618" spans="1:8" ht="16.5" thickTop="1" thickBot="1" x14ac:dyDescent="0.3">
      <c r="A618" s="5" t="s">
        <v>722</v>
      </c>
      <c r="B618" s="8" t="s">
        <v>24</v>
      </c>
      <c r="C618" s="15">
        <v>0</v>
      </c>
      <c r="D618" s="15">
        <v>0</v>
      </c>
      <c r="E618" s="15">
        <f t="shared" si="50"/>
        <v>0</v>
      </c>
      <c r="F618" s="15">
        <v>0</v>
      </c>
      <c r="G618" s="15">
        <v>0</v>
      </c>
      <c r="H618" s="15">
        <v>0</v>
      </c>
    </row>
    <row r="619" spans="1:8" ht="16.5" thickTop="1" thickBot="1" x14ac:dyDescent="0.3">
      <c r="A619" s="5" t="s">
        <v>723</v>
      </c>
      <c r="B619" s="8" t="s">
        <v>32</v>
      </c>
      <c r="C619" s="15">
        <v>0</v>
      </c>
      <c r="D619" s="15">
        <v>0</v>
      </c>
      <c r="E619" s="15">
        <f t="shared" si="50"/>
        <v>0</v>
      </c>
      <c r="F619" s="15">
        <v>0</v>
      </c>
      <c r="G619" s="15">
        <v>0</v>
      </c>
      <c r="H619" s="15">
        <v>0</v>
      </c>
    </row>
    <row r="620" spans="1:8" ht="16.5" thickTop="1" thickBot="1" x14ac:dyDescent="0.3">
      <c r="A620" s="5" t="s">
        <v>724</v>
      </c>
      <c r="B620" s="8" t="s">
        <v>34</v>
      </c>
      <c r="C620" s="15">
        <v>0</v>
      </c>
      <c r="D620" s="15">
        <v>0</v>
      </c>
      <c r="E620" s="15">
        <f t="shared" si="50"/>
        <v>0</v>
      </c>
      <c r="F620" s="15">
        <v>0</v>
      </c>
      <c r="G620" s="15">
        <v>0</v>
      </c>
      <c r="H620" s="15">
        <v>0</v>
      </c>
    </row>
    <row r="621" spans="1:8" ht="16.5" thickTop="1" thickBot="1" x14ac:dyDescent="0.3">
      <c r="A621" s="5" t="s">
        <v>725</v>
      </c>
      <c r="B621" s="7" t="s">
        <v>36</v>
      </c>
      <c r="C621" s="15">
        <v>0</v>
      </c>
      <c r="D621" s="15">
        <v>0</v>
      </c>
      <c r="E621" s="15">
        <f t="shared" si="50"/>
        <v>0</v>
      </c>
      <c r="F621" s="15">
        <v>0</v>
      </c>
      <c r="G621" s="15">
        <v>0</v>
      </c>
      <c r="H621" s="15">
        <v>0</v>
      </c>
    </row>
    <row r="622" spans="1:8" ht="16.5" thickTop="1" thickBot="1" x14ac:dyDescent="0.3">
      <c r="A622" s="5" t="s">
        <v>726</v>
      </c>
      <c r="B622" s="6" t="s">
        <v>727</v>
      </c>
      <c r="C622" s="14">
        <v>0</v>
      </c>
      <c r="D622" s="14">
        <v>0</v>
      </c>
      <c r="E622" s="14">
        <f t="shared" si="50"/>
        <v>0</v>
      </c>
      <c r="F622" s="14">
        <f>SUM(F623,F629:F630)</f>
        <v>0</v>
      </c>
      <c r="G622" s="14">
        <f>SUM(G623,G629:G630)</f>
        <v>0</v>
      </c>
      <c r="H622" s="14">
        <f>SUM(H623,H629:H630)</f>
        <v>0</v>
      </c>
    </row>
    <row r="623" spans="1:8" ht="16.5" thickTop="1" thickBot="1" x14ac:dyDescent="0.3">
      <c r="A623" s="5" t="s">
        <v>728</v>
      </c>
      <c r="B623" s="7" t="s">
        <v>20</v>
      </c>
      <c r="C623" s="15">
        <v>0</v>
      </c>
      <c r="D623" s="15">
        <v>0</v>
      </c>
      <c r="E623" s="15">
        <f t="shared" si="50"/>
        <v>0</v>
      </c>
      <c r="F623" s="15">
        <f>SUM(F624:F628)</f>
        <v>0</v>
      </c>
      <c r="G623" s="15">
        <f>SUM(G624:G628)</f>
        <v>0</v>
      </c>
      <c r="H623" s="15">
        <f>SUM(H624:H628)</f>
        <v>0</v>
      </c>
    </row>
    <row r="624" spans="1:8" ht="16.5" thickTop="1" thickBot="1" x14ac:dyDescent="0.3">
      <c r="A624" s="5" t="s">
        <v>729</v>
      </c>
      <c r="B624" s="8" t="s">
        <v>22</v>
      </c>
      <c r="C624" s="15">
        <v>0</v>
      </c>
      <c r="D624" s="15">
        <v>0</v>
      </c>
      <c r="E624" s="15">
        <f t="shared" si="50"/>
        <v>0</v>
      </c>
      <c r="F624" s="15">
        <v>0</v>
      </c>
      <c r="G624" s="15">
        <v>0</v>
      </c>
      <c r="H624" s="15">
        <v>0</v>
      </c>
    </row>
    <row r="625" spans="1:8" ht="16.5" thickTop="1" thickBot="1" x14ac:dyDescent="0.3">
      <c r="A625" s="5" t="s">
        <v>730</v>
      </c>
      <c r="B625" s="8" t="s">
        <v>24</v>
      </c>
      <c r="C625" s="15">
        <v>0</v>
      </c>
      <c r="D625" s="15">
        <v>0</v>
      </c>
      <c r="E625" s="15">
        <f t="shared" si="50"/>
        <v>0</v>
      </c>
      <c r="F625" s="15">
        <v>0</v>
      </c>
      <c r="G625" s="15">
        <v>0</v>
      </c>
      <c r="H625" s="15">
        <v>0</v>
      </c>
    </row>
    <row r="626" spans="1:8" ht="16.5" thickTop="1" thickBot="1" x14ac:dyDescent="0.3">
      <c r="A626" s="5" t="s">
        <v>731</v>
      </c>
      <c r="B626" s="8" t="s">
        <v>30</v>
      </c>
      <c r="C626" s="15">
        <v>0</v>
      </c>
      <c r="D626" s="15">
        <v>0</v>
      </c>
      <c r="E626" s="15">
        <f t="shared" si="50"/>
        <v>0</v>
      </c>
      <c r="F626" s="15">
        <v>0</v>
      </c>
      <c r="G626" s="15">
        <v>0</v>
      </c>
      <c r="H626" s="15">
        <v>0</v>
      </c>
    </row>
    <row r="627" spans="1:8" ht="16.5" thickTop="1" thickBot="1" x14ac:dyDescent="0.3">
      <c r="A627" s="5" t="s">
        <v>732</v>
      </c>
      <c r="B627" s="8" t="s">
        <v>32</v>
      </c>
      <c r="C627" s="15">
        <v>0</v>
      </c>
      <c r="D627" s="15">
        <v>0</v>
      </c>
      <c r="E627" s="15">
        <f t="shared" si="50"/>
        <v>0</v>
      </c>
      <c r="F627" s="15">
        <v>0</v>
      </c>
      <c r="G627" s="15">
        <v>0</v>
      </c>
      <c r="H627" s="15">
        <v>0</v>
      </c>
    </row>
    <row r="628" spans="1:8" ht="16.5" thickTop="1" thickBot="1" x14ac:dyDescent="0.3">
      <c r="A628" s="5" t="s">
        <v>733</v>
      </c>
      <c r="B628" s="8" t="s">
        <v>34</v>
      </c>
      <c r="C628" s="15">
        <v>0</v>
      </c>
      <c r="D628" s="15">
        <v>0</v>
      </c>
      <c r="E628" s="15">
        <f t="shared" si="50"/>
        <v>0</v>
      </c>
      <c r="F628" s="15">
        <v>0</v>
      </c>
      <c r="G628" s="15">
        <v>0</v>
      </c>
      <c r="H628" s="15">
        <v>0</v>
      </c>
    </row>
    <row r="629" spans="1:8" ht="16.5" thickTop="1" thickBot="1" x14ac:dyDescent="0.3">
      <c r="A629" s="5" t="s">
        <v>734</v>
      </c>
      <c r="B629" s="7" t="s">
        <v>36</v>
      </c>
      <c r="C629" s="15">
        <v>0</v>
      </c>
      <c r="D629" s="15">
        <v>0</v>
      </c>
      <c r="E629" s="15">
        <f t="shared" si="50"/>
        <v>0</v>
      </c>
      <c r="F629" s="15">
        <v>0</v>
      </c>
      <c r="G629" s="15">
        <v>0</v>
      </c>
      <c r="H629" s="15">
        <v>0</v>
      </c>
    </row>
    <row r="630" spans="1:8" ht="16.5" thickTop="1" thickBot="1" x14ac:dyDescent="0.3">
      <c r="A630" s="5" t="s">
        <v>735</v>
      </c>
      <c r="B630" s="7" t="s">
        <v>40</v>
      </c>
      <c r="C630" s="15">
        <v>0</v>
      </c>
      <c r="D630" s="15">
        <v>0</v>
      </c>
      <c r="E630" s="15">
        <f t="shared" si="50"/>
        <v>0</v>
      </c>
      <c r="F630" s="15">
        <v>0</v>
      </c>
      <c r="G630" s="15">
        <v>0</v>
      </c>
      <c r="H630" s="15">
        <v>0</v>
      </c>
    </row>
    <row r="631" spans="1:8" ht="16.5" thickTop="1" thickBot="1" x14ac:dyDescent="0.3">
      <c r="A631" s="5" t="s">
        <v>736</v>
      </c>
      <c r="B631" s="6" t="s">
        <v>737</v>
      </c>
      <c r="C631" s="14">
        <v>0</v>
      </c>
      <c r="D631" s="14">
        <v>0</v>
      </c>
      <c r="E631" s="14">
        <f t="shared" si="50"/>
        <v>0</v>
      </c>
      <c r="F631" s="14">
        <f>SUM(F632,F638:F639)</f>
        <v>0</v>
      </c>
      <c r="G631" s="14">
        <f>SUM(G632,G638:G639)</f>
        <v>0</v>
      </c>
      <c r="H631" s="14">
        <f>SUM(H632,H638:H639)</f>
        <v>0</v>
      </c>
    </row>
    <row r="632" spans="1:8" ht="16.5" thickTop="1" thickBot="1" x14ac:dyDescent="0.3">
      <c r="A632" s="5" t="s">
        <v>738</v>
      </c>
      <c r="B632" s="7" t="s">
        <v>20</v>
      </c>
      <c r="C632" s="15">
        <v>0</v>
      </c>
      <c r="D632" s="15">
        <v>0</v>
      </c>
      <c r="E632" s="15">
        <f t="shared" si="50"/>
        <v>0</v>
      </c>
      <c r="F632" s="15">
        <f>SUM(F633:F637)</f>
        <v>0</v>
      </c>
      <c r="G632" s="15">
        <f>SUM(G633:G637)</f>
        <v>0</v>
      </c>
      <c r="H632" s="15">
        <f>SUM(H633:H637)</f>
        <v>0</v>
      </c>
    </row>
    <row r="633" spans="1:8" ht="16.5" thickTop="1" thickBot="1" x14ac:dyDescent="0.3">
      <c r="A633" s="5" t="s">
        <v>739</v>
      </c>
      <c r="B633" s="8" t="s">
        <v>22</v>
      </c>
      <c r="C633" s="15">
        <v>0</v>
      </c>
      <c r="D633" s="15">
        <v>0</v>
      </c>
      <c r="E633" s="15">
        <f t="shared" si="50"/>
        <v>0</v>
      </c>
      <c r="F633" s="15">
        <v>0</v>
      </c>
      <c r="G633" s="15">
        <v>0</v>
      </c>
      <c r="H633" s="15">
        <v>0</v>
      </c>
    </row>
    <row r="634" spans="1:8" ht="16.5" thickTop="1" thickBot="1" x14ac:dyDescent="0.3">
      <c r="A634" s="5" t="s">
        <v>740</v>
      </c>
      <c r="B634" s="8" t="s">
        <v>24</v>
      </c>
      <c r="C634" s="15">
        <v>0</v>
      </c>
      <c r="D634" s="15">
        <v>0</v>
      </c>
      <c r="E634" s="15">
        <f t="shared" si="50"/>
        <v>0</v>
      </c>
      <c r="F634" s="15">
        <v>0</v>
      </c>
      <c r="G634" s="15">
        <v>0</v>
      </c>
      <c r="H634" s="15">
        <v>0</v>
      </c>
    </row>
    <row r="635" spans="1:8" ht="16.5" thickTop="1" thickBot="1" x14ac:dyDescent="0.3">
      <c r="A635" s="5" t="s">
        <v>741</v>
      </c>
      <c r="B635" s="8" t="s">
        <v>30</v>
      </c>
      <c r="C635" s="15">
        <v>0</v>
      </c>
      <c r="D635" s="15">
        <v>0</v>
      </c>
      <c r="E635" s="15">
        <f t="shared" si="50"/>
        <v>0</v>
      </c>
      <c r="F635" s="15">
        <v>0</v>
      </c>
      <c r="G635" s="15">
        <v>0</v>
      </c>
      <c r="H635" s="15">
        <v>0</v>
      </c>
    </row>
    <row r="636" spans="1:8" ht="16.5" thickTop="1" thickBot="1" x14ac:dyDescent="0.3">
      <c r="A636" s="5" t="s">
        <v>742</v>
      </c>
      <c r="B636" s="8" t="s">
        <v>32</v>
      </c>
      <c r="C636" s="15">
        <v>0</v>
      </c>
      <c r="D636" s="15">
        <v>0</v>
      </c>
      <c r="E636" s="15">
        <f t="shared" si="50"/>
        <v>0</v>
      </c>
      <c r="F636" s="15">
        <v>0</v>
      </c>
      <c r="G636" s="15">
        <v>0</v>
      </c>
      <c r="H636" s="15">
        <v>0</v>
      </c>
    </row>
    <row r="637" spans="1:8" ht="16.5" thickTop="1" thickBot="1" x14ac:dyDescent="0.3">
      <c r="A637" s="5" t="s">
        <v>743</v>
      </c>
      <c r="B637" s="8" t="s">
        <v>34</v>
      </c>
      <c r="C637" s="15">
        <v>0</v>
      </c>
      <c r="D637" s="15">
        <v>0</v>
      </c>
      <c r="E637" s="15">
        <f t="shared" si="50"/>
        <v>0</v>
      </c>
      <c r="F637" s="15">
        <v>0</v>
      </c>
      <c r="G637" s="15">
        <v>0</v>
      </c>
      <c r="H637" s="15">
        <v>0</v>
      </c>
    </row>
    <row r="638" spans="1:8" ht="16.5" thickTop="1" thickBot="1" x14ac:dyDescent="0.3">
      <c r="A638" s="5" t="s">
        <v>744</v>
      </c>
      <c r="B638" s="7" t="s">
        <v>36</v>
      </c>
      <c r="C638" s="15">
        <v>0</v>
      </c>
      <c r="D638" s="15">
        <v>0</v>
      </c>
      <c r="E638" s="15">
        <f t="shared" si="50"/>
        <v>0</v>
      </c>
      <c r="F638" s="15">
        <v>0</v>
      </c>
      <c r="G638" s="15">
        <v>0</v>
      </c>
      <c r="H638" s="15">
        <v>0</v>
      </c>
    </row>
    <row r="639" spans="1:8" ht="16.5" thickTop="1" thickBot="1" x14ac:dyDescent="0.3">
      <c r="A639" s="5" t="s">
        <v>745</v>
      </c>
      <c r="B639" s="7" t="s">
        <v>40</v>
      </c>
      <c r="C639" s="15">
        <v>0</v>
      </c>
      <c r="D639" s="15">
        <v>0</v>
      </c>
      <c r="E639" s="15">
        <f t="shared" si="50"/>
        <v>0</v>
      </c>
      <c r="F639" s="15">
        <v>0</v>
      </c>
      <c r="G639" s="15">
        <v>0</v>
      </c>
      <c r="H639" s="15">
        <v>0</v>
      </c>
    </row>
    <row r="640" spans="1:8" ht="31.5" thickTop="1" thickBot="1" x14ac:dyDescent="0.3">
      <c r="A640" s="5" t="s">
        <v>746</v>
      </c>
      <c r="B640" s="6" t="s">
        <v>747</v>
      </c>
      <c r="C640" s="14">
        <v>0</v>
      </c>
      <c r="D640" s="14">
        <v>0</v>
      </c>
      <c r="E640" s="14">
        <f t="shared" si="50"/>
        <v>0</v>
      </c>
      <c r="F640" s="14">
        <f>SUM(F641,F647:F648)</f>
        <v>0</v>
      </c>
      <c r="G640" s="14">
        <f>SUM(G641,G647:G648)</f>
        <v>0</v>
      </c>
      <c r="H640" s="14">
        <f>SUM(H641,H647:H648)</f>
        <v>0</v>
      </c>
    </row>
    <row r="641" spans="1:8" ht="16.5" thickTop="1" thickBot="1" x14ac:dyDescent="0.3">
      <c r="A641" s="5" t="s">
        <v>748</v>
      </c>
      <c r="B641" s="7" t="s">
        <v>20</v>
      </c>
      <c r="C641" s="15">
        <v>0</v>
      </c>
      <c r="D641" s="15">
        <v>0</v>
      </c>
      <c r="E641" s="15">
        <f t="shared" si="50"/>
        <v>0</v>
      </c>
      <c r="F641" s="15">
        <f>SUM(F642:F646)</f>
        <v>0</v>
      </c>
      <c r="G641" s="15">
        <f>SUM(G642:G646)</f>
        <v>0</v>
      </c>
      <c r="H641" s="15">
        <f>SUM(H642:H646)</f>
        <v>0</v>
      </c>
    </row>
    <row r="642" spans="1:8" ht="16.5" thickTop="1" thickBot="1" x14ac:dyDescent="0.3">
      <c r="A642" s="5" t="s">
        <v>749</v>
      </c>
      <c r="B642" s="8" t="s">
        <v>22</v>
      </c>
      <c r="C642" s="15">
        <v>0</v>
      </c>
      <c r="D642" s="15">
        <v>0</v>
      </c>
      <c r="E642" s="15">
        <f t="shared" si="50"/>
        <v>0</v>
      </c>
      <c r="F642" s="15">
        <v>0</v>
      </c>
      <c r="G642" s="15">
        <v>0</v>
      </c>
      <c r="H642" s="15">
        <v>0</v>
      </c>
    </row>
    <row r="643" spans="1:8" ht="16.5" thickTop="1" thickBot="1" x14ac:dyDescent="0.3">
      <c r="A643" s="5" t="s">
        <v>750</v>
      </c>
      <c r="B643" s="8" t="s">
        <v>24</v>
      </c>
      <c r="C643" s="15">
        <v>0</v>
      </c>
      <c r="D643" s="15">
        <v>0</v>
      </c>
      <c r="E643" s="15">
        <f t="shared" si="50"/>
        <v>0</v>
      </c>
      <c r="F643" s="15">
        <v>0</v>
      </c>
      <c r="G643" s="15">
        <v>0</v>
      </c>
      <c r="H643" s="15">
        <v>0</v>
      </c>
    </row>
    <row r="644" spans="1:8" ht="16.5" thickTop="1" thickBot="1" x14ac:dyDescent="0.3">
      <c r="A644" s="5" t="s">
        <v>751</v>
      </c>
      <c r="B644" s="8" t="s">
        <v>30</v>
      </c>
      <c r="C644" s="15">
        <v>0</v>
      </c>
      <c r="D644" s="15">
        <v>0</v>
      </c>
      <c r="E644" s="15">
        <f t="shared" si="50"/>
        <v>0</v>
      </c>
      <c r="F644" s="15">
        <v>0</v>
      </c>
      <c r="G644" s="15">
        <v>0</v>
      </c>
      <c r="H644" s="15">
        <v>0</v>
      </c>
    </row>
    <row r="645" spans="1:8" ht="16.5" thickTop="1" thickBot="1" x14ac:dyDescent="0.3">
      <c r="A645" s="5" t="s">
        <v>752</v>
      </c>
      <c r="B645" s="8" t="s">
        <v>32</v>
      </c>
      <c r="C645" s="15">
        <v>0</v>
      </c>
      <c r="D645" s="15">
        <v>0</v>
      </c>
      <c r="E645" s="15">
        <f t="shared" si="50"/>
        <v>0</v>
      </c>
      <c r="F645" s="15">
        <v>0</v>
      </c>
      <c r="G645" s="15">
        <v>0</v>
      </c>
      <c r="H645" s="15">
        <v>0</v>
      </c>
    </row>
    <row r="646" spans="1:8" ht="16.5" thickTop="1" thickBot="1" x14ac:dyDescent="0.3">
      <c r="A646" s="5" t="s">
        <v>753</v>
      </c>
      <c r="B646" s="8" t="s">
        <v>34</v>
      </c>
      <c r="C646" s="15">
        <v>0</v>
      </c>
      <c r="D646" s="15">
        <v>0</v>
      </c>
      <c r="E646" s="15">
        <f t="shared" ref="E646:E709" si="52">SUM(F646:H646)</f>
        <v>0</v>
      </c>
      <c r="F646" s="15">
        <v>0</v>
      </c>
      <c r="G646" s="15">
        <v>0</v>
      </c>
      <c r="H646" s="15">
        <v>0</v>
      </c>
    </row>
    <row r="647" spans="1:8" ht="16.5" thickTop="1" thickBot="1" x14ac:dyDescent="0.3">
      <c r="A647" s="5" t="s">
        <v>754</v>
      </c>
      <c r="B647" s="7" t="s">
        <v>36</v>
      </c>
      <c r="C647" s="15">
        <v>0</v>
      </c>
      <c r="D647" s="15">
        <v>0</v>
      </c>
      <c r="E647" s="15">
        <f t="shared" si="52"/>
        <v>0</v>
      </c>
      <c r="F647" s="15">
        <v>0</v>
      </c>
      <c r="G647" s="15">
        <v>0</v>
      </c>
      <c r="H647" s="15">
        <v>0</v>
      </c>
    </row>
    <row r="648" spans="1:8" ht="16.5" thickTop="1" thickBot="1" x14ac:dyDescent="0.3">
      <c r="A648" s="5" t="s">
        <v>755</v>
      </c>
      <c r="B648" s="7" t="s">
        <v>40</v>
      </c>
      <c r="C648" s="15">
        <v>0</v>
      </c>
      <c r="D648" s="15">
        <v>0</v>
      </c>
      <c r="E648" s="15">
        <f t="shared" si="52"/>
        <v>0</v>
      </c>
      <c r="F648" s="15">
        <v>0</v>
      </c>
      <c r="G648" s="15">
        <v>0</v>
      </c>
      <c r="H648" s="15">
        <v>0</v>
      </c>
    </row>
    <row r="649" spans="1:8" ht="76.5" thickTop="1" thickBot="1" x14ac:dyDescent="0.3">
      <c r="A649" s="5" t="s">
        <v>756</v>
      </c>
      <c r="B649" s="6" t="s">
        <v>757</v>
      </c>
      <c r="C649" s="14">
        <v>0</v>
      </c>
      <c r="D649" s="14">
        <v>0</v>
      </c>
      <c r="E649" s="14">
        <f t="shared" si="52"/>
        <v>0</v>
      </c>
      <c r="F649" s="14">
        <f t="shared" ref="F649:H650" si="53">SUM(F650)</f>
        <v>0</v>
      </c>
      <c r="G649" s="14">
        <f t="shared" si="53"/>
        <v>0</v>
      </c>
      <c r="H649" s="14">
        <f t="shared" si="53"/>
        <v>0</v>
      </c>
    </row>
    <row r="650" spans="1:8" ht="16.5" thickTop="1" thickBot="1" x14ac:dyDescent="0.3">
      <c r="A650" s="5" t="s">
        <v>758</v>
      </c>
      <c r="B650" s="7" t="s">
        <v>20</v>
      </c>
      <c r="C650" s="15">
        <v>0</v>
      </c>
      <c r="D650" s="15">
        <v>0</v>
      </c>
      <c r="E650" s="15">
        <f t="shared" si="52"/>
        <v>0</v>
      </c>
      <c r="F650" s="15">
        <f t="shared" si="53"/>
        <v>0</v>
      </c>
      <c r="G650" s="15">
        <f t="shared" si="53"/>
        <v>0</v>
      </c>
      <c r="H650" s="15">
        <f t="shared" si="53"/>
        <v>0</v>
      </c>
    </row>
    <row r="651" spans="1:8" ht="16.5" thickTop="1" thickBot="1" x14ac:dyDescent="0.3">
      <c r="A651" s="5" t="s">
        <v>759</v>
      </c>
      <c r="B651" s="8" t="s">
        <v>34</v>
      </c>
      <c r="C651" s="15">
        <v>0</v>
      </c>
      <c r="D651" s="15">
        <v>0</v>
      </c>
      <c r="E651" s="15">
        <f t="shared" si="52"/>
        <v>0</v>
      </c>
      <c r="F651" s="15">
        <v>0</v>
      </c>
      <c r="G651" s="15">
        <v>0</v>
      </c>
      <c r="H651" s="15">
        <v>0</v>
      </c>
    </row>
    <row r="652" spans="1:8" ht="16.5" thickTop="1" thickBot="1" x14ac:dyDescent="0.3">
      <c r="A652" s="5" t="s">
        <v>760</v>
      </c>
      <c r="B652" s="6" t="s">
        <v>761</v>
      </c>
      <c r="C652" s="14">
        <v>2583.1572000000001</v>
      </c>
      <c r="D652" s="14">
        <v>0</v>
      </c>
      <c r="E652" s="14">
        <f t="shared" si="52"/>
        <v>0</v>
      </c>
      <c r="F652" s="14">
        <f t="shared" ref="F652:H653" si="54">SUM(F658,F663)</f>
        <v>0</v>
      </c>
      <c r="G652" s="14">
        <f t="shared" si="54"/>
        <v>0</v>
      </c>
      <c r="H652" s="14">
        <f t="shared" si="54"/>
        <v>0</v>
      </c>
    </row>
    <row r="653" spans="1:8" ht="16.5" thickTop="1" thickBot="1" x14ac:dyDescent="0.3">
      <c r="A653" s="5" t="s">
        <v>762</v>
      </c>
      <c r="B653" s="7" t="s">
        <v>20</v>
      </c>
      <c r="C653" s="15">
        <v>2579.3622</v>
      </c>
      <c r="D653" s="15">
        <v>0</v>
      </c>
      <c r="E653" s="15">
        <f t="shared" si="52"/>
        <v>0</v>
      </c>
      <c r="F653" s="15">
        <f t="shared" si="54"/>
        <v>0</v>
      </c>
      <c r="G653" s="15">
        <f t="shared" si="54"/>
        <v>0</v>
      </c>
      <c r="H653" s="15">
        <f t="shared" si="54"/>
        <v>0</v>
      </c>
    </row>
    <row r="654" spans="1:8" ht="16.5" thickTop="1" thickBot="1" x14ac:dyDescent="0.3">
      <c r="A654" s="5" t="s">
        <v>763</v>
      </c>
      <c r="B654" s="8" t="s">
        <v>22</v>
      </c>
      <c r="C654" s="15">
        <v>92.765000000000001</v>
      </c>
      <c r="D654" s="15">
        <v>0</v>
      </c>
      <c r="E654" s="15">
        <f t="shared" si="52"/>
        <v>0</v>
      </c>
      <c r="F654" s="15">
        <f>SUM(F660)</f>
        <v>0</v>
      </c>
      <c r="G654" s="15">
        <f>SUM(G660)</f>
        <v>0</v>
      </c>
      <c r="H654" s="15">
        <f>SUM(H660)</f>
        <v>0</v>
      </c>
    </row>
    <row r="655" spans="1:8" ht="16.5" thickTop="1" thickBot="1" x14ac:dyDescent="0.3">
      <c r="A655" s="5" t="s">
        <v>764</v>
      </c>
      <c r="B655" s="8" t="s">
        <v>24</v>
      </c>
      <c r="C655" s="15">
        <v>2481.0583299999998</v>
      </c>
      <c r="D655" s="15">
        <v>0</v>
      </c>
      <c r="E655" s="15">
        <f t="shared" si="52"/>
        <v>0</v>
      </c>
      <c r="F655" s="15">
        <f>SUM(F661,F665)</f>
        <v>0</v>
      </c>
      <c r="G655" s="15">
        <f>SUM(G661,G665)</f>
        <v>0</v>
      </c>
      <c r="H655" s="15">
        <f>SUM(H661,H665)</f>
        <v>0</v>
      </c>
    </row>
    <row r="656" spans="1:8" ht="16.5" thickTop="1" thickBot="1" x14ac:dyDescent="0.3">
      <c r="A656" s="5" t="s">
        <v>765</v>
      </c>
      <c r="B656" s="8" t="s">
        <v>32</v>
      </c>
      <c r="C656" s="15">
        <v>5.5388700000000002</v>
      </c>
      <c r="D656" s="15">
        <v>0</v>
      </c>
      <c r="E656" s="15">
        <f t="shared" si="52"/>
        <v>0</v>
      </c>
      <c r="F656" s="15">
        <f>SUM(F662)</f>
        <v>0</v>
      </c>
      <c r="G656" s="15">
        <f>SUM(G662)</f>
        <v>0</v>
      </c>
      <c r="H656" s="15">
        <f>SUM(H662)</f>
        <v>0</v>
      </c>
    </row>
    <row r="657" spans="1:8" ht="16.5" thickTop="1" thickBot="1" x14ac:dyDescent="0.3">
      <c r="A657" s="5" t="s">
        <v>766</v>
      </c>
      <c r="B657" s="7" t="s">
        <v>36</v>
      </c>
      <c r="C657" s="15">
        <v>3.7949999999999999</v>
      </c>
      <c r="D657" s="15">
        <v>0</v>
      </c>
      <c r="E657" s="15">
        <f t="shared" si="52"/>
        <v>0</v>
      </c>
      <c r="F657" s="15">
        <f>SUM(F666)</f>
        <v>0</v>
      </c>
      <c r="G657" s="15">
        <f>SUM(G666)</f>
        <v>0</v>
      </c>
      <c r="H657" s="15">
        <f>SUM(H666)</f>
        <v>0</v>
      </c>
    </row>
    <row r="658" spans="1:8" ht="16.5" thickTop="1" thickBot="1" x14ac:dyDescent="0.3">
      <c r="A658" s="5" t="s">
        <v>767</v>
      </c>
      <c r="B658" s="6" t="s">
        <v>768</v>
      </c>
      <c r="C658" s="14">
        <v>484.22540999999995</v>
      </c>
      <c r="D658" s="14">
        <v>0</v>
      </c>
      <c r="E658" s="14">
        <f t="shared" si="52"/>
        <v>0</v>
      </c>
      <c r="F658" s="14">
        <f>SUM(F659)</f>
        <v>0</v>
      </c>
      <c r="G658" s="14">
        <f>SUM(G659)</f>
        <v>0</v>
      </c>
      <c r="H658" s="14">
        <f>SUM(H659)</f>
        <v>0</v>
      </c>
    </row>
    <row r="659" spans="1:8" ht="16.5" thickTop="1" thickBot="1" x14ac:dyDescent="0.3">
      <c r="A659" s="5" t="s">
        <v>769</v>
      </c>
      <c r="B659" s="7" t="s">
        <v>20</v>
      </c>
      <c r="C659" s="15">
        <v>484.22540999999995</v>
      </c>
      <c r="D659" s="15">
        <v>0</v>
      </c>
      <c r="E659" s="15">
        <f t="shared" si="52"/>
        <v>0</v>
      </c>
      <c r="F659" s="15">
        <f>SUM(F660:F662)</f>
        <v>0</v>
      </c>
      <c r="G659" s="15">
        <f>SUM(G660:G662)</f>
        <v>0</v>
      </c>
      <c r="H659" s="15">
        <f>SUM(H660:H662)</f>
        <v>0</v>
      </c>
    </row>
    <row r="660" spans="1:8" ht="16.5" thickTop="1" thickBot="1" x14ac:dyDescent="0.3">
      <c r="A660" s="5" t="s">
        <v>770</v>
      </c>
      <c r="B660" s="8" t="s">
        <v>22</v>
      </c>
      <c r="C660" s="15">
        <v>92.765000000000001</v>
      </c>
      <c r="D660" s="15">
        <v>0</v>
      </c>
      <c r="E660" s="15">
        <f t="shared" si="52"/>
        <v>0</v>
      </c>
      <c r="F660" s="15">
        <v>0</v>
      </c>
      <c r="G660" s="15">
        <v>0</v>
      </c>
      <c r="H660" s="15">
        <v>0</v>
      </c>
    </row>
    <row r="661" spans="1:8" ht="16.5" thickTop="1" thickBot="1" x14ac:dyDescent="0.3">
      <c r="A661" s="5" t="s">
        <v>771</v>
      </c>
      <c r="B661" s="8" t="s">
        <v>24</v>
      </c>
      <c r="C661" s="15">
        <v>385.92153999999999</v>
      </c>
      <c r="D661" s="15">
        <v>0</v>
      </c>
      <c r="E661" s="15">
        <f t="shared" si="52"/>
        <v>0</v>
      </c>
      <c r="F661" s="15">
        <v>0</v>
      </c>
      <c r="G661" s="15">
        <v>0</v>
      </c>
      <c r="H661" s="15">
        <v>0</v>
      </c>
    </row>
    <row r="662" spans="1:8" ht="16.5" thickTop="1" thickBot="1" x14ac:dyDescent="0.3">
      <c r="A662" s="5" t="s">
        <v>772</v>
      </c>
      <c r="B662" s="8" t="s">
        <v>32</v>
      </c>
      <c r="C662" s="15">
        <v>5.5388700000000002</v>
      </c>
      <c r="D662" s="15">
        <v>0</v>
      </c>
      <c r="E662" s="15">
        <f t="shared" si="52"/>
        <v>0</v>
      </c>
      <c r="F662" s="15">
        <v>0</v>
      </c>
      <c r="G662" s="15">
        <v>0</v>
      </c>
      <c r="H662" s="15">
        <v>0</v>
      </c>
    </row>
    <row r="663" spans="1:8" ht="31.5" thickTop="1" thickBot="1" x14ac:dyDescent="0.3">
      <c r="A663" s="5" t="s">
        <v>773</v>
      </c>
      <c r="B663" s="6" t="s">
        <v>774</v>
      </c>
      <c r="C663" s="14">
        <v>2098.9317900000001</v>
      </c>
      <c r="D663" s="14">
        <v>0</v>
      </c>
      <c r="E663" s="14">
        <f t="shared" si="52"/>
        <v>0</v>
      </c>
      <c r="F663" s="14">
        <f>SUM(F664,F666)</f>
        <v>0</v>
      </c>
      <c r="G663" s="14">
        <f>SUM(G664,G666)</f>
        <v>0</v>
      </c>
      <c r="H663" s="14">
        <f>SUM(H664,H666)</f>
        <v>0</v>
      </c>
    </row>
    <row r="664" spans="1:8" ht="16.5" thickTop="1" thickBot="1" x14ac:dyDescent="0.3">
      <c r="A664" s="5" t="s">
        <v>775</v>
      </c>
      <c r="B664" s="7" t="s">
        <v>20</v>
      </c>
      <c r="C664" s="15">
        <v>2095.13679</v>
      </c>
      <c r="D664" s="15">
        <v>0</v>
      </c>
      <c r="E664" s="15">
        <f t="shared" si="52"/>
        <v>0</v>
      </c>
      <c r="F664" s="15">
        <f>SUM(F665)</f>
        <v>0</v>
      </c>
      <c r="G664" s="15">
        <f>SUM(G665)</f>
        <v>0</v>
      </c>
      <c r="H664" s="15">
        <f>SUM(H665)</f>
        <v>0</v>
      </c>
    </row>
    <row r="665" spans="1:8" ht="16.5" thickTop="1" thickBot="1" x14ac:dyDescent="0.3">
      <c r="A665" s="5" t="s">
        <v>776</v>
      </c>
      <c r="B665" s="8" t="s">
        <v>24</v>
      </c>
      <c r="C665" s="15">
        <v>2095.13679</v>
      </c>
      <c r="D665" s="15">
        <v>0</v>
      </c>
      <c r="E665" s="15">
        <f t="shared" si="52"/>
        <v>0</v>
      </c>
      <c r="F665" s="15">
        <v>0</v>
      </c>
      <c r="G665" s="15">
        <v>0</v>
      </c>
      <c r="H665" s="15">
        <v>0</v>
      </c>
    </row>
    <row r="666" spans="1:8" ht="16.5" thickTop="1" thickBot="1" x14ac:dyDescent="0.3">
      <c r="A666" s="5" t="s">
        <v>777</v>
      </c>
      <c r="B666" s="7" t="s">
        <v>36</v>
      </c>
      <c r="C666" s="15">
        <v>3.7949999999999999</v>
      </c>
      <c r="D666" s="15">
        <v>0</v>
      </c>
      <c r="E666" s="15">
        <f t="shared" si="52"/>
        <v>0</v>
      </c>
      <c r="F666" s="15">
        <v>0</v>
      </c>
      <c r="G666" s="15">
        <v>0</v>
      </c>
      <c r="H666" s="15">
        <v>0</v>
      </c>
    </row>
    <row r="667" spans="1:8" ht="31.5" thickTop="1" thickBot="1" x14ac:dyDescent="0.3">
      <c r="A667" s="5" t="s">
        <v>778</v>
      </c>
      <c r="B667" s="6" t="s">
        <v>779</v>
      </c>
      <c r="C667" s="14">
        <v>898397.96940000006</v>
      </c>
      <c r="D667" s="14">
        <v>950000</v>
      </c>
      <c r="E667" s="14">
        <f t="shared" si="52"/>
        <v>1086400</v>
      </c>
      <c r="F667" s="14">
        <f t="shared" ref="F667:H668" si="55">SUM(F678,F701,F841,F925,F949)</f>
        <v>440400</v>
      </c>
      <c r="G667" s="14">
        <f t="shared" si="55"/>
        <v>26000</v>
      </c>
      <c r="H667" s="14">
        <f t="shared" si="55"/>
        <v>620000</v>
      </c>
    </row>
    <row r="668" spans="1:8" ht="16.5" thickTop="1" thickBot="1" x14ac:dyDescent="0.3">
      <c r="A668" s="5" t="s">
        <v>780</v>
      </c>
      <c r="B668" s="7" t="s">
        <v>20</v>
      </c>
      <c r="C668" s="15">
        <v>331610.06931000005</v>
      </c>
      <c r="D668" s="15">
        <v>331390</v>
      </c>
      <c r="E668" s="15">
        <f t="shared" si="52"/>
        <v>363299</v>
      </c>
      <c r="F668" s="15">
        <f t="shared" si="55"/>
        <v>149199</v>
      </c>
      <c r="G668" s="15">
        <f t="shared" si="55"/>
        <v>10000</v>
      </c>
      <c r="H668" s="15">
        <f t="shared" si="55"/>
        <v>204100</v>
      </c>
    </row>
    <row r="669" spans="1:8" ht="16.5" thickTop="1" thickBot="1" x14ac:dyDescent="0.3">
      <c r="A669" s="5" t="s">
        <v>781</v>
      </c>
      <c r="B669" s="8" t="s">
        <v>22</v>
      </c>
      <c r="C669" s="15">
        <v>8402.3356700000004</v>
      </c>
      <c r="D669" s="15">
        <v>8444</v>
      </c>
      <c r="E669" s="15">
        <f t="shared" si="52"/>
        <v>7934</v>
      </c>
      <c r="F669" s="15">
        <f t="shared" ref="F669:H670" si="56">SUM(F680,F703,F843)</f>
        <v>7934</v>
      </c>
      <c r="G669" s="15">
        <f t="shared" si="56"/>
        <v>0</v>
      </c>
      <c r="H669" s="15">
        <f t="shared" si="56"/>
        <v>0</v>
      </c>
    </row>
    <row r="670" spans="1:8" ht="16.5" thickTop="1" thickBot="1" x14ac:dyDescent="0.3">
      <c r="A670" s="5" t="s">
        <v>782</v>
      </c>
      <c r="B670" s="8" t="s">
        <v>24</v>
      </c>
      <c r="C670" s="15">
        <v>49841.424919999998</v>
      </c>
      <c r="D670" s="15">
        <v>51230</v>
      </c>
      <c r="E670" s="15">
        <f t="shared" si="52"/>
        <v>72521.5</v>
      </c>
      <c r="F670" s="15">
        <f t="shared" si="56"/>
        <v>72521.5</v>
      </c>
      <c r="G670" s="15">
        <f t="shared" si="56"/>
        <v>0</v>
      </c>
      <c r="H670" s="15">
        <f t="shared" si="56"/>
        <v>0</v>
      </c>
    </row>
    <row r="671" spans="1:8" ht="16.5" thickTop="1" thickBot="1" x14ac:dyDescent="0.3">
      <c r="A671" s="5" t="s">
        <v>783</v>
      </c>
      <c r="B671" s="8" t="s">
        <v>28</v>
      </c>
      <c r="C671" s="15">
        <v>39707.687180000008</v>
      </c>
      <c r="D671" s="15">
        <v>37980</v>
      </c>
      <c r="E671" s="15">
        <f t="shared" si="52"/>
        <v>81720</v>
      </c>
      <c r="F671" s="15">
        <f>SUM(F705,F845,F927,F951)</f>
        <v>14040</v>
      </c>
      <c r="G671" s="15">
        <f>SUM(G705,G845,G927,G951)</f>
        <v>3500</v>
      </c>
      <c r="H671" s="15">
        <f>SUM(H705,H845,H927,H951)</f>
        <v>64180</v>
      </c>
    </row>
    <row r="672" spans="1:8" ht="16.5" thickTop="1" thickBot="1" x14ac:dyDescent="0.3">
      <c r="A672" s="5" t="s">
        <v>784</v>
      </c>
      <c r="B672" s="8" t="s">
        <v>30</v>
      </c>
      <c r="C672" s="15">
        <v>0</v>
      </c>
      <c r="D672" s="15">
        <v>20</v>
      </c>
      <c r="E672" s="15">
        <f t="shared" si="52"/>
        <v>20</v>
      </c>
      <c r="F672" s="15">
        <f>SUM(F706)</f>
        <v>20</v>
      </c>
      <c r="G672" s="15">
        <f>SUM(G706)</f>
        <v>0</v>
      </c>
      <c r="H672" s="15">
        <f>SUM(H706)</f>
        <v>0</v>
      </c>
    </row>
    <row r="673" spans="1:8" ht="16.5" thickTop="1" thickBot="1" x14ac:dyDescent="0.3">
      <c r="A673" s="5" t="s">
        <v>785</v>
      </c>
      <c r="B673" s="8" t="s">
        <v>32</v>
      </c>
      <c r="C673" s="15">
        <v>151.33269999999999</v>
      </c>
      <c r="D673" s="15">
        <v>93</v>
      </c>
      <c r="E673" s="15">
        <f t="shared" si="52"/>
        <v>93</v>
      </c>
      <c r="F673" s="15">
        <f>SUM(F682,F707,F846)</f>
        <v>93</v>
      </c>
      <c r="G673" s="15">
        <f>SUM(G682,G707,G846)</f>
        <v>0</v>
      </c>
      <c r="H673" s="15">
        <f>SUM(H682,H707,H846)</f>
        <v>0</v>
      </c>
    </row>
    <row r="674" spans="1:8" ht="16.5" thickTop="1" thickBot="1" x14ac:dyDescent="0.3">
      <c r="A674" s="5" t="s">
        <v>786</v>
      </c>
      <c r="B674" s="8" t="s">
        <v>34</v>
      </c>
      <c r="C674" s="15">
        <v>233507.28884000002</v>
      </c>
      <c r="D674" s="15">
        <v>233623</v>
      </c>
      <c r="E674" s="15">
        <f t="shared" si="52"/>
        <v>201010.5</v>
      </c>
      <c r="F674" s="15">
        <f>SUM(F683,F708,F847,F928,F952)</f>
        <v>54590.5</v>
      </c>
      <c r="G674" s="15">
        <f>SUM(G683,G708,G847,G928,G952)</f>
        <v>6500</v>
      </c>
      <c r="H674" s="15">
        <f>SUM(H683,H708,H847,H928,H952)</f>
        <v>139920</v>
      </c>
    </row>
    <row r="675" spans="1:8" ht="16.5" thickTop="1" thickBot="1" x14ac:dyDescent="0.3">
      <c r="A675" s="5" t="s">
        <v>787</v>
      </c>
      <c r="B675" s="7" t="s">
        <v>36</v>
      </c>
      <c r="C675" s="15">
        <v>400880.02961000003</v>
      </c>
      <c r="D675" s="15">
        <v>466810</v>
      </c>
      <c r="E675" s="15">
        <f t="shared" si="52"/>
        <v>507001</v>
      </c>
      <c r="F675" s="15">
        <f>SUM(F684,F709,F848,F953)</f>
        <v>219601</v>
      </c>
      <c r="G675" s="15">
        <f>SUM(G684,G709,G848,G953)</f>
        <v>11000</v>
      </c>
      <c r="H675" s="15">
        <f>SUM(H684,H709,H848,H953)</f>
        <v>276400</v>
      </c>
    </row>
    <row r="676" spans="1:8" ht="16.5" thickTop="1" thickBot="1" x14ac:dyDescent="0.3">
      <c r="A676" s="5" t="s">
        <v>788</v>
      </c>
      <c r="B676" s="7" t="s">
        <v>38</v>
      </c>
      <c r="C676" s="15">
        <v>158934.45454000001</v>
      </c>
      <c r="D676" s="15">
        <v>142800</v>
      </c>
      <c r="E676" s="15">
        <f t="shared" si="52"/>
        <v>206100</v>
      </c>
      <c r="F676" s="15">
        <f>SUM(F849,F929)</f>
        <v>61600</v>
      </c>
      <c r="G676" s="15">
        <f>SUM(G849,G929)</f>
        <v>5000</v>
      </c>
      <c r="H676" s="15">
        <f>SUM(H849,H929)</f>
        <v>139500</v>
      </c>
    </row>
    <row r="677" spans="1:8" ht="16.5" thickTop="1" thickBot="1" x14ac:dyDescent="0.3">
      <c r="A677" s="5" t="s">
        <v>789</v>
      </c>
      <c r="B677" s="7" t="s">
        <v>40</v>
      </c>
      <c r="C677" s="15">
        <v>6973.4159399999999</v>
      </c>
      <c r="D677" s="15">
        <v>9000</v>
      </c>
      <c r="E677" s="15">
        <f t="shared" si="52"/>
        <v>10000</v>
      </c>
      <c r="F677" s="15">
        <f>SUM(F685,F710,F850,F954)</f>
        <v>10000</v>
      </c>
      <c r="G677" s="15">
        <f>SUM(G685,G710,G850,G954)</f>
        <v>0</v>
      </c>
      <c r="H677" s="15">
        <f>SUM(H685,H710,H850,H954)</f>
        <v>0</v>
      </c>
    </row>
    <row r="678" spans="1:8" ht="31.5" thickTop="1" thickBot="1" x14ac:dyDescent="0.3">
      <c r="A678" s="5" t="s">
        <v>790</v>
      </c>
      <c r="B678" s="6" t="s">
        <v>791</v>
      </c>
      <c r="C678" s="14">
        <v>6444.0211500000005</v>
      </c>
      <c r="D678" s="14">
        <v>6420</v>
      </c>
      <c r="E678" s="14">
        <f t="shared" si="52"/>
        <v>5170</v>
      </c>
      <c r="F678" s="14">
        <f t="shared" ref="F678:H684" si="57">SUM(F686,F694)</f>
        <v>5170</v>
      </c>
      <c r="G678" s="14">
        <f t="shared" si="57"/>
        <v>0</v>
      </c>
      <c r="H678" s="14">
        <f t="shared" si="57"/>
        <v>0</v>
      </c>
    </row>
    <row r="679" spans="1:8" ht="16.5" thickTop="1" thickBot="1" x14ac:dyDescent="0.3">
      <c r="A679" s="5" t="s">
        <v>792</v>
      </c>
      <c r="B679" s="7" t="s">
        <v>20</v>
      </c>
      <c r="C679" s="15">
        <v>4952.4061800000009</v>
      </c>
      <c r="D679" s="15">
        <v>5610</v>
      </c>
      <c r="E679" s="15">
        <f t="shared" si="52"/>
        <v>4969</v>
      </c>
      <c r="F679" s="15">
        <f t="shared" si="57"/>
        <v>4969</v>
      </c>
      <c r="G679" s="15">
        <f t="shared" si="57"/>
        <v>0</v>
      </c>
      <c r="H679" s="15">
        <f t="shared" si="57"/>
        <v>0</v>
      </c>
    </row>
    <row r="680" spans="1:8" ht="16.5" thickTop="1" thickBot="1" x14ac:dyDescent="0.3">
      <c r="A680" s="5" t="s">
        <v>793</v>
      </c>
      <c r="B680" s="8" t="s">
        <v>22</v>
      </c>
      <c r="C680" s="15">
        <v>3754.9334000000003</v>
      </c>
      <c r="D680" s="15">
        <v>3794</v>
      </c>
      <c r="E680" s="15">
        <f t="shared" si="52"/>
        <v>3434</v>
      </c>
      <c r="F680" s="15">
        <f t="shared" si="57"/>
        <v>3434</v>
      </c>
      <c r="G680" s="15">
        <f t="shared" si="57"/>
        <v>0</v>
      </c>
      <c r="H680" s="15">
        <f t="shared" si="57"/>
        <v>0</v>
      </c>
    </row>
    <row r="681" spans="1:8" ht="16.5" thickTop="1" thickBot="1" x14ac:dyDescent="0.3">
      <c r="A681" s="5" t="s">
        <v>794</v>
      </c>
      <c r="B681" s="8" t="s">
        <v>24</v>
      </c>
      <c r="C681" s="15">
        <v>1096.2106199999998</v>
      </c>
      <c r="D681" s="15">
        <v>1700</v>
      </c>
      <c r="E681" s="15">
        <f t="shared" si="52"/>
        <v>1421.5</v>
      </c>
      <c r="F681" s="15">
        <f t="shared" si="57"/>
        <v>1421.5</v>
      </c>
      <c r="G681" s="15">
        <f t="shared" si="57"/>
        <v>0</v>
      </c>
      <c r="H681" s="15">
        <f t="shared" si="57"/>
        <v>0</v>
      </c>
    </row>
    <row r="682" spans="1:8" ht="16.5" thickTop="1" thickBot="1" x14ac:dyDescent="0.3">
      <c r="A682" s="5" t="s">
        <v>795</v>
      </c>
      <c r="B682" s="8" t="s">
        <v>32</v>
      </c>
      <c r="C682" s="15">
        <v>62.535820000000001</v>
      </c>
      <c r="D682" s="15">
        <v>53</v>
      </c>
      <c r="E682" s="15">
        <f t="shared" si="52"/>
        <v>53</v>
      </c>
      <c r="F682" s="15">
        <f t="shared" si="57"/>
        <v>53</v>
      </c>
      <c r="G682" s="15">
        <f t="shared" si="57"/>
        <v>0</v>
      </c>
      <c r="H682" s="15">
        <f t="shared" si="57"/>
        <v>0</v>
      </c>
    </row>
    <row r="683" spans="1:8" ht="16.5" thickTop="1" thickBot="1" x14ac:dyDescent="0.3">
      <c r="A683" s="5" t="s">
        <v>796</v>
      </c>
      <c r="B683" s="8" t="s">
        <v>34</v>
      </c>
      <c r="C683" s="15">
        <v>38.72634</v>
      </c>
      <c r="D683" s="15">
        <v>63</v>
      </c>
      <c r="E683" s="15">
        <f t="shared" si="52"/>
        <v>60.5</v>
      </c>
      <c r="F683" s="15">
        <f t="shared" si="57"/>
        <v>60.5</v>
      </c>
      <c r="G683" s="15">
        <f t="shared" si="57"/>
        <v>0</v>
      </c>
      <c r="H683" s="15">
        <f t="shared" si="57"/>
        <v>0</v>
      </c>
    </row>
    <row r="684" spans="1:8" ht="16.5" thickTop="1" thickBot="1" x14ac:dyDescent="0.3">
      <c r="A684" s="5" t="s">
        <v>797</v>
      </c>
      <c r="B684" s="7" t="s">
        <v>36</v>
      </c>
      <c r="C684" s="15">
        <v>1491.1989699999999</v>
      </c>
      <c r="D684" s="15">
        <v>810</v>
      </c>
      <c r="E684" s="15">
        <f t="shared" si="52"/>
        <v>201</v>
      </c>
      <c r="F684" s="15">
        <f t="shared" si="57"/>
        <v>201</v>
      </c>
      <c r="G684" s="15">
        <f t="shared" si="57"/>
        <v>0</v>
      </c>
      <c r="H684" s="15">
        <f t="shared" si="57"/>
        <v>0</v>
      </c>
    </row>
    <row r="685" spans="1:8" ht="16.5" thickTop="1" thickBot="1" x14ac:dyDescent="0.3">
      <c r="A685" s="5" t="s">
        <v>798</v>
      </c>
      <c r="B685" s="7" t="s">
        <v>40</v>
      </c>
      <c r="C685" s="15">
        <v>0.41599999999999998</v>
      </c>
      <c r="D685" s="15">
        <v>0</v>
      </c>
      <c r="E685" s="15">
        <f t="shared" si="52"/>
        <v>0</v>
      </c>
      <c r="F685" s="15">
        <f>SUM(F693)</f>
        <v>0</v>
      </c>
      <c r="G685" s="15">
        <f>SUM(G693)</f>
        <v>0</v>
      </c>
      <c r="H685" s="15">
        <f>SUM(H693)</f>
        <v>0</v>
      </c>
    </row>
    <row r="686" spans="1:8" ht="31.5" thickTop="1" thickBot="1" x14ac:dyDescent="0.3">
      <c r="A686" s="5" t="s">
        <v>799</v>
      </c>
      <c r="B686" s="6" t="s">
        <v>800</v>
      </c>
      <c r="C686" s="14">
        <v>6186.0856600000006</v>
      </c>
      <c r="D686" s="14">
        <v>5970</v>
      </c>
      <c r="E686" s="14">
        <f t="shared" si="52"/>
        <v>4870</v>
      </c>
      <c r="F686" s="14">
        <f>SUM(F687,F692:F693)</f>
        <v>4870</v>
      </c>
      <c r="G686" s="14">
        <f>SUM(G687,G692:G693)</f>
        <v>0</v>
      </c>
      <c r="H686" s="14">
        <f>SUM(H687,H692:H693)</f>
        <v>0</v>
      </c>
    </row>
    <row r="687" spans="1:8" ht="16.5" thickTop="1" thickBot="1" x14ac:dyDescent="0.3">
      <c r="A687" s="5" t="s">
        <v>801</v>
      </c>
      <c r="B687" s="7" t="s">
        <v>20</v>
      </c>
      <c r="C687" s="15">
        <v>4696.8037600000007</v>
      </c>
      <c r="D687" s="15">
        <v>5170</v>
      </c>
      <c r="E687" s="15">
        <f t="shared" si="52"/>
        <v>4670</v>
      </c>
      <c r="F687" s="15">
        <f>SUM(F688:F691)</f>
        <v>4670</v>
      </c>
      <c r="G687" s="15">
        <f>SUM(G688:G691)</f>
        <v>0</v>
      </c>
      <c r="H687" s="15">
        <f>SUM(H688:H691)</f>
        <v>0</v>
      </c>
    </row>
    <row r="688" spans="1:8" ht="16.5" thickTop="1" thickBot="1" x14ac:dyDescent="0.3">
      <c r="A688" s="5" t="s">
        <v>802</v>
      </c>
      <c r="B688" s="8" t="s">
        <v>22</v>
      </c>
      <c r="C688" s="15">
        <v>3563.6415900000002</v>
      </c>
      <c r="D688" s="15">
        <v>3600</v>
      </c>
      <c r="E688" s="15">
        <f t="shared" si="52"/>
        <v>3240</v>
      </c>
      <c r="F688" s="15">
        <v>3240</v>
      </c>
      <c r="G688" s="15">
        <v>0</v>
      </c>
      <c r="H688" s="15">
        <v>0</v>
      </c>
    </row>
    <row r="689" spans="1:8" ht="16.5" thickTop="1" thickBot="1" x14ac:dyDescent="0.3">
      <c r="A689" s="5" t="s">
        <v>803</v>
      </c>
      <c r="B689" s="8" t="s">
        <v>24</v>
      </c>
      <c r="C689" s="15">
        <v>1035.4467099999999</v>
      </c>
      <c r="D689" s="15">
        <v>1460</v>
      </c>
      <c r="E689" s="15">
        <f t="shared" si="52"/>
        <v>1320</v>
      </c>
      <c r="F689" s="15">
        <v>1320</v>
      </c>
      <c r="G689" s="15">
        <v>0</v>
      </c>
      <c r="H689" s="15">
        <v>0</v>
      </c>
    </row>
    <row r="690" spans="1:8" ht="16.5" thickTop="1" thickBot="1" x14ac:dyDescent="0.3">
      <c r="A690" s="5" t="s">
        <v>804</v>
      </c>
      <c r="B690" s="8" t="s">
        <v>32</v>
      </c>
      <c r="C690" s="15">
        <v>59.689120000000003</v>
      </c>
      <c r="D690" s="15">
        <v>50</v>
      </c>
      <c r="E690" s="15">
        <f t="shared" si="52"/>
        <v>50</v>
      </c>
      <c r="F690" s="15">
        <v>50</v>
      </c>
      <c r="G690" s="15">
        <v>0</v>
      </c>
      <c r="H690" s="15">
        <v>0</v>
      </c>
    </row>
    <row r="691" spans="1:8" ht="16.5" thickTop="1" thickBot="1" x14ac:dyDescent="0.3">
      <c r="A691" s="5" t="s">
        <v>805</v>
      </c>
      <c r="B691" s="8" t="s">
        <v>34</v>
      </c>
      <c r="C691" s="15">
        <v>38.026339999999998</v>
      </c>
      <c r="D691" s="15">
        <v>60</v>
      </c>
      <c r="E691" s="15">
        <f t="shared" si="52"/>
        <v>60</v>
      </c>
      <c r="F691" s="15">
        <v>60</v>
      </c>
      <c r="G691" s="15">
        <v>0</v>
      </c>
      <c r="H691" s="15">
        <v>0</v>
      </c>
    </row>
    <row r="692" spans="1:8" ht="16.5" thickTop="1" thickBot="1" x14ac:dyDescent="0.3">
      <c r="A692" s="5" t="s">
        <v>806</v>
      </c>
      <c r="B692" s="7" t="s">
        <v>36</v>
      </c>
      <c r="C692" s="15">
        <v>1488.8659</v>
      </c>
      <c r="D692" s="15">
        <v>800</v>
      </c>
      <c r="E692" s="15">
        <f t="shared" si="52"/>
        <v>200</v>
      </c>
      <c r="F692" s="15">
        <v>200</v>
      </c>
      <c r="G692" s="15">
        <v>0</v>
      </c>
      <c r="H692" s="15">
        <v>0</v>
      </c>
    </row>
    <row r="693" spans="1:8" ht="16.5" thickTop="1" thickBot="1" x14ac:dyDescent="0.3">
      <c r="A693" s="5" t="s">
        <v>807</v>
      </c>
      <c r="B693" s="7" t="s">
        <v>40</v>
      </c>
      <c r="C693" s="15">
        <v>0.41599999999999998</v>
      </c>
      <c r="D693" s="15">
        <v>0</v>
      </c>
      <c r="E693" s="15">
        <f t="shared" si="52"/>
        <v>0</v>
      </c>
      <c r="F693" s="15">
        <v>0</v>
      </c>
      <c r="G693" s="15">
        <v>0</v>
      </c>
      <c r="H693" s="15">
        <v>0</v>
      </c>
    </row>
    <row r="694" spans="1:8" ht="46.5" thickTop="1" thickBot="1" x14ac:dyDescent="0.3">
      <c r="A694" s="5" t="s">
        <v>808</v>
      </c>
      <c r="B694" s="6" t="s">
        <v>809</v>
      </c>
      <c r="C694" s="14">
        <v>257.93549000000002</v>
      </c>
      <c r="D694" s="14">
        <v>450</v>
      </c>
      <c r="E694" s="14">
        <f t="shared" si="52"/>
        <v>300</v>
      </c>
      <c r="F694" s="14">
        <f>SUM(F695,F700)</f>
        <v>300</v>
      </c>
      <c r="G694" s="14">
        <f>SUM(G695,G700)</f>
        <v>0</v>
      </c>
      <c r="H694" s="14">
        <f>SUM(H695,H700)</f>
        <v>0</v>
      </c>
    </row>
    <row r="695" spans="1:8" ht="16.5" thickTop="1" thickBot="1" x14ac:dyDescent="0.3">
      <c r="A695" s="5" t="s">
        <v>810</v>
      </c>
      <c r="B695" s="7" t="s">
        <v>20</v>
      </c>
      <c r="C695" s="15">
        <v>255.60242</v>
      </c>
      <c r="D695" s="15">
        <v>440</v>
      </c>
      <c r="E695" s="15">
        <f t="shared" si="52"/>
        <v>299</v>
      </c>
      <c r="F695" s="15">
        <f>SUM(F696:F699)</f>
        <v>299</v>
      </c>
      <c r="G695" s="15">
        <f>SUM(G696:G699)</f>
        <v>0</v>
      </c>
      <c r="H695" s="15">
        <f>SUM(H696:H699)</f>
        <v>0</v>
      </c>
    </row>
    <row r="696" spans="1:8" ht="16.5" thickTop="1" thickBot="1" x14ac:dyDescent="0.3">
      <c r="A696" s="5" t="s">
        <v>811</v>
      </c>
      <c r="B696" s="8" t="s">
        <v>22</v>
      </c>
      <c r="C696" s="15">
        <v>191.29181</v>
      </c>
      <c r="D696" s="15">
        <v>194</v>
      </c>
      <c r="E696" s="15">
        <f t="shared" si="52"/>
        <v>194</v>
      </c>
      <c r="F696" s="15">
        <v>194</v>
      </c>
      <c r="G696" s="15">
        <v>0</v>
      </c>
      <c r="H696" s="15">
        <v>0</v>
      </c>
    </row>
    <row r="697" spans="1:8" ht="16.5" thickTop="1" thickBot="1" x14ac:dyDescent="0.3">
      <c r="A697" s="5" t="s">
        <v>812</v>
      </c>
      <c r="B697" s="8" t="s">
        <v>24</v>
      </c>
      <c r="C697" s="15">
        <v>60.763910000000003</v>
      </c>
      <c r="D697" s="15">
        <v>240</v>
      </c>
      <c r="E697" s="15">
        <f t="shared" si="52"/>
        <v>101.5</v>
      </c>
      <c r="F697" s="15">
        <v>101.5</v>
      </c>
      <c r="G697" s="15">
        <v>0</v>
      </c>
      <c r="H697" s="15">
        <v>0</v>
      </c>
    </row>
    <row r="698" spans="1:8" ht="16.5" thickTop="1" thickBot="1" x14ac:dyDescent="0.3">
      <c r="A698" s="5" t="s">
        <v>813</v>
      </c>
      <c r="B698" s="8" t="s">
        <v>32</v>
      </c>
      <c r="C698" s="15">
        <v>2.8466999999999998</v>
      </c>
      <c r="D698" s="15">
        <v>3</v>
      </c>
      <c r="E698" s="15">
        <f t="shared" si="52"/>
        <v>3</v>
      </c>
      <c r="F698" s="15">
        <v>3</v>
      </c>
      <c r="G698" s="15">
        <v>0</v>
      </c>
      <c r="H698" s="15">
        <v>0</v>
      </c>
    </row>
    <row r="699" spans="1:8" ht="16.5" thickTop="1" thickBot="1" x14ac:dyDescent="0.3">
      <c r="A699" s="5" t="s">
        <v>814</v>
      </c>
      <c r="B699" s="8" t="s">
        <v>34</v>
      </c>
      <c r="C699" s="15">
        <v>0.7</v>
      </c>
      <c r="D699" s="15">
        <v>3</v>
      </c>
      <c r="E699" s="15">
        <f t="shared" si="52"/>
        <v>0.5</v>
      </c>
      <c r="F699" s="15">
        <v>0.5</v>
      </c>
      <c r="G699" s="15">
        <v>0</v>
      </c>
      <c r="H699" s="15">
        <v>0</v>
      </c>
    </row>
    <row r="700" spans="1:8" ht="16.5" thickTop="1" thickBot="1" x14ac:dyDescent="0.3">
      <c r="A700" s="5" t="s">
        <v>815</v>
      </c>
      <c r="B700" s="7" t="s">
        <v>36</v>
      </c>
      <c r="C700" s="15">
        <v>2.3330700000000002</v>
      </c>
      <c r="D700" s="15">
        <v>10</v>
      </c>
      <c r="E700" s="15">
        <f t="shared" si="52"/>
        <v>1</v>
      </c>
      <c r="F700" s="15">
        <v>1</v>
      </c>
      <c r="G700" s="15">
        <v>0</v>
      </c>
      <c r="H700" s="15">
        <v>0</v>
      </c>
    </row>
    <row r="701" spans="1:8" ht="31.5" thickTop="1" thickBot="1" x14ac:dyDescent="0.3">
      <c r="A701" s="5" t="s">
        <v>816</v>
      </c>
      <c r="B701" s="6" t="s">
        <v>817</v>
      </c>
      <c r="C701" s="14">
        <v>488395.56546999997</v>
      </c>
      <c r="D701" s="14">
        <v>526580</v>
      </c>
      <c r="E701" s="14">
        <f t="shared" si="52"/>
        <v>663000</v>
      </c>
      <c r="F701" s="14">
        <f t="shared" ref="F701:H702" si="58">SUM(F711,F734,F797)</f>
        <v>317800</v>
      </c>
      <c r="G701" s="14">
        <f t="shared" si="58"/>
        <v>12000</v>
      </c>
      <c r="H701" s="14">
        <f t="shared" si="58"/>
        <v>333200</v>
      </c>
    </row>
    <row r="702" spans="1:8" ht="16.5" thickTop="1" thickBot="1" x14ac:dyDescent="0.3">
      <c r="A702" s="5" t="s">
        <v>818</v>
      </c>
      <c r="B702" s="7" t="s">
        <v>20</v>
      </c>
      <c r="C702" s="15">
        <v>88017.861180000007</v>
      </c>
      <c r="D702" s="15">
        <v>82280</v>
      </c>
      <c r="E702" s="15">
        <f t="shared" si="52"/>
        <v>146200</v>
      </c>
      <c r="F702" s="15">
        <f t="shared" si="58"/>
        <v>88400</v>
      </c>
      <c r="G702" s="15">
        <f t="shared" si="58"/>
        <v>1000</v>
      </c>
      <c r="H702" s="15">
        <f t="shared" si="58"/>
        <v>56800</v>
      </c>
    </row>
    <row r="703" spans="1:8" ht="16.5" thickTop="1" thickBot="1" x14ac:dyDescent="0.3">
      <c r="A703" s="5" t="s">
        <v>819</v>
      </c>
      <c r="B703" s="8" t="s">
        <v>22</v>
      </c>
      <c r="C703" s="15">
        <v>4647.4022699999996</v>
      </c>
      <c r="D703" s="15">
        <v>4650</v>
      </c>
      <c r="E703" s="15">
        <f t="shared" si="52"/>
        <v>4500</v>
      </c>
      <c r="F703" s="15">
        <f>SUM(F713)</f>
        <v>4500</v>
      </c>
      <c r="G703" s="15">
        <f>SUM(G713)</f>
        <v>0</v>
      </c>
      <c r="H703" s="15">
        <f>SUM(H713)</f>
        <v>0</v>
      </c>
    </row>
    <row r="704" spans="1:8" ht="16.5" thickTop="1" thickBot="1" x14ac:dyDescent="0.3">
      <c r="A704" s="5" t="s">
        <v>820</v>
      </c>
      <c r="B704" s="8" t="s">
        <v>24</v>
      </c>
      <c r="C704" s="15">
        <v>48745.2143</v>
      </c>
      <c r="D704" s="15">
        <v>49530</v>
      </c>
      <c r="E704" s="15">
        <f t="shared" si="52"/>
        <v>71100</v>
      </c>
      <c r="F704" s="15">
        <f>SUM(F714,F736)</f>
        <v>71100</v>
      </c>
      <c r="G704" s="15">
        <f>SUM(G714,G736)</f>
        <v>0</v>
      </c>
      <c r="H704" s="15">
        <f>SUM(H714,H736)</f>
        <v>0</v>
      </c>
    </row>
    <row r="705" spans="1:8" ht="16.5" thickTop="1" thickBot="1" x14ac:dyDescent="0.3">
      <c r="A705" s="5" t="s">
        <v>821</v>
      </c>
      <c r="B705" s="8" t="s">
        <v>28</v>
      </c>
      <c r="C705" s="15">
        <v>34209.597860000002</v>
      </c>
      <c r="D705" s="15">
        <v>27000</v>
      </c>
      <c r="E705" s="15">
        <f t="shared" si="52"/>
        <v>68000</v>
      </c>
      <c r="F705" s="15">
        <f>SUM(F737,F799)</f>
        <v>12000</v>
      </c>
      <c r="G705" s="15">
        <f>SUM(G737,G799)</f>
        <v>1000</v>
      </c>
      <c r="H705" s="15">
        <f>SUM(H737,H799)</f>
        <v>55000</v>
      </c>
    </row>
    <row r="706" spans="1:8" ht="16.5" thickTop="1" thickBot="1" x14ac:dyDescent="0.3">
      <c r="A706" s="5" t="s">
        <v>822</v>
      </c>
      <c r="B706" s="8" t="s">
        <v>30</v>
      </c>
      <c r="C706" s="15">
        <v>0</v>
      </c>
      <c r="D706" s="15">
        <v>20</v>
      </c>
      <c r="E706" s="15">
        <f t="shared" si="52"/>
        <v>20</v>
      </c>
      <c r="F706" s="15">
        <f t="shared" ref="F706:H707" si="59">SUM(F715)</f>
        <v>20</v>
      </c>
      <c r="G706" s="15">
        <f t="shared" si="59"/>
        <v>0</v>
      </c>
      <c r="H706" s="15">
        <f t="shared" si="59"/>
        <v>0</v>
      </c>
    </row>
    <row r="707" spans="1:8" ht="16.5" thickTop="1" thickBot="1" x14ac:dyDescent="0.3">
      <c r="A707" s="5" t="s">
        <v>823</v>
      </c>
      <c r="B707" s="8" t="s">
        <v>32</v>
      </c>
      <c r="C707" s="15">
        <v>88.796880000000002</v>
      </c>
      <c r="D707" s="15">
        <v>40</v>
      </c>
      <c r="E707" s="15">
        <f t="shared" si="52"/>
        <v>40</v>
      </c>
      <c r="F707" s="15">
        <f t="shared" si="59"/>
        <v>40</v>
      </c>
      <c r="G707" s="15">
        <f t="shared" si="59"/>
        <v>0</v>
      </c>
      <c r="H707" s="15">
        <f t="shared" si="59"/>
        <v>0</v>
      </c>
    </row>
    <row r="708" spans="1:8" ht="16.5" thickTop="1" thickBot="1" x14ac:dyDescent="0.3">
      <c r="A708" s="5" t="s">
        <v>824</v>
      </c>
      <c r="B708" s="8" t="s">
        <v>34</v>
      </c>
      <c r="C708" s="15">
        <v>326.84987000000001</v>
      </c>
      <c r="D708" s="15">
        <v>1040</v>
      </c>
      <c r="E708" s="15">
        <f t="shared" si="52"/>
        <v>2540</v>
      </c>
      <c r="F708" s="15">
        <f t="shared" ref="F708:H710" si="60">SUM(F717,F738,F800)</f>
        <v>740</v>
      </c>
      <c r="G708" s="15">
        <f t="shared" si="60"/>
        <v>0</v>
      </c>
      <c r="H708" s="15">
        <f t="shared" si="60"/>
        <v>1800</v>
      </c>
    </row>
    <row r="709" spans="1:8" ht="16.5" thickTop="1" thickBot="1" x14ac:dyDescent="0.3">
      <c r="A709" s="5" t="s">
        <v>825</v>
      </c>
      <c r="B709" s="7" t="s">
        <v>36</v>
      </c>
      <c r="C709" s="15">
        <v>393404.70435000001</v>
      </c>
      <c r="D709" s="15">
        <v>435300</v>
      </c>
      <c r="E709" s="15">
        <f t="shared" si="52"/>
        <v>506800</v>
      </c>
      <c r="F709" s="15">
        <f t="shared" si="60"/>
        <v>219400</v>
      </c>
      <c r="G709" s="15">
        <f t="shared" si="60"/>
        <v>11000</v>
      </c>
      <c r="H709" s="15">
        <f t="shared" si="60"/>
        <v>276400</v>
      </c>
    </row>
    <row r="710" spans="1:8" ht="16.5" thickTop="1" thickBot="1" x14ac:dyDescent="0.3">
      <c r="A710" s="5" t="s">
        <v>826</v>
      </c>
      <c r="B710" s="7" t="s">
        <v>40</v>
      </c>
      <c r="C710" s="15">
        <v>6972.9999399999997</v>
      </c>
      <c r="D710" s="15">
        <v>9000</v>
      </c>
      <c r="E710" s="15">
        <f t="shared" ref="E710:E773" si="61">SUM(F710:H710)</f>
        <v>10000</v>
      </c>
      <c r="F710" s="15">
        <f t="shared" si="60"/>
        <v>10000</v>
      </c>
      <c r="G710" s="15">
        <f t="shared" si="60"/>
        <v>0</v>
      </c>
      <c r="H710" s="15">
        <f t="shared" si="60"/>
        <v>0</v>
      </c>
    </row>
    <row r="711" spans="1:8" ht="16.5" thickTop="1" thickBot="1" x14ac:dyDescent="0.3">
      <c r="A711" s="5" t="s">
        <v>827</v>
      </c>
      <c r="B711" s="6" t="s">
        <v>828</v>
      </c>
      <c r="C711" s="14">
        <v>6337.9685499999987</v>
      </c>
      <c r="D711" s="14">
        <v>6350</v>
      </c>
      <c r="E711" s="14">
        <f t="shared" si="61"/>
        <v>6000</v>
      </c>
      <c r="F711" s="14">
        <f t="shared" ref="F711:H714" si="62">SUM(F720,F729)</f>
        <v>6000</v>
      </c>
      <c r="G711" s="14">
        <f t="shared" si="62"/>
        <v>0</v>
      </c>
      <c r="H711" s="14">
        <f t="shared" si="62"/>
        <v>0</v>
      </c>
    </row>
    <row r="712" spans="1:8" ht="16.5" thickTop="1" thickBot="1" x14ac:dyDescent="0.3">
      <c r="A712" s="5" t="s">
        <v>829</v>
      </c>
      <c r="B712" s="7" t="s">
        <v>20</v>
      </c>
      <c r="C712" s="15">
        <v>6104.1571499999991</v>
      </c>
      <c r="D712" s="15">
        <v>6050</v>
      </c>
      <c r="E712" s="15">
        <f t="shared" si="61"/>
        <v>5900</v>
      </c>
      <c r="F712" s="15">
        <f t="shared" si="62"/>
        <v>5900</v>
      </c>
      <c r="G712" s="15">
        <f t="shared" si="62"/>
        <v>0</v>
      </c>
      <c r="H712" s="15">
        <f t="shared" si="62"/>
        <v>0</v>
      </c>
    </row>
    <row r="713" spans="1:8" ht="16.5" thickTop="1" thickBot="1" x14ac:dyDescent="0.3">
      <c r="A713" s="5" t="s">
        <v>830</v>
      </c>
      <c r="B713" s="8" t="s">
        <v>22</v>
      </c>
      <c r="C713" s="15">
        <v>4647.4022699999996</v>
      </c>
      <c r="D713" s="15">
        <v>4650</v>
      </c>
      <c r="E713" s="15">
        <f t="shared" si="61"/>
        <v>4500</v>
      </c>
      <c r="F713" s="15">
        <f t="shared" si="62"/>
        <v>4500</v>
      </c>
      <c r="G713" s="15">
        <f t="shared" si="62"/>
        <v>0</v>
      </c>
      <c r="H713" s="15">
        <f t="shared" si="62"/>
        <v>0</v>
      </c>
    </row>
    <row r="714" spans="1:8" ht="16.5" thickTop="1" thickBot="1" x14ac:dyDescent="0.3">
      <c r="A714" s="5" t="s">
        <v>831</v>
      </c>
      <c r="B714" s="8" t="s">
        <v>24</v>
      </c>
      <c r="C714" s="15">
        <v>1316.6692499999999</v>
      </c>
      <c r="D714" s="15">
        <v>1300</v>
      </c>
      <c r="E714" s="15">
        <f t="shared" si="61"/>
        <v>1300</v>
      </c>
      <c r="F714" s="15">
        <f t="shared" si="62"/>
        <v>1300</v>
      </c>
      <c r="G714" s="15">
        <f t="shared" si="62"/>
        <v>0</v>
      </c>
      <c r="H714" s="15">
        <f t="shared" si="62"/>
        <v>0</v>
      </c>
    </row>
    <row r="715" spans="1:8" ht="16.5" thickTop="1" thickBot="1" x14ac:dyDescent="0.3">
      <c r="A715" s="5" t="s">
        <v>832</v>
      </c>
      <c r="B715" s="8" t="s">
        <v>30</v>
      </c>
      <c r="C715" s="15">
        <v>0</v>
      </c>
      <c r="D715" s="15">
        <v>20</v>
      </c>
      <c r="E715" s="15">
        <f t="shared" si="61"/>
        <v>20</v>
      </c>
      <c r="F715" s="15">
        <f>SUM(F724)</f>
        <v>20</v>
      </c>
      <c r="G715" s="15">
        <f>SUM(G724)</f>
        <v>0</v>
      </c>
      <c r="H715" s="15">
        <f>SUM(H724)</f>
        <v>0</v>
      </c>
    </row>
    <row r="716" spans="1:8" ht="16.5" thickTop="1" thickBot="1" x14ac:dyDescent="0.3">
      <c r="A716" s="5" t="s">
        <v>833</v>
      </c>
      <c r="B716" s="8" t="s">
        <v>32</v>
      </c>
      <c r="C716" s="15">
        <v>88.796880000000002</v>
      </c>
      <c r="D716" s="15">
        <v>40</v>
      </c>
      <c r="E716" s="15">
        <f t="shared" si="61"/>
        <v>40</v>
      </c>
      <c r="F716" s="15">
        <f>SUM(F725,F733)</f>
        <v>40</v>
      </c>
      <c r="G716" s="15">
        <f>SUM(G725,G733)</f>
        <v>0</v>
      </c>
      <c r="H716" s="15">
        <f>SUM(H725,H733)</f>
        <v>0</v>
      </c>
    </row>
    <row r="717" spans="1:8" ht="16.5" thickTop="1" thickBot="1" x14ac:dyDescent="0.3">
      <c r="A717" s="5" t="s">
        <v>834</v>
      </c>
      <c r="B717" s="8" t="s">
        <v>34</v>
      </c>
      <c r="C717" s="15">
        <v>51.28875</v>
      </c>
      <c r="D717" s="15">
        <v>40</v>
      </c>
      <c r="E717" s="15">
        <f t="shared" si="61"/>
        <v>40</v>
      </c>
      <c r="F717" s="15">
        <f t="shared" ref="F717:H719" si="63">SUM(F726)</f>
        <v>40</v>
      </c>
      <c r="G717" s="15">
        <f t="shared" si="63"/>
        <v>0</v>
      </c>
      <c r="H717" s="15">
        <f t="shared" si="63"/>
        <v>0</v>
      </c>
    </row>
    <row r="718" spans="1:8" ht="16.5" thickTop="1" thickBot="1" x14ac:dyDescent="0.3">
      <c r="A718" s="5" t="s">
        <v>835</v>
      </c>
      <c r="B718" s="7" t="s">
        <v>36</v>
      </c>
      <c r="C718" s="15">
        <v>233.81139999999999</v>
      </c>
      <c r="D718" s="15">
        <v>300</v>
      </c>
      <c r="E718" s="15">
        <f t="shared" si="61"/>
        <v>100</v>
      </c>
      <c r="F718" s="15">
        <f t="shared" si="63"/>
        <v>100</v>
      </c>
      <c r="G718" s="15">
        <f t="shared" si="63"/>
        <v>0</v>
      </c>
      <c r="H718" s="15">
        <f t="shared" si="63"/>
        <v>0</v>
      </c>
    </row>
    <row r="719" spans="1:8" ht="16.5" thickTop="1" thickBot="1" x14ac:dyDescent="0.3">
      <c r="A719" s="5" t="s">
        <v>836</v>
      </c>
      <c r="B719" s="7" t="s">
        <v>40</v>
      </c>
      <c r="C719" s="15">
        <v>0</v>
      </c>
      <c r="D719" s="15">
        <v>0</v>
      </c>
      <c r="E719" s="15">
        <f t="shared" si="61"/>
        <v>0</v>
      </c>
      <c r="F719" s="15">
        <f t="shared" si="63"/>
        <v>0</v>
      </c>
      <c r="G719" s="15">
        <f t="shared" si="63"/>
        <v>0</v>
      </c>
      <c r="H719" s="15">
        <f t="shared" si="63"/>
        <v>0</v>
      </c>
    </row>
    <row r="720" spans="1:8" ht="16.5" thickTop="1" thickBot="1" x14ac:dyDescent="0.3">
      <c r="A720" s="5" t="s">
        <v>837</v>
      </c>
      <c r="B720" s="6" t="s">
        <v>838</v>
      </c>
      <c r="C720" s="14">
        <v>6156.3428299999987</v>
      </c>
      <c r="D720" s="14">
        <v>6166</v>
      </c>
      <c r="E720" s="14">
        <f t="shared" si="61"/>
        <v>5816</v>
      </c>
      <c r="F720" s="14">
        <f>SUM(F721,F727:F728)</f>
        <v>5816</v>
      </c>
      <c r="G720" s="14">
        <f>SUM(G721,G727:G728)</f>
        <v>0</v>
      </c>
      <c r="H720" s="14">
        <f>SUM(H721,H727:H728)</f>
        <v>0</v>
      </c>
    </row>
    <row r="721" spans="1:8" ht="16.5" thickTop="1" thickBot="1" x14ac:dyDescent="0.3">
      <c r="A721" s="5" t="s">
        <v>839</v>
      </c>
      <c r="B721" s="7" t="s">
        <v>20</v>
      </c>
      <c r="C721" s="15">
        <v>5922.5314299999991</v>
      </c>
      <c r="D721" s="15">
        <v>5866</v>
      </c>
      <c r="E721" s="15">
        <f t="shared" si="61"/>
        <v>5716</v>
      </c>
      <c r="F721" s="15">
        <f>SUM(F722:F726)</f>
        <v>5716</v>
      </c>
      <c r="G721" s="15">
        <f>SUM(G722:G726)</f>
        <v>0</v>
      </c>
      <c r="H721" s="15">
        <f>SUM(H722:H726)</f>
        <v>0</v>
      </c>
    </row>
    <row r="722" spans="1:8" ht="16.5" thickTop="1" thickBot="1" x14ac:dyDescent="0.3">
      <c r="A722" s="5" t="s">
        <v>840</v>
      </c>
      <c r="B722" s="8" t="s">
        <v>22</v>
      </c>
      <c r="C722" s="15">
        <v>4525.7765499999996</v>
      </c>
      <c r="D722" s="15">
        <v>4527</v>
      </c>
      <c r="E722" s="15">
        <f t="shared" si="61"/>
        <v>4377</v>
      </c>
      <c r="F722" s="15">
        <v>4377</v>
      </c>
      <c r="G722" s="15">
        <v>0</v>
      </c>
      <c r="H722" s="15">
        <v>0</v>
      </c>
    </row>
    <row r="723" spans="1:8" ht="16.5" thickTop="1" thickBot="1" x14ac:dyDescent="0.3">
      <c r="A723" s="5" t="s">
        <v>841</v>
      </c>
      <c r="B723" s="8" t="s">
        <v>24</v>
      </c>
      <c r="C723" s="15">
        <v>1256.6692499999999</v>
      </c>
      <c r="D723" s="15">
        <v>1240</v>
      </c>
      <c r="E723" s="15">
        <f t="shared" si="61"/>
        <v>1240</v>
      </c>
      <c r="F723" s="15">
        <v>1240</v>
      </c>
      <c r="G723" s="15">
        <v>0</v>
      </c>
      <c r="H723" s="15">
        <v>0</v>
      </c>
    </row>
    <row r="724" spans="1:8" ht="16.5" thickTop="1" thickBot="1" x14ac:dyDescent="0.3">
      <c r="A724" s="5" t="s">
        <v>842</v>
      </c>
      <c r="B724" s="8" t="s">
        <v>30</v>
      </c>
      <c r="C724" s="15">
        <v>0</v>
      </c>
      <c r="D724" s="15">
        <v>20</v>
      </c>
      <c r="E724" s="15">
        <f t="shared" si="61"/>
        <v>20</v>
      </c>
      <c r="F724" s="15">
        <v>20</v>
      </c>
      <c r="G724" s="15">
        <v>0</v>
      </c>
      <c r="H724" s="15">
        <v>0</v>
      </c>
    </row>
    <row r="725" spans="1:8" ht="16.5" thickTop="1" thickBot="1" x14ac:dyDescent="0.3">
      <c r="A725" s="5" t="s">
        <v>843</v>
      </c>
      <c r="B725" s="8" t="s">
        <v>32</v>
      </c>
      <c r="C725" s="15">
        <v>88.796880000000002</v>
      </c>
      <c r="D725" s="15">
        <v>39</v>
      </c>
      <c r="E725" s="15">
        <f t="shared" si="61"/>
        <v>39</v>
      </c>
      <c r="F725" s="15">
        <v>39</v>
      </c>
      <c r="G725" s="15">
        <v>0</v>
      </c>
      <c r="H725" s="15">
        <v>0</v>
      </c>
    </row>
    <row r="726" spans="1:8" ht="16.5" thickTop="1" thickBot="1" x14ac:dyDescent="0.3">
      <c r="A726" s="5" t="s">
        <v>844</v>
      </c>
      <c r="B726" s="8" t="s">
        <v>34</v>
      </c>
      <c r="C726" s="15">
        <v>51.28875</v>
      </c>
      <c r="D726" s="15">
        <v>40</v>
      </c>
      <c r="E726" s="15">
        <f t="shared" si="61"/>
        <v>40</v>
      </c>
      <c r="F726" s="15">
        <v>40</v>
      </c>
      <c r="G726" s="15">
        <v>0</v>
      </c>
      <c r="H726" s="15">
        <v>0</v>
      </c>
    </row>
    <row r="727" spans="1:8" ht="16.5" thickTop="1" thickBot="1" x14ac:dyDescent="0.3">
      <c r="A727" s="5" t="s">
        <v>845</v>
      </c>
      <c r="B727" s="7" t="s">
        <v>36</v>
      </c>
      <c r="C727" s="15">
        <v>233.81139999999999</v>
      </c>
      <c r="D727" s="15">
        <v>300</v>
      </c>
      <c r="E727" s="15">
        <f t="shared" si="61"/>
        <v>100</v>
      </c>
      <c r="F727" s="15">
        <v>100</v>
      </c>
      <c r="G727" s="15">
        <v>0</v>
      </c>
      <c r="H727" s="15">
        <v>0</v>
      </c>
    </row>
    <row r="728" spans="1:8" ht="16.5" thickTop="1" thickBot="1" x14ac:dyDescent="0.3">
      <c r="A728" s="5" t="s">
        <v>846</v>
      </c>
      <c r="B728" s="7" t="s">
        <v>40</v>
      </c>
      <c r="C728" s="15">
        <v>0</v>
      </c>
      <c r="D728" s="15">
        <v>0</v>
      </c>
      <c r="E728" s="15">
        <f t="shared" si="61"/>
        <v>0</v>
      </c>
      <c r="F728" s="15">
        <v>0</v>
      </c>
      <c r="G728" s="15">
        <v>0</v>
      </c>
      <c r="H728" s="15">
        <v>0</v>
      </c>
    </row>
    <row r="729" spans="1:8" ht="46.5" thickTop="1" thickBot="1" x14ac:dyDescent="0.3">
      <c r="A729" s="5" t="s">
        <v>847</v>
      </c>
      <c r="B729" s="6" t="s">
        <v>848</v>
      </c>
      <c r="C729" s="14">
        <v>181.62572</v>
      </c>
      <c r="D729" s="14">
        <v>184</v>
      </c>
      <c r="E729" s="14">
        <f t="shared" si="61"/>
        <v>184</v>
      </c>
      <c r="F729" s="14">
        <f>SUM(F730)</f>
        <v>184</v>
      </c>
      <c r="G729" s="14">
        <f>SUM(G730)</f>
        <v>0</v>
      </c>
      <c r="H729" s="14">
        <f>SUM(H730)</f>
        <v>0</v>
      </c>
    </row>
    <row r="730" spans="1:8" ht="16.5" thickTop="1" thickBot="1" x14ac:dyDescent="0.3">
      <c r="A730" s="5" t="s">
        <v>849</v>
      </c>
      <c r="B730" s="7" t="s">
        <v>20</v>
      </c>
      <c r="C730" s="15">
        <v>181.62572</v>
      </c>
      <c r="D730" s="15">
        <v>184</v>
      </c>
      <c r="E730" s="15">
        <f t="shared" si="61"/>
        <v>184</v>
      </c>
      <c r="F730" s="15">
        <f>SUM(F731:F733)</f>
        <v>184</v>
      </c>
      <c r="G730" s="15">
        <f>SUM(G731:G733)</f>
        <v>0</v>
      </c>
      <c r="H730" s="15">
        <f>SUM(H731:H733)</f>
        <v>0</v>
      </c>
    </row>
    <row r="731" spans="1:8" ht="16.5" thickTop="1" thickBot="1" x14ac:dyDescent="0.3">
      <c r="A731" s="5" t="s">
        <v>850</v>
      </c>
      <c r="B731" s="8" t="s">
        <v>22</v>
      </c>
      <c r="C731" s="15">
        <v>121.62572</v>
      </c>
      <c r="D731" s="15">
        <v>123</v>
      </c>
      <c r="E731" s="15">
        <f t="shared" si="61"/>
        <v>123</v>
      </c>
      <c r="F731" s="15">
        <v>123</v>
      </c>
      <c r="G731" s="15">
        <v>0</v>
      </c>
      <c r="H731" s="15">
        <v>0</v>
      </c>
    </row>
    <row r="732" spans="1:8" ht="16.5" thickTop="1" thickBot="1" x14ac:dyDescent="0.3">
      <c r="A732" s="5" t="s">
        <v>851</v>
      </c>
      <c r="B732" s="8" t="s">
        <v>24</v>
      </c>
      <c r="C732" s="15">
        <v>60</v>
      </c>
      <c r="D732" s="15">
        <v>60</v>
      </c>
      <c r="E732" s="15">
        <f t="shared" si="61"/>
        <v>60</v>
      </c>
      <c r="F732" s="15">
        <v>60</v>
      </c>
      <c r="G732" s="15">
        <v>0</v>
      </c>
      <c r="H732" s="15">
        <v>0</v>
      </c>
    </row>
    <row r="733" spans="1:8" ht="16.5" thickTop="1" thickBot="1" x14ac:dyDescent="0.3">
      <c r="A733" s="5" t="s">
        <v>852</v>
      </c>
      <c r="B733" s="8" t="s">
        <v>32</v>
      </c>
      <c r="C733" s="15">
        <v>0</v>
      </c>
      <c r="D733" s="15">
        <v>1</v>
      </c>
      <c r="E733" s="15">
        <f t="shared" si="61"/>
        <v>1</v>
      </c>
      <c r="F733" s="15">
        <v>1</v>
      </c>
      <c r="G733" s="15">
        <v>0</v>
      </c>
      <c r="H733" s="15">
        <v>0</v>
      </c>
    </row>
    <row r="734" spans="1:8" ht="16.5" thickTop="1" thickBot="1" x14ac:dyDescent="0.3">
      <c r="A734" s="5" t="s">
        <v>853</v>
      </c>
      <c r="B734" s="6" t="s">
        <v>854</v>
      </c>
      <c r="C734" s="14">
        <v>224730.04220000003</v>
      </c>
      <c r="D734" s="14">
        <v>245230</v>
      </c>
      <c r="E734" s="14">
        <f t="shared" si="61"/>
        <v>278000</v>
      </c>
      <c r="F734" s="14">
        <f>SUM(F741,F745,F748,F751,F753,F758,F761,F763,F765,F769,F771,F775,F779,F783,F787,F789)</f>
        <v>212000</v>
      </c>
      <c r="G734" s="14">
        <f>SUM(G741,G745,G748,G751,G753,G758,G761,G763,G765,G769,G771,G775,G779,G783,G787,G789)</f>
        <v>0</v>
      </c>
      <c r="H734" s="14">
        <f>SUM(H741,H745,H748,H751,H753,H758,H761,H763,H765,H769,H771,H775,H779,H783,H787,H789)</f>
        <v>66000</v>
      </c>
    </row>
    <row r="735" spans="1:8" ht="16.5" thickTop="1" thickBot="1" x14ac:dyDescent="0.3">
      <c r="A735" s="5" t="s">
        <v>855</v>
      </c>
      <c r="B735" s="7" t="s">
        <v>20</v>
      </c>
      <c r="C735" s="15">
        <v>53980.559120000005</v>
      </c>
      <c r="D735" s="15">
        <v>53230</v>
      </c>
      <c r="E735" s="15">
        <f t="shared" si="61"/>
        <v>78800</v>
      </c>
      <c r="F735" s="15">
        <f>SUM(F742,F746,F749,F754,F759,F766,F772,F776,F780,F784,F790)</f>
        <v>71200</v>
      </c>
      <c r="G735" s="15">
        <f>SUM(G742,G746,G749,G754,G759,G766,G772,G776,G780,G784,G790)</f>
        <v>0</v>
      </c>
      <c r="H735" s="15">
        <f>SUM(H742,H746,H749,H754,H759,H766,H772,H776,H780,H784,H790)</f>
        <v>7600</v>
      </c>
    </row>
    <row r="736" spans="1:8" ht="16.5" thickTop="1" thickBot="1" x14ac:dyDescent="0.3">
      <c r="A736" s="5" t="s">
        <v>856</v>
      </c>
      <c r="B736" s="8" t="s">
        <v>24</v>
      </c>
      <c r="C736" s="15">
        <v>47428.545050000001</v>
      </c>
      <c r="D736" s="15">
        <v>48230</v>
      </c>
      <c r="E736" s="15">
        <f t="shared" si="61"/>
        <v>69800</v>
      </c>
      <c r="F736" s="15">
        <f>SUM(F747,F750,F755,F760)</f>
        <v>69800</v>
      </c>
      <c r="G736" s="15">
        <f>SUM(G747,G750,G755,G760)</f>
        <v>0</v>
      </c>
      <c r="H736" s="15">
        <f>SUM(H747,H750,H755,H760)</f>
        <v>0</v>
      </c>
    </row>
    <row r="737" spans="1:8" ht="16.5" thickTop="1" thickBot="1" x14ac:dyDescent="0.3">
      <c r="A737" s="5" t="s">
        <v>857</v>
      </c>
      <c r="B737" s="8" t="s">
        <v>28</v>
      </c>
      <c r="C737" s="15">
        <v>6540.6948700000003</v>
      </c>
      <c r="D737" s="15">
        <v>5000</v>
      </c>
      <c r="E737" s="15">
        <f t="shared" si="61"/>
        <v>7000</v>
      </c>
      <c r="F737" s="15">
        <f>SUM(F773,F777,F781,F791)</f>
        <v>1000</v>
      </c>
      <c r="G737" s="15">
        <f>SUM(G773,G777,G781,G791)</f>
        <v>0</v>
      </c>
      <c r="H737" s="15">
        <f>SUM(H773,H777,H781,H791)</f>
        <v>6000</v>
      </c>
    </row>
    <row r="738" spans="1:8" ht="16.5" thickTop="1" thickBot="1" x14ac:dyDescent="0.3">
      <c r="A738" s="5" t="s">
        <v>858</v>
      </c>
      <c r="B738" s="8" t="s">
        <v>34</v>
      </c>
      <c r="C738" s="15">
        <v>11.3192</v>
      </c>
      <c r="D738" s="15">
        <v>0</v>
      </c>
      <c r="E738" s="15">
        <f t="shared" si="61"/>
        <v>2000</v>
      </c>
      <c r="F738" s="15">
        <f>SUM(F743,F756,F767,F785)</f>
        <v>400</v>
      </c>
      <c r="G738" s="15">
        <f>SUM(G743,G756,G767,G785)</f>
        <v>0</v>
      </c>
      <c r="H738" s="15">
        <f>SUM(H743,H756,H767,H785)</f>
        <v>1600</v>
      </c>
    </row>
    <row r="739" spans="1:8" ht="16.5" thickTop="1" thickBot="1" x14ac:dyDescent="0.3">
      <c r="A739" s="5" t="s">
        <v>859</v>
      </c>
      <c r="B739" s="7" t="s">
        <v>36</v>
      </c>
      <c r="C739" s="15">
        <v>163776.48314</v>
      </c>
      <c r="D739" s="15">
        <v>183000</v>
      </c>
      <c r="E739" s="15">
        <f t="shared" si="61"/>
        <v>189200</v>
      </c>
      <c r="F739" s="15">
        <f>SUM(F744,F757,F762,F764,F768,F770,F774,F778,F782,F786,F788,F792)</f>
        <v>130800</v>
      </c>
      <c r="G739" s="15">
        <f>SUM(G744,G757,G762,G764,G768,G770,G774,G778,G782,G786,G788,G792)</f>
        <v>0</v>
      </c>
      <c r="H739" s="15">
        <f>SUM(H744,H757,H762,H764,H768,H770,H774,H778,H782,H786,H788,H792)</f>
        <v>58400</v>
      </c>
    </row>
    <row r="740" spans="1:8" ht="16.5" thickTop="1" thickBot="1" x14ac:dyDescent="0.3">
      <c r="A740" s="5" t="s">
        <v>860</v>
      </c>
      <c r="B740" s="7" t="s">
        <v>40</v>
      </c>
      <c r="C740" s="15">
        <v>6972.9999399999997</v>
      </c>
      <c r="D740" s="15">
        <v>9000</v>
      </c>
      <c r="E740" s="15">
        <f t="shared" si="61"/>
        <v>10000</v>
      </c>
      <c r="F740" s="15">
        <f>SUM(F752)</f>
        <v>10000</v>
      </c>
      <c r="G740" s="15">
        <f>SUM(G752)</f>
        <v>0</v>
      </c>
      <c r="H740" s="15">
        <f>SUM(H752)</f>
        <v>0</v>
      </c>
    </row>
    <row r="741" spans="1:8" ht="16.5" thickTop="1" thickBot="1" x14ac:dyDescent="0.3">
      <c r="A741" s="5" t="s">
        <v>861</v>
      </c>
      <c r="B741" s="6" t="s">
        <v>862</v>
      </c>
      <c r="C741" s="14">
        <v>110842.81524000001</v>
      </c>
      <c r="D741" s="14">
        <v>112000</v>
      </c>
      <c r="E741" s="14">
        <f t="shared" si="61"/>
        <v>90000</v>
      </c>
      <c r="F741" s="14">
        <f>SUM(F742,F744)</f>
        <v>90000</v>
      </c>
      <c r="G741" s="14">
        <f>SUM(G742,G744)</f>
        <v>0</v>
      </c>
      <c r="H741" s="14">
        <f>SUM(H742,H744)</f>
        <v>0</v>
      </c>
    </row>
    <row r="742" spans="1:8" ht="16.5" thickTop="1" thickBot="1" x14ac:dyDescent="0.3">
      <c r="A742" s="5" t="s">
        <v>863</v>
      </c>
      <c r="B742" s="7" t="s">
        <v>20</v>
      </c>
      <c r="C742" s="15">
        <v>8.3953000000000007</v>
      </c>
      <c r="D742" s="15">
        <v>0</v>
      </c>
      <c r="E742" s="15">
        <f t="shared" si="61"/>
        <v>0</v>
      </c>
      <c r="F742" s="15">
        <f>SUM(F743)</f>
        <v>0</v>
      </c>
      <c r="G742" s="15">
        <f>SUM(G743)</f>
        <v>0</v>
      </c>
      <c r="H742" s="15">
        <f>SUM(H743)</f>
        <v>0</v>
      </c>
    </row>
    <row r="743" spans="1:8" ht="16.5" thickTop="1" thickBot="1" x14ac:dyDescent="0.3">
      <c r="A743" s="5" t="s">
        <v>864</v>
      </c>
      <c r="B743" s="8" t="s">
        <v>34</v>
      </c>
      <c r="C743" s="15">
        <v>8.3953000000000007</v>
      </c>
      <c r="D743" s="15">
        <v>0</v>
      </c>
      <c r="E743" s="15">
        <f t="shared" si="61"/>
        <v>0</v>
      </c>
      <c r="F743" s="15">
        <v>0</v>
      </c>
      <c r="G743" s="15">
        <v>0</v>
      </c>
      <c r="H743" s="15">
        <v>0</v>
      </c>
    </row>
    <row r="744" spans="1:8" ht="16.5" thickTop="1" thickBot="1" x14ac:dyDescent="0.3">
      <c r="A744" s="5" t="s">
        <v>865</v>
      </c>
      <c r="B744" s="7" t="s">
        <v>36</v>
      </c>
      <c r="C744" s="15">
        <v>110834.41994000001</v>
      </c>
      <c r="D744" s="15">
        <v>112000</v>
      </c>
      <c r="E744" s="15">
        <f t="shared" si="61"/>
        <v>90000</v>
      </c>
      <c r="F744" s="15">
        <v>90000</v>
      </c>
      <c r="G744" s="15">
        <v>0</v>
      </c>
      <c r="H744" s="15">
        <v>0</v>
      </c>
    </row>
    <row r="745" spans="1:8" ht="31.5" thickTop="1" thickBot="1" x14ac:dyDescent="0.3">
      <c r="A745" s="5" t="s">
        <v>866</v>
      </c>
      <c r="B745" s="6" t="s">
        <v>867</v>
      </c>
      <c r="C745" s="14">
        <v>38896.955540000003</v>
      </c>
      <c r="D745" s="14">
        <v>40000</v>
      </c>
      <c r="E745" s="14">
        <f t="shared" si="61"/>
        <v>60000</v>
      </c>
      <c r="F745" s="14">
        <f t="shared" ref="F745:H746" si="64">SUM(F746)</f>
        <v>60000</v>
      </c>
      <c r="G745" s="14">
        <f t="shared" si="64"/>
        <v>0</v>
      </c>
      <c r="H745" s="14">
        <f t="shared" si="64"/>
        <v>0</v>
      </c>
    </row>
    <row r="746" spans="1:8" ht="16.5" thickTop="1" thickBot="1" x14ac:dyDescent="0.3">
      <c r="A746" s="5" t="s">
        <v>868</v>
      </c>
      <c r="B746" s="7" t="s">
        <v>20</v>
      </c>
      <c r="C746" s="15">
        <v>38896.955540000003</v>
      </c>
      <c r="D746" s="15">
        <v>40000</v>
      </c>
      <c r="E746" s="15">
        <f t="shared" si="61"/>
        <v>60000</v>
      </c>
      <c r="F746" s="15">
        <f t="shared" si="64"/>
        <v>60000</v>
      </c>
      <c r="G746" s="15">
        <f t="shared" si="64"/>
        <v>0</v>
      </c>
      <c r="H746" s="15">
        <f t="shared" si="64"/>
        <v>0</v>
      </c>
    </row>
    <row r="747" spans="1:8" ht="16.5" thickTop="1" thickBot="1" x14ac:dyDescent="0.3">
      <c r="A747" s="5" t="s">
        <v>869</v>
      </c>
      <c r="B747" s="8" t="s">
        <v>24</v>
      </c>
      <c r="C747" s="15">
        <v>38896.955540000003</v>
      </c>
      <c r="D747" s="15">
        <v>40000</v>
      </c>
      <c r="E747" s="15">
        <f t="shared" si="61"/>
        <v>60000</v>
      </c>
      <c r="F747" s="15">
        <v>60000</v>
      </c>
      <c r="G747" s="15">
        <v>0</v>
      </c>
      <c r="H747" s="15">
        <v>0</v>
      </c>
    </row>
    <row r="748" spans="1:8" ht="16.5" thickTop="1" thickBot="1" x14ac:dyDescent="0.3">
      <c r="A748" s="5" t="s">
        <v>870</v>
      </c>
      <c r="B748" s="6" t="s">
        <v>34</v>
      </c>
      <c r="C748" s="14">
        <v>1538.1352300000001</v>
      </c>
      <c r="D748" s="14">
        <v>1500</v>
      </c>
      <c r="E748" s="14">
        <f t="shared" si="61"/>
        <v>1600</v>
      </c>
      <c r="F748" s="14">
        <f t="shared" ref="F748:H749" si="65">SUM(F749)</f>
        <v>1600</v>
      </c>
      <c r="G748" s="14">
        <f t="shared" si="65"/>
        <v>0</v>
      </c>
      <c r="H748" s="14">
        <f t="shared" si="65"/>
        <v>0</v>
      </c>
    </row>
    <row r="749" spans="1:8" ht="16.5" thickTop="1" thickBot="1" x14ac:dyDescent="0.3">
      <c r="A749" s="5" t="s">
        <v>871</v>
      </c>
      <c r="B749" s="7" t="s">
        <v>20</v>
      </c>
      <c r="C749" s="15">
        <v>1538.1352300000001</v>
      </c>
      <c r="D749" s="15">
        <v>1500</v>
      </c>
      <c r="E749" s="15">
        <f t="shared" si="61"/>
        <v>1600</v>
      </c>
      <c r="F749" s="15">
        <f t="shared" si="65"/>
        <v>1600</v>
      </c>
      <c r="G749" s="15">
        <f t="shared" si="65"/>
        <v>0</v>
      </c>
      <c r="H749" s="15">
        <f t="shared" si="65"/>
        <v>0</v>
      </c>
    </row>
    <row r="750" spans="1:8" ht="16.5" thickTop="1" thickBot="1" x14ac:dyDescent="0.3">
      <c r="A750" s="5" t="s">
        <v>872</v>
      </c>
      <c r="B750" s="8" t="s">
        <v>24</v>
      </c>
      <c r="C750" s="15">
        <v>1538.1352300000001</v>
      </c>
      <c r="D750" s="15">
        <v>1500</v>
      </c>
      <c r="E750" s="15">
        <f t="shared" si="61"/>
        <v>1600</v>
      </c>
      <c r="F750" s="15">
        <v>1600</v>
      </c>
      <c r="G750" s="15">
        <v>0</v>
      </c>
      <c r="H750" s="15">
        <v>0</v>
      </c>
    </row>
    <row r="751" spans="1:8" ht="31.5" thickTop="1" thickBot="1" x14ac:dyDescent="0.3">
      <c r="A751" s="5" t="s">
        <v>873</v>
      </c>
      <c r="B751" s="6" t="s">
        <v>874</v>
      </c>
      <c r="C751" s="14">
        <v>6972.9999399999997</v>
      </c>
      <c r="D751" s="14">
        <v>9000</v>
      </c>
      <c r="E751" s="14">
        <f t="shared" si="61"/>
        <v>10000</v>
      </c>
      <c r="F751" s="14">
        <f>SUM(F752)</f>
        <v>10000</v>
      </c>
      <c r="G751" s="14">
        <f>SUM(G752)</f>
        <v>0</v>
      </c>
      <c r="H751" s="14">
        <f>SUM(H752)</f>
        <v>0</v>
      </c>
    </row>
    <row r="752" spans="1:8" ht="16.5" thickTop="1" thickBot="1" x14ac:dyDescent="0.3">
      <c r="A752" s="5" t="s">
        <v>875</v>
      </c>
      <c r="B752" s="7" t="s">
        <v>40</v>
      </c>
      <c r="C752" s="15">
        <v>6972.9999399999997</v>
      </c>
      <c r="D752" s="15">
        <v>9000</v>
      </c>
      <c r="E752" s="15">
        <f t="shared" si="61"/>
        <v>10000</v>
      </c>
      <c r="F752" s="15">
        <v>10000</v>
      </c>
      <c r="G752" s="15">
        <v>0</v>
      </c>
      <c r="H752" s="15">
        <v>0</v>
      </c>
    </row>
    <row r="753" spans="1:8" ht="31.5" thickTop="1" thickBot="1" x14ac:dyDescent="0.3">
      <c r="A753" s="5" t="s">
        <v>876</v>
      </c>
      <c r="B753" s="6" t="s">
        <v>877</v>
      </c>
      <c r="C753" s="14">
        <v>6869.6</v>
      </c>
      <c r="D753" s="14">
        <v>6500</v>
      </c>
      <c r="E753" s="14">
        <f t="shared" si="61"/>
        <v>8000</v>
      </c>
      <c r="F753" s="14">
        <f>SUM(F754,F757)</f>
        <v>8000</v>
      </c>
      <c r="G753" s="14">
        <f>SUM(G754,G757)</f>
        <v>0</v>
      </c>
      <c r="H753" s="14">
        <f>SUM(H754,H757)</f>
        <v>0</v>
      </c>
    </row>
    <row r="754" spans="1:8" ht="16.5" thickTop="1" thickBot="1" x14ac:dyDescent="0.3">
      <c r="A754" s="5" t="s">
        <v>878</v>
      </c>
      <c r="B754" s="7" t="s">
        <v>20</v>
      </c>
      <c r="C754" s="15">
        <v>6869.6</v>
      </c>
      <c r="D754" s="15">
        <v>6500</v>
      </c>
      <c r="E754" s="15">
        <f t="shared" si="61"/>
        <v>8000</v>
      </c>
      <c r="F754" s="15">
        <f>SUM(F755:F756)</f>
        <v>8000</v>
      </c>
      <c r="G754" s="15">
        <f>SUM(G755:G756)</f>
        <v>0</v>
      </c>
      <c r="H754" s="15">
        <f>SUM(H755:H756)</f>
        <v>0</v>
      </c>
    </row>
    <row r="755" spans="1:8" ht="16.5" thickTop="1" thickBot="1" x14ac:dyDescent="0.3">
      <c r="A755" s="5" t="s">
        <v>879</v>
      </c>
      <c r="B755" s="8" t="s">
        <v>24</v>
      </c>
      <c r="C755" s="15">
        <v>6869.6</v>
      </c>
      <c r="D755" s="15">
        <v>6500</v>
      </c>
      <c r="E755" s="15">
        <f t="shared" si="61"/>
        <v>8000</v>
      </c>
      <c r="F755" s="15">
        <v>8000</v>
      </c>
      <c r="G755" s="15">
        <v>0</v>
      </c>
      <c r="H755" s="15">
        <v>0</v>
      </c>
    </row>
    <row r="756" spans="1:8" ht="16.5" thickTop="1" thickBot="1" x14ac:dyDescent="0.3">
      <c r="A756" s="5" t="s">
        <v>880</v>
      </c>
      <c r="B756" s="8" t="s">
        <v>34</v>
      </c>
      <c r="C756" s="15">
        <v>0</v>
      </c>
      <c r="D756" s="15">
        <v>0</v>
      </c>
      <c r="E756" s="15">
        <f t="shared" si="61"/>
        <v>0</v>
      </c>
      <c r="F756" s="15">
        <v>0</v>
      </c>
      <c r="G756" s="15">
        <v>0</v>
      </c>
      <c r="H756" s="15">
        <v>0</v>
      </c>
    </row>
    <row r="757" spans="1:8" ht="16.5" thickTop="1" thickBot="1" x14ac:dyDescent="0.3">
      <c r="A757" s="5" t="s">
        <v>881</v>
      </c>
      <c r="B757" s="7" t="s">
        <v>36</v>
      </c>
      <c r="C757" s="15">
        <v>0</v>
      </c>
      <c r="D757" s="15">
        <v>0</v>
      </c>
      <c r="E757" s="15">
        <f t="shared" si="61"/>
        <v>0</v>
      </c>
      <c r="F757" s="15">
        <v>0</v>
      </c>
      <c r="G757" s="15">
        <v>0</v>
      </c>
      <c r="H757" s="15">
        <v>0</v>
      </c>
    </row>
    <row r="758" spans="1:8" ht="16.5" thickTop="1" thickBot="1" x14ac:dyDescent="0.3">
      <c r="A758" s="5" t="s">
        <v>882</v>
      </c>
      <c r="B758" s="6" t="s">
        <v>883</v>
      </c>
      <c r="C758" s="14">
        <v>123.85428</v>
      </c>
      <c r="D758" s="14">
        <v>230</v>
      </c>
      <c r="E758" s="14">
        <f t="shared" si="61"/>
        <v>200</v>
      </c>
      <c r="F758" s="14">
        <f t="shared" ref="F758:H759" si="66">SUM(F759)</f>
        <v>200</v>
      </c>
      <c r="G758" s="14">
        <f t="shared" si="66"/>
        <v>0</v>
      </c>
      <c r="H758" s="14">
        <f t="shared" si="66"/>
        <v>0</v>
      </c>
    </row>
    <row r="759" spans="1:8" ht="16.5" thickTop="1" thickBot="1" x14ac:dyDescent="0.3">
      <c r="A759" s="5" t="s">
        <v>884</v>
      </c>
      <c r="B759" s="7" t="s">
        <v>20</v>
      </c>
      <c r="C759" s="15">
        <v>123.85428</v>
      </c>
      <c r="D759" s="15">
        <v>230</v>
      </c>
      <c r="E759" s="15">
        <f t="shared" si="61"/>
        <v>200</v>
      </c>
      <c r="F759" s="15">
        <f t="shared" si="66"/>
        <v>200</v>
      </c>
      <c r="G759" s="15">
        <f t="shared" si="66"/>
        <v>0</v>
      </c>
      <c r="H759" s="15">
        <f t="shared" si="66"/>
        <v>0</v>
      </c>
    </row>
    <row r="760" spans="1:8" ht="16.5" thickTop="1" thickBot="1" x14ac:dyDescent="0.3">
      <c r="A760" s="5" t="s">
        <v>885</v>
      </c>
      <c r="B760" s="8" t="s">
        <v>24</v>
      </c>
      <c r="C760" s="15">
        <v>123.85428</v>
      </c>
      <c r="D760" s="15">
        <v>230</v>
      </c>
      <c r="E760" s="15">
        <f t="shared" si="61"/>
        <v>200</v>
      </c>
      <c r="F760" s="15">
        <v>200</v>
      </c>
      <c r="G760" s="15">
        <v>0</v>
      </c>
      <c r="H760" s="15">
        <v>0</v>
      </c>
    </row>
    <row r="761" spans="1:8" ht="16.5" thickTop="1" thickBot="1" x14ac:dyDescent="0.3">
      <c r="A761" s="5" t="s">
        <v>886</v>
      </c>
      <c r="B761" s="6" t="s">
        <v>887</v>
      </c>
      <c r="C761" s="14">
        <v>6808.3787400000001</v>
      </c>
      <c r="D761" s="14">
        <v>5000</v>
      </c>
      <c r="E761" s="14">
        <f t="shared" si="61"/>
        <v>5000</v>
      </c>
      <c r="F761" s="14">
        <f>SUM(F762)</f>
        <v>5000</v>
      </c>
      <c r="G761" s="14">
        <f>SUM(G762)</f>
        <v>0</v>
      </c>
      <c r="H761" s="14">
        <f>SUM(H762)</f>
        <v>0</v>
      </c>
    </row>
    <row r="762" spans="1:8" ht="16.5" thickTop="1" thickBot="1" x14ac:dyDescent="0.3">
      <c r="A762" s="5" t="s">
        <v>888</v>
      </c>
      <c r="B762" s="7" t="s">
        <v>36</v>
      </c>
      <c r="C762" s="15">
        <v>6808.3787400000001</v>
      </c>
      <c r="D762" s="15">
        <v>5000</v>
      </c>
      <c r="E762" s="15">
        <f t="shared" si="61"/>
        <v>5000</v>
      </c>
      <c r="F762" s="15">
        <v>5000</v>
      </c>
      <c r="G762" s="15">
        <v>0</v>
      </c>
      <c r="H762" s="15">
        <v>0</v>
      </c>
    </row>
    <row r="763" spans="1:8" ht="46.5" thickTop="1" thickBot="1" x14ac:dyDescent="0.3">
      <c r="A763" s="5" t="s">
        <v>889</v>
      </c>
      <c r="B763" s="6" t="s">
        <v>890</v>
      </c>
      <c r="C763" s="14">
        <v>7724.7547999999997</v>
      </c>
      <c r="D763" s="14">
        <v>6000</v>
      </c>
      <c r="E763" s="14">
        <f t="shared" si="61"/>
        <v>5200</v>
      </c>
      <c r="F763" s="14">
        <f>SUM(F764)</f>
        <v>5200</v>
      </c>
      <c r="G763" s="14">
        <f>SUM(G764)</f>
        <v>0</v>
      </c>
      <c r="H763" s="14">
        <f>SUM(H764)</f>
        <v>0</v>
      </c>
    </row>
    <row r="764" spans="1:8" ht="16.5" thickTop="1" thickBot="1" x14ac:dyDescent="0.3">
      <c r="A764" s="5" t="s">
        <v>891</v>
      </c>
      <c r="B764" s="7" t="s">
        <v>36</v>
      </c>
      <c r="C764" s="15">
        <v>7724.7547999999997</v>
      </c>
      <c r="D764" s="15">
        <v>6000</v>
      </c>
      <c r="E764" s="15">
        <f t="shared" si="61"/>
        <v>5200</v>
      </c>
      <c r="F764" s="15">
        <v>5200</v>
      </c>
      <c r="G764" s="15">
        <v>0</v>
      </c>
      <c r="H764" s="15">
        <v>0</v>
      </c>
    </row>
    <row r="765" spans="1:8" ht="31.5" thickTop="1" thickBot="1" x14ac:dyDescent="0.3">
      <c r="A765" s="5" t="s">
        <v>892</v>
      </c>
      <c r="B765" s="6" t="s">
        <v>893</v>
      </c>
      <c r="C765" s="14">
        <v>1973.1780000000001</v>
      </c>
      <c r="D765" s="14">
        <v>6000</v>
      </c>
      <c r="E765" s="14">
        <f t="shared" si="61"/>
        <v>5500</v>
      </c>
      <c r="F765" s="14">
        <f>SUM(F766,F768)</f>
        <v>5500</v>
      </c>
      <c r="G765" s="14">
        <f>SUM(G766,G768)</f>
        <v>0</v>
      </c>
      <c r="H765" s="14">
        <f>SUM(H766,H768)</f>
        <v>0</v>
      </c>
    </row>
    <row r="766" spans="1:8" ht="16.5" thickTop="1" thickBot="1" x14ac:dyDescent="0.3">
      <c r="A766" s="5" t="s">
        <v>894</v>
      </c>
      <c r="B766" s="7" t="s">
        <v>20</v>
      </c>
      <c r="C766" s="15">
        <v>2.9239000000000002</v>
      </c>
      <c r="D766" s="15">
        <v>0</v>
      </c>
      <c r="E766" s="15">
        <f t="shared" si="61"/>
        <v>0</v>
      </c>
      <c r="F766" s="15">
        <f>SUM(F767)</f>
        <v>0</v>
      </c>
      <c r="G766" s="15">
        <f>SUM(G767)</f>
        <v>0</v>
      </c>
      <c r="H766" s="15">
        <f>SUM(H767)</f>
        <v>0</v>
      </c>
    </row>
    <row r="767" spans="1:8" ht="16.5" thickTop="1" thickBot="1" x14ac:dyDescent="0.3">
      <c r="A767" s="5" t="s">
        <v>895</v>
      </c>
      <c r="B767" s="8" t="s">
        <v>34</v>
      </c>
      <c r="C767" s="15">
        <v>2.9239000000000002</v>
      </c>
      <c r="D767" s="15">
        <v>0</v>
      </c>
      <c r="E767" s="15">
        <f t="shared" si="61"/>
        <v>0</v>
      </c>
      <c r="F767" s="15">
        <v>0</v>
      </c>
      <c r="G767" s="15">
        <v>0</v>
      </c>
      <c r="H767" s="15">
        <v>0</v>
      </c>
    </row>
    <row r="768" spans="1:8" ht="16.5" thickTop="1" thickBot="1" x14ac:dyDescent="0.3">
      <c r="A768" s="5" t="s">
        <v>896</v>
      </c>
      <c r="B768" s="7" t="s">
        <v>36</v>
      </c>
      <c r="C768" s="15">
        <v>1970.2541000000001</v>
      </c>
      <c r="D768" s="15">
        <v>6000</v>
      </c>
      <c r="E768" s="15">
        <f t="shared" si="61"/>
        <v>5500</v>
      </c>
      <c r="F768" s="15">
        <v>5500</v>
      </c>
      <c r="G768" s="15">
        <v>0</v>
      </c>
      <c r="H768" s="15">
        <v>0</v>
      </c>
    </row>
    <row r="769" spans="1:8" ht="46.5" thickTop="1" thickBot="1" x14ac:dyDescent="0.3">
      <c r="A769" s="5" t="s">
        <v>897</v>
      </c>
      <c r="B769" s="6" t="s">
        <v>898</v>
      </c>
      <c r="C769" s="14">
        <v>94.5</v>
      </c>
      <c r="D769" s="14">
        <v>4000</v>
      </c>
      <c r="E769" s="14">
        <f t="shared" si="61"/>
        <v>0</v>
      </c>
      <c r="F769" s="14">
        <f>SUM(F770)</f>
        <v>0</v>
      </c>
      <c r="G769" s="14">
        <f>SUM(G770)</f>
        <v>0</v>
      </c>
      <c r="H769" s="14">
        <f>SUM(H770)</f>
        <v>0</v>
      </c>
    </row>
    <row r="770" spans="1:8" ht="16.5" thickTop="1" thickBot="1" x14ac:dyDescent="0.3">
      <c r="A770" s="5" t="s">
        <v>899</v>
      </c>
      <c r="B770" s="7" t="s">
        <v>36</v>
      </c>
      <c r="C770" s="15">
        <v>94.5</v>
      </c>
      <c r="D770" s="15">
        <v>4000</v>
      </c>
      <c r="E770" s="15">
        <f t="shared" si="61"/>
        <v>0</v>
      </c>
      <c r="F770" s="15">
        <v>0</v>
      </c>
      <c r="G770" s="15">
        <v>0</v>
      </c>
      <c r="H770" s="15">
        <v>0</v>
      </c>
    </row>
    <row r="771" spans="1:8" ht="31.5" thickTop="1" thickBot="1" x14ac:dyDescent="0.3">
      <c r="A771" s="5" t="s">
        <v>900</v>
      </c>
      <c r="B771" s="6" t="s">
        <v>901</v>
      </c>
      <c r="C771" s="14">
        <v>8434.8720099999991</v>
      </c>
      <c r="D771" s="14">
        <v>15000</v>
      </c>
      <c r="E771" s="14">
        <f t="shared" si="61"/>
        <v>13000</v>
      </c>
      <c r="F771" s="14">
        <f>SUM(F772,F774)</f>
        <v>3000</v>
      </c>
      <c r="G771" s="14">
        <f>SUM(G772,G774)</f>
        <v>0</v>
      </c>
      <c r="H771" s="14">
        <f>SUM(H772,H774)</f>
        <v>10000</v>
      </c>
    </row>
    <row r="772" spans="1:8" ht="16.5" thickTop="1" thickBot="1" x14ac:dyDescent="0.3">
      <c r="A772" s="5" t="s">
        <v>902</v>
      </c>
      <c r="B772" s="7" t="s">
        <v>20</v>
      </c>
      <c r="C772" s="15">
        <v>1666.1273000000001</v>
      </c>
      <c r="D772" s="15">
        <v>2000</v>
      </c>
      <c r="E772" s="15">
        <f t="shared" si="61"/>
        <v>2000</v>
      </c>
      <c r="F772" s="15">
        <f>SUM(F773)</f>
        <v>400</v>
      </c>
      <c r="G772" s="15">
        <f>SUM(G773)</f>
        <v>0</v>
      </c>
      <c r="H772" s="15">
        <f>SUM(H773)</f>
        <v>1600</v>
      </c>
    </row>
    <row r="773" spans="1:8" ht="16.5" thickTop="1" thickBot="1" x14ac:dyDescent="0.3">
      <c r="A773" s="5" t="s">
        <v>903</v>
      </c>
      <c r="B773" s="8" t="s">
        <v>28</v>
      </c>
      <c r="C773" s="15">
        <v>1666.1273000000001</v>
      </c>
      <c r="D773" s="15">
        <v>2000</v>
      </c>
      <c r="E773" s="15">
        <f t="shared" si="61"/>
        <v>2000</v>
      </c>
      <c r="F773" s="15">
        <v>400</v>
      </c>
      <c r="G773" s="15">
        <v>0</v>
      </c>
      <c r="H773" s="15">
        <v>1600</v>
      </c>
    </row>
    <row r="774" spans="1:8" ht="16.5" thickTop="1" thickBot="1" x14ac:dyDescent="0.3">
      <c r="A774" s="5" t="s">
        <v>904</v>
      </c>
      <c r="B774" s="7" t="s">
        <v>36</v>
      </c>
      <c r="C774" s="15">
        <v>6768.744709999999</v>
      </c>
      <c r="D774" s="15">
        <v>13000</v>
      </c>
      <c r="E774" s="15">
        <f t="shared" ref="E774:E837" si="67">SUM(F774:H774)</f>
        <v>11000</v>
      </c>
      <c r="F774" s="15">
        <v>2600</v>
      </c>
      <c r="G774" s="15">
        <v>0</v>
      </c>
      <c r="H774" s="15">
        <v>8400</v>
      </c>
    </row>
    <row r="775" spans="1:8" ht="31.5" thickTop="1" thickBot="1" x14ac:dyDescent="0.3">
      <c r="A775" s="5" t="s">
        <v>905</v>
      </c>
      <c r="B775" s="6" t="s">
        <v>906</v>
      </c>
      <c r="C775" s="14">
        <v>26461.149639999996</v>
      </c>
      <c r="D775" s="14">
        <v>40000</v>
      </c>
      <c r="E775" s="14">
        <f t="shared" si="67"/>
        <v>42000</v>
      </c>
      <c r="F775" s="14">
        <f>SUM(F776,F778)</f>
        <v>10000</v>
      </c>
      <c r="G775" s="14">
        <f>SUM(G776,G778)</f>
        <v>0</v>
      </c>
      <c r="H775" s="14">
        <f>SUM(H776,H778)</f>
        <v>32000</v>
      </c>
    </row>
    <row r="776" spans="1:8" ht="16.5" thickTop="1" thickBot="1" x14ac:dyDescent="0.3">
      <c r="A776" s="5" t="s">
        <v>907</v>
      </c>
      <c r="B776" s="7" t="s">
        <v>20</v>
      </c>
      <c r="C776" s="15">
        <v>2847.2171500000004</v>
      </c>
      <c r="D776" s="15">
        <v>3000</v>
      </c>
      <c r="E776" s="15">
        <f t="shared" si="67"/>
        <v>3000</v>
      </c>
      <c r="F776" s="15">
        <f>SUM(F777)</f>
        <v>600</v>
      </c>
      <c r="G776" s="15">
        <f>SUM(G777)</f>
        <v>0</v>
      </c>
      <c r="H776" s="15">
        <f>SUM(H777)</f>
        <v>2400</v>
      </c>
    </row>
    <row r="777" spans="1:8" ht="16.5" thickTop="1" thickBot="1" x14ac:dyDescent="0.3">
      <c r="A777" s="5" t="s">
        <v>908</v>
      </c>
      <c r="B777" s="8" t="s">
        <v>28</v>
      </c>
      <c r="C777" s="15">
        <v>2847.2171500000004</v>
      </c>
      <c r="D777" s="15">
        <v>3000</v>
      </c>
      <c r="E777" s="15">
        <f t="shared" si="67"/>
        <v>3000</v>
      </c>
      <c r="F777" s="15">
        <v>600</v>
      </c>
      <c r="G777" s="15">
        <v>0</v>
      </c>
      <c r="H777" s="15">
        <v>2400</v>
      </c>
    </row>
    <row r="778" spans="1:8" ht="16.5" thickTop="1" thickBot="1" x14ac:dyDescent="0.3">
      <c r="A778" s="5" t="s">
        <v>909</v>
      </c>
      <c r="B778" s="7" t="s">
        <v>36</v>
      </c>
      <c r="C778" s="15">
        <v>23613.932489999999</v>
      </c>
      <c r="D778" s="15">
        <v>37000</v>
      </c>
      <c r="E778" s="15">
        <f t="shared" si="67"/>
        <v>39000</v>
      </c>
      <c r="F778" s="15">
        <v>9400</v>
      </c>
      <c r="G778" s="15">
        <v>0</v>
      </c>
      <c r="H778" s="15">
        <v>29600</v>
      </c>
    </row>
    <row r="779" spans="1:8" ht="31.5" thickTop="1" thickBot="1" x14ac:dyDescent="0.3">
      <c r="A779" s="5" t="s">
        <v>910</v>
      </c>
      <c r="B779" s="6" t="s">
        <v>911</v>
      </c>
      <c r="C779" s="14">
        <v>0</v>
      </c>
      <c r="D779" s="14">
        <v>0</v>
      </c>
      <c r="E779" s="14">
        <f t="shared" si="67"/>
        <v>15000</v>
      </c>
      <c r="F779" s="14">
        <f>SUM(F780,F782)</f>
        <v>1000</v>
      </c>
      <c r="G779" s="14">
        <f>SUM(G780,G782)</f>
        <v>0</v>
      </c>
      <c r="H779" s="14">
        <f>SUM(H780,H782)</f>
        <v>14000</v>
      </c>
    </row>
    <row r="780" spans="1:8" ht="16.5" thickTop="1" thickBot="1" x14ac:dyDescent="0.3">
      <c r="A780" s="5" t="s">
        <v>912</v>
      </c>
      <c r="B780" s="7" t="s">
        <v>20</v>
      </c>
      <c r="C780" s="15">
        <v>0</v>
      </c>
      <c r="D780" s="15">
        <v>0</v>
      </c>
      <c r="E780" s="15">
        <f t="shared" si="67"/>
        <v>2000</v>
      </c>
      <c r="F780" s="15">
        <f>SUM(F781)</f>
        <v>0</v>
      </c>
      <c r="G780" s="15">
        <f>SUM(G781)</f>
        <v>0</v>
      </c>
      <c r="H780" s="15">
        <f>SUM(H781)</f>
        <v>2000</v>
      </c>
    </row>
    <row r="781" spans="1:8" ht="16.5" thickTop="1" thickBot="1" x14ac:dyDescent="0.3">
      <c r="A781" s="5" t="s">
        <v>913</v>
      </c>
      <c r="B781" s="8" t="s">
        <v>28</v>
      </c>
      <c r="C781" s="15">
        <v>0</v>
      </c>
      <c r="D781" s="15">
        <v>0</v>
      </c>
      <c r="E781" s="15">
        <f t="shared" si="67"/>
        <v>2000</v>
      </c>
      <c r="F781" s="15">
        <v>0</v>
      </c>
      <c r="G781" s="15">
        <v>0</v>
      </c>
      <c r="H781" s="15">
        <v>2000</v>
      </c>
    </row>
    <row r="782" spans="1:8" ht="16.5" thickTop="1" thickBot="1" x14ac:dyDescent="0.3">
      <c r="A782" s="5" t="s">
        <v>914</v>
      </c>
      <c r="B782" s="7" t="s">
        <v>36</v>
      </c>
      <c r="C782" s="15">
        <v>0</v>
      </c>
      <c r="D782" s="15">
        <v>0</v>
      </c>
      <c r="E782" s="15">
        <f t="shared" si="67"/>
        <v>13000</v>
      </c>
      <c r="F782" s="15">
        <v>1000</v>
      </c>
      <c r="G782" s="15">
        <v>0</v>
      </c>
      <c r="H782" s="15">
        <v>12000</v>
      </c>
    </row>
    <row r="783" spans="1:8" ht="46.5" thickTop="1" thickBot="1" x14ac:dyDescent="0.3">
      <c r="A783" s="5" t="s">
        <v>915</v>
      </c>
      <c r="B783" s="6" t="s">
        <v>916</v>
      </c>
      <c r="C783" s="14">
        <v>0</v>
      </c>
      <c r="D783" s="14">
        <v>0</v>
      </c>
      <c r="E783" s="14">
        <f t="shared" si="67"/>
        <v>19000</v>
      </c>
      <c r="F783" s="14">
        <f>SUM(F784,F786)</f>
        <v>9000</v>
      </c>
      <c r="G783" s="14">
        <f>SUM(G784,G786)</f>
        <v>0</v>
      </c>
      <c r="H783" s="14">
        <f>SUM(H784,H786)</f>
        <v>10000</v>
      </c>
    </row>
    <row r="784" spans="1:8" ht="16.5" thickTop="1" thickBot="1" x14ac:dyDescent="0.3">
      <c r="A784" s="5" t="s">
        <v>917</v>
      </c>
      <c r="B784" s="7" t="s">
        <v>20</v>
      </c>
      <c r="C784" s="15">
        <v>0</v>
      </c>
      <c r="D784" s="15">
        <v>0</v>
      </c>
      <c r="E784" s="15">
        <f t="shared" si="67"/>
        <v>2000</v>
      </c>
      <c r="F784" s="15">
        <f>SUM(F785)</f>
        <v>400</v>
      </c>
      <c r="G784" s="15">
        <f>SUM(G785)</f>
        <v>0</v>
      </c>
      <c r="H784" s="15">
        <f>SUM(H785)</f>
        <v>1600</v>
      </c>
    </row>
    <row r="785" spans="1:8" ht="16.5" thickTop="1" thickBot="1" x14ac:dyDescent="0.3">
      <c r="A785" s="5" t="s">
        <v>918</v>
      </c>
      <c r="B785" s="8" t="s">
        <v>34</v>
      </c>
      <c r="C785" s="15">
        <v>0</v>
      </c>
      <c r="D785" s="15">
        <v>0</v>
      </c>
      <c r="E785" s="15">
        <f t="shared" si="67"/>
        <v>2000</v>
      </c>
      <c r="F785" s="15">
        <v>400</v>
      </c>
      <c r="G785" s="15">
        <v>0</v>
      </c>
      <c r="H785" s="15">
        <v>1600</v>
      </c>
    </row>
    <row r="786" spans="1:8" ht="16.5" thickTop="1" thickBot="1" x14ac:dyDescent="0.3">
      <c r="A786" s="5" t="s">
        <v>919</v>
      </c>
      <c r="B786" s="7" t="s">
        <v>36</v>
      </c>
      <c r="C786" s="15">
        <v>0</v>
      </c>
      <c r="D786" s="15">
        <v>0</v>
      </c>
      <c r="E786" s="15">
        <f t="shared" si="67"/>
        <v>17000</v>
      </c>
      <c r="F786" s="15">
        <v>8600</v>
      </c>
      <c r="G786" s="15">
        <v>0</v>
      </c>
      <c r="H786" s="15">
        <v>8400</v>
      </c>
    </row>
    <row r="787" spans="1:8" ht="61.5" thickTop="1" thickBot="1" x14ac:dyDescent="0.3">
      <c r="A787" s="5" t="s">
        <v>920</v>
      </c>
      <c r="B787" s="6" t="s">
        <v>921</v>
      </c>
      <c r="C787" s="14">
        <v>0</v>
      </c>
      <c r="D787" s="14">
        <v>0</v>
      </c>
      <c r="E787" s="14">
        <f t="shared" si="67"/>
        <v>3500</v>
      </c>
      <c r="F787" s="14">
        <f>SUM(F788)</f>
        <v>3500</v>
      </c>
      <c r="G787" s="14">
        <f>SUM(G788)</f>
        <v>0</v>
      </c>
      <c r="H787" s="14">
        <f>SUM(H788)</f>
        <v>0</v>
      </c>
    </row>
    <row r="788" spans="1:8" ht="16.5" thickTop="1" thickBot="1" x14ac:dyDescent="0.3">
      <c r="A788" s="5" t="s">
        <v>922</v>
      </c>
      <c r="B788" s="7" t="s">
        <v>36</v>
      </c>
      <c r="C788" s="15">
        <v>0</v>
      </c>
      <c r="D788" s="15">
        <v>0</v>
      </c>
      <c r="E788" s="15">
        <f t="shared" si="67"/>
        <v>3500</v>
      </c>
      <c r="F788" s="15">
        <v>3500</v>
      </c>
      <c r="G788" s="15">
        <v>0</v>
      </c>
      <c r="H788" s="15">
        <v>0</v>
      </c>
    </row>
    <row r="789" spans="1:8" ht="31.5" thickTop="1" thickBot="1" x14ac:dyDescent="0.3">
      <c r="A789" s="5" t="s">
        <v>923</v>
      </c>
      <c r="B789" s="6" t="s">
        <v>924</v>
      </c>
      <c r="C789" s="14">
        <v>7988.8487800000003</v>
      </c>
      <c r="D789" s="14">
        <v>0</v>
      </c>
      <c r="E789" s="14">
        <f t="shared" si="67"/>
        <v>0</v>
      </c>
      <c r="F789" s="14">
        <f t="shared" ref="F789:H792" si="68">SUM(F793)</f>
        <v>0</v>
      </c>
      <c r="G789" s="14">
        <f t="shared" si="68"/>
        <v>0</v>
      </c>
      <c r="H789" s="14">
        <f t="shared" si="68"/>
        <v>0</v>
      </c>
    </row>
    <row r="790" spans="1:8" ht="16.5" thickTop="1" thickBot="1" x14ac:dyDescent="0.3">
      <c r="A790" s="5" t="s">
        <v>925</v>
      </c>
      <c r="B790" s="7" t="s">
        <v>20</v>
      </c>
      <c r="C790" s="15">
        <v>2027.35042</v>
      </c>
      <c r="D790" s="15">
        <v>0</v>
      </c>
      <c r="E790" s="15">
        <f t="shared" si="67"/>
        <v>0</v>
      </c>
      <c r="F790" s="15">
        <f t="shared" si="68"/>
        <v>0</v>
      </c>
      <c r="G790" s="15">
        <f t="shared" si="68"/>
        <v>0</v>
      </c>
      <c r="H790" s="15">
        <f t="shared" si="68"/>
        <v>0</v>
      </c>
    </row>
    <row r="791" spans="1:8" ht="16.5" thickTop="1" thickBot="1" x14ac:dyDescent="0.3">
      <c r="A791" s="5" t="s">
        <v>926</v>
      </c>
      <c r="B791" s="8" t="s">
        <v>28</v>
      </c>
      <c r="C791" s="15">
        <v>2027.35042</v>
      </c>
      <c r="D791" s="15">
        <v>0</v>
      </c>
      <c r="E791" s="15">
        <f t="shared" si="67"/>
        <v>0</v>
      </c>
      <c r="F791" s="15">
        <f t="shared" si="68"/>
        <v>0</v>
      </c>
      <c r="G791" s="15">
        <f t="shared" si="68"/>
        <v>0</v>
      </c>
      <c r="H791" s="15">
        <f t="shared" si="68"/>
        <v>0</v>
      </c>
    </row>
    <row r="792" spans="1:8" ht="16.5" thickTop="1" thickBot="1" x14ac:dyDescent="0.3">
      <c r="A792" s="5" t="s">
        <v>927</v>
      </c>
      <c r="B792" s="7" t="s">
        <v>36</v>
      </c>
      <c r="C792" s="15">
        <v>5961.4983599999996</v>
      </c>
      <c r="D792" s="15">
        <v>0</v>
      </c>
      <c r="E792" s="15">
        <f t="shared" si="67"/>
        <v>0</v>
      </c>
      <c r="F792" s="15">
        <f t="shared" si="68"/>
        <v>0</v>
      </c>
      <c r="G792" s="15">
        <f t="shared" si="68"/>
        <v>0</v>
      </c>
      <c r="H792" s="15">
        <f t="shared" si="68"/>
        <v>0</v>
      </c>
    </row>
    <row r="793" spans="1:8" ht="31.5" thickTop="1" thickBot="1" x14ac:dyDescent="0.3">
      <c r="A793" s="5" t="s">
        <v>928</v>
      </c>
      <c r="B793" s="6" t="s">
        <v>929</v>
      </c>
      <c r="C793" s="14">
        <v>7988.8487800000003</v>
      </c>
      <c r="D793" s="14">
        <v>0</v>
      </c>
      <c r="E793" s="14">
        <f t="shared" si="67"/>
        <v>0</v>
      </c>
      <c r="F793" s="14">
        <f>SUM(F794,F796)</f>
        <v>0</v>
      </c>
      <c r="G793" s="14">
        <f>SUM(G794,G796)</f>
        <v>0</v>
      </c>
      <c r="H793" s="14">
        <f>SUM(H794,H796)</f>
        <v>0</v>
      </c>
    </row>
    <row r="794" spans="1:8" ht="16.5" thickTop="1" thickBot="1" x14ac:dyDescent="0.3">
      <c r="A794" s="5" t="s">
        <v>930</v>
      </c>
      <c r="B794" s="7" t="s">
        <v>20</v>
      </c>
      <c r="C794" s="15">
        <v>2027.35042</v>
      </c>
      <c r="D794" s="15">
        <v>0</v>
      </c>
      <c r="E794" s="15">
        <f t="shared" si="67"/>
        <v>0</v>
      </c>
      <c r="F794" s="15">
        <f>SUM(F795)</f>
        <v>0</v>
      </c>
      <c r="G794" s="15">
        <f>SUM(G795)</f>
        <v>0</v>
      </c>
      <c r="H794" s="15">
        <f>SUM(H795)</f>
        <v>0</v>
      </c>
    </row>
    <row r="795" spans="1:8" ht="16.5" thickTop="1" thickBot="1" x14ac:dyDescent="0.3">
      <c r="A795" s="5" t="s">
        <v>931</v>
      </c>
      <c r="B795" s="8" t="s">
        <v>28</v>
      </c>
      <c r="C795" s="15">
        <v>2027.35042</v>
      </c>
      <c r="D795" s="15">
        <v>0</v>
      </c>
      <c r="E795" s="15">
        <f t="shared" si="67"/>
        <v>0</v>
      </c>
      <c r="F795" s="15">
        <v>0</v>
      </c>
      <c r="G795" s="15">
        <v>0</v>
      </c>
      <c r="H795" s="15">
        <v>0</v>
      </c>
    </row>
    <row r="796" spans="1:8" ht="16.5" thickTop="1" thickBot="1" x14ac:dyDescent="0.3">
      <c r="A796" s="5" t="s">
        <v>932</v>
      </c>
      <c r="B796" s="7" t="s">
        <v>36</v>
      </c>
      <c r="C796" s="15">
        <v>5961.4983599999996</v>
      </c>
      <c r="D796" s="15">
        <v>0</v>
      </c>
      <c r="E796" s="15">
        <f t="shared" si="67"/>
        <v>0</v>
      </c>
      <c r="F796" s="15">
        <v>0</v>
      </c>
      <c r="G796" s="15">
        <v>0</v>
      </c>
      <c r="H796" s="15">
        <v>0</v>
      </c>
    </row>
    <row r="797" spans="1:8" ht="16.5" thickTop="1" thickBot="1" x14ac:dyDescent="0.3">
      <c r="A797" s="5" t="s">
        <v>933</v>
      </c>
      <c r="B797" s="6" t="s">
        <v>934</v>
      </c>
      <c r="C797" s="14">
        <v>257327.55471999996</v>
      </c>
      <c r="D797" s="14">
        <v>275000</v>
      </c>
      <c r="E797" s="14">
        <f t="shared" si="67"/>
        <v>379000</v>
      </c>
      <c r="F797" s="14">
        <f t="shared" ref="F797:H798" si="69">SUM(F803,F807,F811,F815,F829,F833,F837)</f>
        <v>99800</v>
      </c>
      <c r="G797" s="14">
        <f t="shared" si="69"/>
        <v>12000</v>
      </c>
      <c r="H797" s="14">
        <f t="shared" si="69"/>
        <v>267200</v>
      </c>
    </row>
    <row r="798" spans="1:8" ht="16.5" thickTop="1" thickBot="1" x14ac:dyDescent="0.3">
      <c r="A798" s="5" t="s">
        <v>935</v>
      </c>
      <c r="B798" s="7" t="s">
        <v>20</v>
      </c>
      <c r="C798" s="15">
        <v>27933.144909999999</v>
      </c>
      <c r="D798" s="15">
        <v>23000</v>
      </c>
      <c r="E798" s="15">
        <f t="shared" si="67"/>
        <v>61500</v>
      </c>
      <c r="F798" s="15">
        <f t="shared" si="69"/>
        <v>11300</v>
      </c>
      <c r="G798" s="15">
        <f t="shared" si="69"/>
        <v>1000</v>
      </c>
      <c r="H798" s="15">
        <f t="shared" si="69"/>
        <v>49200</v>
      </c>
    </row>
    <row r="799" spans="1:8" ht="16.5" thickTop="1" thickBot="1" x14ac:dyDescent="0.3">
      <c r="A799" s="5" t="s">
        <v>936</v>
      </c>
      <c r="B799" s="8" t="s">
        <v>28</v>
      </c>
      <c r="C799" s="15">
        <v>27668.902990000002</v>
      </c>
      <c r="D799" s="15">
        <v>22000</v>
      </c>
      <c r="E799" s="15">
        <f t="shared" si="67"/>
        <v>61000</v>
      </c>
      <c r="F799" s="15">
        <f>SUM(F805,F809,F813,F817,F835,F839)</f>
        <v>11000</v>
      </c>
      <c r="G799" s="15">
        <f>SUM(G805,G809,G813,G817,G835,G839)</f>
        <v>1000</v>
      </c>
      <c r="H799" s="15">
        <f>SUM(H805,H809,H813,H817,H835,H839)</f>
        <v>49000</v>
      </c>
    </row>
    <row r="800" spans="1:8" ht="16.5" thickTop="1" thickBot="1" x14ac:dyDescent="0.3">
      <c r="A800" s="5" t="s">
        <v>937</v>
      </c>
      <c r="B800" s="8" t="s">
        <v>34</v>
      </c>
      <c r="C800" s="15">
        <v>264.24191999999999</v>
      </c>
      <c r="D800" s="15">
        <v>1000</v>
      </c>
      <c r="E800" s="15">
        <f t="shared" si="67"/>
        <v>500</v>
      </c>
      <c r="F800" s="15">
        <f>SUM(F831)</f>
        <v>300</v>
      </c>
      <c r="G800" s="15">
        <f>SUM(G831)</f>
        <v>0</v>
      </c>
      <c r="H800" s="15">
        <f>SUM(H831)</f>
        <v>200</v>
      </c>
    </row>
    <row r="801" spans="1:8" ht="16.5" thickTop="1" thickBot="1" x14ac:dyDescent="0.3">
      <c r="A801" s="5" t="s">
        <v>938</v>
      </c>
      <c r="B801" s="7" t="s">
        <v>36</v>
      </c>
      <c r="C801" s="15">
        <v>229394.40981000004</v>
      </c>
      <c r="D801" s="15">
        <v>252000</v>
      </c>
      <c r="E801" s="15">
        <f t="shared" si="67"/>
        <v>317500</v>
      </c>
      <c r="F801" s="15">
        <f>SUM(F806,F810,F814,F818,F832,F836,F840)</f>
        <v>88500</v>
      </c>
      <c r="G801" s="15">
        <f>SUM(G806,G810,G814,G818,G832,G836,G840)</f>
        <v>11000</v>
      </c>
      <c r="H801" s="15">
        <f>SUM(H806,H810,H814,H818,H832,H836,H840)</f>
        <v>218000</v>
      </c>
    </row>
    <row r="802" spans="1:8" ht="16.5" thickTop="1" thickBot="1" x14ac:dyDescent="0.3">
      <c r="A802" s="5" t="s">
        <v>939</v>
      </c>
      <c r="B802" s="7" t="s">
        <v>40</v>
      </c>
      <c r="C802" s="15">
        <v>0</v>
      </c>
      <c r="D802" s="15">
        <v>0</v>
      </c>
      <c r="E802" s="15">
        <f t="shared" si="67"/>
        <v>0</v>
      </c>
      <c r="F802" s="15">
        <f>SUM(F819)</f>
        <v>0</v>
      </c>
      <c r="G802" s="15">
        <f>SUM(G819)</f>
        <v>0</v>
      </c>
      <c r="H802" s="15">
        <f>SUM(H819)</f>
        <v>0</v>
      </c>
    </row>
    <row r="803" spans="1:8" ht="46.5" thickTop="1" thickBot="1" x14ac:dyDescent="0.3">
      <c r="A803" s="5" t="s">
        <v>940</v>
      </c>
      <c r="B803" s="6" t="s">
        <v>941</v>
      </c>
      <c r="C803" s="14">
        <v>27116.329040000004</v>
      </c>
      <c r="D803" s="14">
        <v>5000</v>
      </c>
      <c r="E803" s="14">
        <f t="shared" si="67"/>
        <v>1000</v>
      </c>
      <c r="F803" s="14">
        <f>SUM(F804,F806)</f>
        <v>1000</v>
      </c>
      <c r="G803" s="14">
        <f>SUM(G804,G806)</f>
        <v>0</v>
      </c>
      <c r="H803" s="14">
        <f>SUM(H804,H806)</f>
        <v>0</v>
      </c>
    </row>
    <row r="804" spans="1:8" ht="16.5" thickTop="1" thickBot="1" x14ac:dyDescent="0.3">
      <c r="A804" s="5" t="s">
        <v>942</v>
      </c>
      <c r="B804" s="7" t="s">
        <v>20</v>
      </c>
      <c r="C804" s="15">
        <v>5350.2942600000006</v>
      </c>
      <c r="D804" s="15">
        <v>1000</v>
      </c>
      <c r="E804" s="15">
        <f t="shared" si="67"/>
        <v>0</v>
      </c>
      <c r="F804" s="15">
        <f>SUM(F805)</f>
        <v>0</v>
      </c>
      <c r="G804" s="15">
        <f>SUM(G805)</f>
        <v>0</v>
      </c>
      <c r="H804" s="15">
        <f>SUM(H805)</f>
        <v>0</v>
      </c>
    </row>
    <row r="805" spans="1:8" ht="16.5" thickTop="1" thickBot="1" x14ac:dyDescent="0.3">
      <c r="A805" s="5" t="s">
        <v>943</v>
      </c>
      <c r="B805" s="8" t="s">
        <v>28</v>
      </c>
      <c r="C805" s="15">
        <v>5350.2942600000006</v>
      </c>
      <c r="D805" s="15">
        <v>1000</v>
      </c>
      <c r="E805" s="15">
        <f t="shared" si="67"/>
        <v>0</v>
      </c>
      <c r="F805" s="15">
        <v>0</v>
      </c>
      <c r="G805" s="15">
        <v>0</v>
      </c>
      <c r="H805" s="15">
        <v>0</v>
      </c>
    </row>
    <row r="806" spans="1:8" ht="16.5" thickTop="1" thickBot="1" x14ac:dyDescent="0.3">
      <c r="A806" s="5" t="s">
        <v>944</v>
      </c>
      <c r="B806" s="7" t="s">
        <v>36</v>
      </c>
      <c r="C806" s="15">
        <v>21766.034780000002</v>
      </c>
      <c r="D806" s="15">
        <v>4000</v>
      </c>
      <c r="E806" s="15">
        <f t="shared" si="67"/>
        <v>1000</v>
      </c>
      <c r="F806" s="15">
        <v>1000</v>
      </c>
      <c r="G806" s="15">
        <v>0</v>
      </c>
      <c r="H806" s="15">
        <v>0</v>
      </c>
    </row>
    <row r="807" spans="1:8" ht="31.5" thickTop="1" thickBot="1" x14ac:dyDescent="0.3">
      <c r="A807" s="5" t="s">
        <v>945</v>
      </c>
      <c r="B807" s="6" t="s">
        <v>946</v>
      </c>
      <c r="C807" s="14">
        <v>32427.869490000001</v>
      </c>
      <c r="D807" s="14">
        <v>50000</v>
      </c>
      <c r="E807" s="14">
        <f t="shared" si="67"/>
        <v>40000</v>
      </c>
      <c r="F807" s="14">
        <f>SUM(F808,F810)</f>
        <v>8000</v>
      </c>
      <c r="G807" s="14">
        <f>SUM(G808,G810)</f>
        <v>0</v>
      </c>
      <c r="H807" s="14">
        <f>SUM(H808,H810)</f>
        <v>32000</v>
      </c>
    </row>
    <row r="808" spans="1:8" ht="16.5" thickTop="1" thickBot="1" x14ac:dyDescent="0.3">
      <c r="A808" s="5" t="s">
        <v>947</v>
      </c>
      <c r="B808" s="7" t="s">
        <v>20</v>
      </c>
      <c r="C808" s="15">
        <v>7199.1351699999996</v>
      </c>
      <c r="D808" s="15">
        <v>5000</v>
      </c>
      <c r="E808" s="15">
        <f t="shared" si="67"/>
        <v>30000</v>
      </c>
      <c r="F808" s="15">
        <f>SUM(F809)</f>
        <v>6000</v>
      </c>
      <c r="G808" s="15">
        <f>SUM(G809)</f>
        <v>0</v>
      </c>
      <c r="H808" s="15">
        <f>SUM(H809)</f>
        <v>24000</v>
      </c>
    </row>
    <row r="809" spans="1:8" ht="16.5" thickTop="1" thickBot="1" x14ac:dyDescent="0.3">
      <c r="A809" s="5" t="s">
        <v>948</v>
      </c>
      <c r="B809" s="8" t="s">
        <v>28</v>
      </c>
      <c r="C809" s="15">
        <v>7199.1351699999996</v>
      </c>
      <c r="D809" s="15">
        <v>5000</v>
      </c>
      <c r="E809" s="15">
        <f t="shared" si="67"/>
        <v>30000</v>
      </c>
      <c r="F809" s="15">
        <v>6000</v>
      </c>
      <c r="G809" s="15">
        <v>0</v>
      </c>
      <c r="H809" s="15">
        <v>24000</v>
      </c>
    </row>
    <row r="810" spans="1:8" ht="16.5" thickTop="1" thickBot="1" x14ac:dyDescent="0.3">
      <c r="A810" s="5" t="s">
        <v>949</v>
      </c>
      <c r="B810" s="7" t="s">
        <v>36</v>
      </c>
      <c r="C810" s="15">
        <v>25228.73432</v>
      </c>
      <c r="D810" s="15">
        <v>45000</v>
      </c>
      <c r="E810" s="15">
        <f t="shared" si="67"/>
        <v>10000</v>
      </c>
      <c r="F810" s="15">
        <v>2000</v>
      </c>
      <c r="G810" s="15">
        <v>0</v>
      </c>
      <c r="H810" s="15">
        <v>8000</v>
      </c>
    </row>
    <row r="811" spans="1:8" ht="46.5" thickTop="1" thickBot="1" x14ac:dyDescent="0.3">
      <c r="A811" s="5" t="s">
        <v>950</v>
      </c>
      <c r="B811" s="6" t="s">
        <v>951</v>
      </c>
      <c r="C811" s="14">
        <v>0</v>
      </c>
      <c r="D811" s="14">
        <v>30000</v>
      </c>
      <c r="E811" s="14">
        <f t="shared" si="67"/>
        <v>66000</v>
      </c>
      <c r="F811" s="14">
        <f>SUM(F812,F814)</f>
        <v>6000</v>
      </c>
      <c r="G811" s="14">
        <f>SUM(G812,G814)</f>
        <v>0</v>
      </c>
      <c r="H811" s="14">
        <f>SUM(H812,H814)</f>
        <v>60000</v>
      </c>
    </row>
    <row r="812" spans="1:8" ht="16.5" thickTop="1" thickBot="1" x14ac:dyDescent="0.3">
      <c r="A812" s="5" t="s">
        <v>952</v>
      </c>
      <c r="B812" s="7" t="s">
        <v>20</v>
      </c>
      <c r="C812" s="15">
        <v>0</v>
      </c>
      <c r="D812" s="15">
        <v>1000</v>
      </c>
      <c r="E812" s="15">
        <f t="shared" si="67"/>
        <v>3000</v>
      </c>
      <c r="F812" s="15">
        <f>SUM(F813)</f>
        <v>0</v>
      </c>
      <c r="G812" s="15">
        <f>SUM(G813)</f>
        <v>0</v>
      </c>
      <c r="H812" s="15">
        <f>SUM(H813)</f>
        <v>3000</v>
      </c>
    </row>
    <row r="813" spans="1:8" ht="16.5" thickTop="1" thickBot="1" x14ac:dyDescent="0.3">
      <c r="A813" s="5" t="s">
        <v>953</v>
      </c>
      <c r="B813" s="8" t="s">
        <v>28</v>
      </c>
      <c r="C813" s="15">
        <v>0</v>
      </c>
      <c r="D813" s="15">
        <v>1000</v>
      </c>
      <c r="E813" s="15">
        <f t="shared" si="67"/>
        <v>3000</v>
      </c>
      <c r="F813" s="15">
        <v>0</v>
      </c>
      <c r="G813" s="15">
        <v>0</v>
      </c>
      <c r="H813" s="15">
        <v>3000</v>
      </c>
    </row>
    <row r="814" spans="1:8" ht="16.5" thickTop="1" thickBot="1" x14ac:dyDescent="0.3">
      <c r="A814" s="5" t="s">
        <v>954</v>
      </c>
      <c r="B814" s="7" t="s">
        <v>36</v>
      </c>
      <c r="C814" s="15">
        <v>0</v>
      </c>
      <c r="D814" s="15">
        <v>29000</v>
      </c>
      <c r="E814" s="15">
        <f t="shared" si="67"/>
        <v>63000</v>
      </c>
      <c r="F814" s="15">
        <v>6000</v>
      </c>
      <c r="G814" s="15">
        <v>0</v>
      </c>
      <c r="H814" s="15">
        <v>57000</v>
      </c>
    </row>
    <row r="815" spans="1:8" ht="31.5" thickTop="1" thickBot="1" x14ac:dyDescent="0.3">
      <c r="A815" s="5" t="s">
        <v>955</v>
      </c>
      <c r="B815" s="6" t="s">
        <v>956</v>
      </c>
      <c r="C815" s="14">
        <v>49625.814159999994</v>
      </c>
      <c r="D815" s="14">
        <v>50000</v>
      </c>
      <c r="E815" s="14">
        <f t="shared" si="67"/>
        <v>124000</v>
      </c>
      <c r="F815" s="14">
        <f t="shared" ref="F815:H818" si="70">SUM(F820,F825)</f>
        <v>54000</v>
      </c>
      <c r="G815" s="14">
        <f t="shared" si="70"/>
        <v>0</v>
      </c>
      <c r="H815" s="14">
        <f t="shared" si="70"/>
        <v>70000</v>
      </c>
    </row>
    <row r="816" spans="1:8" ht="16.5" thickTop="1" thickBot="1" x14ac:dyDescent="0.3">
      <c r="A816" s="5" t="s">
        <v>957</v>
      </c>
      <c r="B816" s="7" t="s">
        <v>20</v>
      </c>
      <c r="C816" s="15">
        <v>7432.7674699999998</v>
      </c>
      <c r="D816" s="15">
        <v>3000</v>
      </c>
      <c r="E816" s="15">
        <f t="shared" si="67"/>
        <v>18000</v>
      </c>
      <c r="F816" s="15">
        <f t="shared" si="70"/>
        <v>3000</v>
      </c>
      <c r="G816" s="15">
        <f t="shared" si="70"/>
        <v>0</v>
      </c>
      <c r="H816" s="15">
        <f t="shared" si="70"/>
        <v>15000</v>
      </c>
    </row>
    <row r="817" spans="1:8" ht="16.5" thickTop="1" thickBot="1" x14ac:dyDescent="0.3">
      <c r="A817" s="5" t="s">
        <v>958</v>
      </c>
      <c r="B817" s="8" t="s">
        <v>28</v>
      </c>
      <c r="C817" s="15">
        <v>7432.7674699999998</v>
      </c>
      <c r="D817" s="15">
        <v>3000</v>
      </c>
      <c r="E817" s="15">
        <f t="shared" si="67"/>
        <v>18000</v>
      </c>
      <c r="F817" s="15">
        <f t="shared" si="70"/>
        <v>3000</v>
      </c>
      <c r="G817" s="15">
        <f t="shared" si="70"/>
        <v>0</v>
      </c>
      <c r="H817" s="15">
        <f t="shared" si="70"/>
        <v>15000</v>
      </c>
    </row>
    <row r="818" spans="1:8" ht="16.5" thickTop="1" thickBot="1" x14ac:dyDescent="0.3">
      <c r="A818" s="5" t="s">
        <v>959</v>
      </c>
      <c r="B818" s="7" t="s">
        <v>36</v>
      </c>
      <c r="C818" s="15">
        <v>42193.046690000003</v>
      </c>
      <c r="D818" s="15">
        <v>47000</v>
      </c>
      <c r="E818" s="15">
        <f t="shared" si="67"/>
        <v>106000</v>
      </c>
      <c r="F818" s="15">
        <f t="shared" si="70"/>
        <v>51000</v>
      </c>
      <c r="G818" s="15">
        <f t="shared" si="70"/>
        <v>0</v>
      </c>
      <c r="H818" s="15">
        <f t="shared" si="70"/>
        <v>55000</v>
      </c>
    </row>
    <row r="819" spans="1:8" ht="16.5" thickTop="1" thickBot="1" x14ac:dyDescent="0.3">
      <c r="A819" s="5" t="s">
        <v>960</v>
      </c>
      <c r="B819" s="7" t="s">
        <v>40</v>
      </c>
      <c r="C819" s="15">
        <v>0</v>
      </c>
      <c r="D819" s="15">
        <v>0</v>
      </c>
      <c r="E819" s="15">
        <f t="shared" si="67"/>
        <v>0</v>
      </c>
      <c r="F819" s="15">
        <f>SUM(F824)</f>
        <v>0</v>
      </c>
      <c r="G819" s="15">
        <f>SUM(G824)</f>
        <v>0</v>
      </c>
      <c r="H819" s="15">
        <f>SUM(H824)</f>
        <v>0</v>
      </c>
    </row>
    <row r="820" spans="1:8" ht="16.5" thickTop="1" thickBot="1" x14ac:dyDescent="0.3">
      <c r="A820" s="5" t="s">
        <v>961</v>
      </c>
      <c r="B820" s="6" t="s">
        <v>962</v>
      </c>
      <c r="C820" s="14">
        <v>49625.814159999994</v>
      </c>
      <c r="D820" s="14">
        <v>45000</v>
      </c>
      <c r="E820" s="14">
        <f t="shared" si="67"/>
        <v>48000</v>
      </c>
      <c r="F820" s="14">
        <f>SUM(F821,F823:F824)</f>
        <v>8000</v>
      </c>
      <c r="G820" s="14">
        <f>SUM(G821,G823:G824)</f>
        <v>0</v>
      </c>
      <c r="H820" s="14">
        <f>SUM(H821,H823:H824)</f>
        <v>40000</v>
      </c>
    </row>
    <row r="821" spans="1:8" ht="16.5" thickTop="1" thickBot="1" x14ac:dyDescent="0.3">
      <c r="A821" s="5" t="s">
        <v>963</v>
      </c>
      <c r="B821" s="7" t="s">
        <v>20</v>
      </c>
      <c r="C821" s="15">
        <v>7432.7674699999998</v>
      </c>
      <c r="D821" s="15">
        <v>3000</v>
      </c>
      <c r="E821" s="15">
        <f t="shared" si="67"/>
        <v>15000</v>
      </c>
      <c r="F821" s="15">
        <f>SUM(F822)</f>
        <v>2000</v>
      </c>
      <c r="G821" s="15">
        <f>SUM(G822)</f>
        <v>0</v>
      </c>
      <c r="H821" s="15">
        <f>SUM(H822)</f>
        <v>13000</v>
      </c>
    </row>
    <row r="822" spans="1:8" ht="16.5" thickTop="1" thickBot="1" x14ac:dyDescent="0.3">
      <c r="A822" s="5" t="s">
        <v>964</v>
      </c>
      <c r="B822" s="8" t="s">
        <v>28</v>
      </c>
      <c r="C822" s="15">
        <v>7432.7674699999998</v>
      </c>
      <c r="D822" s="15">
        <v>3000</v>
      </c>
      <c r="E822" s="15">
        <f t="shared" si="67"/>
        <v>15000</v>
      </c>
      <c r="F822" s="15">
        <v>2000</v>
      </c>
      <c r="G822" s="15">
        <v>0</v>
      </c>
      <c r="H822" s="15">
        <v>13000</v>
      </c>
    </row>
    <row r="823" spans="1:8" ht="16.5" thickTop="1" thickBot="1" x14ac:dyDescent="0.3">
      <c r="A823" s="5" t="s">
        <v>965</v>
      </c>
      <c r="B823" s="7" t="s">
        <v>36</v>
      </c>
      <c r="C823" s="15">
        <v>42193.046690000003</v>
      </c>
      <c r="D823" s="15">
        <v>42000</v>
      </c>
      <c r="E823" s="15">
        <f t="shared" si="67"/>
        <v>33000</v>
      </c>
      <c r="F823" s="15">
        <v>6000</v>
      </c>
      <c r="G823" s="15">
        <v>0</v>
      </c>
      <c r="H823" s="15">
        <v>27000</v>
      </c>
    </row>
    <row r="824" spans="1:8" ht="16.5" thickTop="1" thickBot="1" x14ac:dyDescent="0.3">
      <c r="A824" s="5" t="s">
        <v>966</v>
      </c>
      <c r="B824" s="7" t="s">
        <v>40</v>
      </c>
      <c r="C824" s="15">
        <v>0</v>
      </c>
      <c r="D824" s="15">
        <v>0</v>
      </c>
      <c r="E824" s="15">
        <f t="shared" si="67"/>
        <v>0</v>
      </c>
      <c r="F824" s="15">
        <v>0</v>
      </c>
      <c r="G824" s="15">
        <v>0</v>
      </c>
      <c r="H824" s="15">
        <v>0</v>
      </c>
    </row>
    <row r="825" spans="1:8" ht="16.5" thickTop="1" thickBot="1" x14ac:dyDescent="0.3">
      <c r="A825" s="5" t="s">
        <v>967</v>
      </c>
      <c r="B825" s="6" t="s">
        <v>968</v>
      </c>
      <c r="C825" s="14">
        <v>0</v>
      </c>
      <c r="D825" s="14">
        <v>5000</v>
      </c>
      <c r="E825" s="14">
        <f t="shared" si="67"/>
        <v>76000</v>
      </c>
      <c r="F825" s="14">
        <f>SUM(F826,F828)</f>
        <v>46000</v>
      </c>
      <c r="G825" s="14">
        <f>SUM(G826,G828)</f>
        <v>0</v>
      </c>
      <c r="H825" s="14">
        <f>SUM(H826,H828)</f>
        <v>30000</v>
      </c>
    </row>
    <row r="826" spans="1:8" ht="16.5" thickTop="1" thickBot="1" x14ac:dyDescent="0.3">
      <c r="A826" s="5" t="s">
        <v>969</v>
      </c>
      <c r="B826" s="7" t="s">
        <v>20</v>
      </c>
      <c r="C826" s="15">
        <v>0</v>
      </c>
      <c r="D826" s="15">
        <v>0</v>
      </c>
      <c r="E826" s="15">
        <f t="shared" si="67"/>
        <v>3000</v>
      </c>
      <c r="F826" s="15">
        <f>SUM(F827)</f>
        <v>1000</v>
      </c>
      <c r="G826" s="15">
        <f>SUM(G827)</f>
        <v>0</v>
      </c>
      <c r="H826" s="15">
        <f>SUM(H827)</f>
        <v>2000</v>
      </c>
    </row>
    <row r="827" spans="1:8" ht="16.5" thickTop="1" thickBot="1" x14ac:dyDescent="0.3">
      <c r="A827" s="5" t="s">
        <v>970</v>
      </c>
      <c r="B827" s="8" t="s">
        <v>28</v>
      </c>
      <c r="C827" s="15">
        <v>0</v>
      </c>
      <c r="D827" s="15">
        <v>0</v>
      </c>
      <c r="E827" s="15">
        <f t="shared" si="67"/>
        <v>3000</v>
      </c>
      <c r="F827" s="15">
        <v>1000</v>
      </c>
      <c r="G827" s="15">
        <v>0</v>
      </c>
      <c r="H827" s="15">
        <v>2000</v>
      </c>
    </row>
    <row r="828" spans="1:8" ht="16.5" thickTop="1" thickBot="1" x14ac:dyDescent="0.3">
      <c r="A828" s="5" t="s">
        <v>971</v>
      </c>
      <c r="B828" s="7" t="s">
        <v>36</v>
      </c>
      <c r="C828" s="15">
        <v>0</v>
      </c>
      <c r="D828" s="15">
        <v>5000</v>
      </c>
      <c r="E828" s="15">
        <f t="shared" si="67"/>
        <v>73000</v>
      </c>
      <c r="F828" s="15">
        <v>45000</v>
      </c>
      <c r="G828" s="15">
        <v>0</v>
      </c>
      <c r="H828" s="15">
        <v>28000</v>
      </c>
    </row>
    <row r="829" spans="1:8" ht="61.5" thickTop="1" thickBot="1" x14ac:dyDescent="0.3">
      <c r="A829" s="5" t="s">
        <v>972</v>
      </c>
      <c r="B829" s="6" t="s">
        <v>973</v>
      </c>
      <c r="C829" s="14">
        <v>98640.469489999989</v>
      </c>
      <c r="D829" s="14">
        <v>55000</v>
      </c>
      <c r="E829" s="14">
        <f t="shared" si="67"/>
        <v>30000</v>
      </c>
      <c r="F829" s="14">
        <f>SUM(F830,F832)</f>
        <v>4800</v>
      </c>
      <c r="G829" s="14">
        <f>SUM(G830,G832)</f>
        <v>0</v>
      </c>
      <c r="H829" s="14">
        <f>SUM(H830,H832)</f>
        <v>25200</v>
      </c>
    </row>
    <row r="830" spans="1:8" ht="16.5" thickTop="1" thickBot="1" x14ac:dyDescent="0.3">
      <c r="A830" s="5" t="s">
        <v>974</v>
      </c>
      <c r="B830" s="7" t="s">
        <v>20</v>
      </c>
      <c r="C830" s="15">
        <v>264.24191999999999</v>
      </c>
      <c r="D830" s="15">
        <v>1000</v>
      </c>
      <c r="E830" s="15">
        <f t="shared" si="67"/>
        <v>500</v>
      </c>
      <c r="F830" s="15">
        <f>SUM(F831)</f>
        <v>300</v>
      </c>
      <c r="G830" s="15">
        <f>SUM(G831)</f>
        <v>0</v>
      </c>
      <c r="H830" s="15">
        <f>SUM(H831)</f>
        <v>200</v>
      </c>
    </row>
    <row r="831" spans="1:8" ht="16.5" thickTop="1" thickBot="1" x14ac:dyDescent="0.3">
      <c r="A831" s="5" t="s">
        <v>975</v>
      </c>
      <c r="B831" s="8" t="s">
        <v>34</v>
      </c>
      <c r="C831" s="15">
        <v>264.24191999999999</v>
      </c>
      <c r="D831" s="15">
        <v>1000</v>
      </c>
      <c r="E831" s="15">
        <f t="shared" si="67"/>
        <v>500</v>
      </c>
      <c r="F831" s="15">
        <v>300</v>
      </c>
      <c r="G831" s="15">
        <v>0</v>
      </c>
      <c r="H831" s="15">
        <v>200</v>
      </c>
    </row>
    <row r="832" spans="1:8" ht="16.5" thickTop="1" thickBot="1" x14ac:dyDescent="0.3">
      <c r="A832" s="5" t="s">
        <v>976</v>
      </c>
      <c r="B832" s="7" t="s">
        <v>36</v>
      </c>
      <c r="C832" s="15">
        <v>98376.227569999988</v>
      </c>
      <c r="D832" s="15">
        <v>54000</v>
      </c>
      <c r="E832" s="15">
        <f t="shared" si="67"/>
        <v>29500</v>
      </c>
      <c r="F832" s="15">
        <v>4500</v>
      </c>
      <c r="G832" s="15">
        <v>0</v>
      </c>
      <c r="H832" s="15">
        <v>25000</v>
      </c>
    </row>
    <row r="833" spans="1:8" ht="46.5" thickTop="1" thickBot="1" x14ac:dyDescent="0.3">
      <c r="A833" s="5" t="s">
        <v>977</v>
      </c>
      <c r="B833" s="6" t="s">
        <v>978</v>
      </c>
      <c r="C833" s="14">
        <v>46619.501790000002</v>
      </c>
      <c r="D833" s="14">
        <v>85000</v>
      </c>
      <c r="E833" s="14">
        <f t="shared" si="67"/>
        <v>118000</v>
      </c>
      <c r="F833" s="14">
        <f>SUM(F834,F836)</f>
        <v>26000</v>
      </c>
      <c r="G833" s="14">
        <f>SUM(G834,G836)</f>
        <v>12000</v>
      </c>
      <c r="H833" s="14">
        <f>SUM(H834,H836)</f>
        <v>80000</v>
      </c>
    </row>
    <row r="834" spans="1:8" ht="16.5" thickTop="1" thickBot="1" x14ac:dyDescent="0.3">
      <c r="A834" s="5" t="s">
        <v>979</v>
      </c>
      <c r="B834" s="7" t="s">
        <v>20</v>
      </c>
      <c r="C834" s="15">
        <v>6967.5125000000007</v>
      </c>
      <c r="D834" s="15">
        <v>12000</v>
      </c>
      <c r="E834" s="15">
        <f t="shared" si="67"/>
        <v>10000</v>
      </c>
      <c r="F834" s="15">
        <f>SUM(F835)</f>
        <v>2000</v>
      </c>
      <c r="G834" s="15">
        <f>SUM(G835)</f>
        <v>1000</v>
      </c>
      <c r="H834" s="15">
        <f>SUM(H835)</f>
        <v>7000</v>
      </c>
    </row>
    <row r="835" spans="1:8" ht="16.5" thickTop="1" thickBot="1" x14ac:dyDescent="0.3">
      <c r="A835" s="5" t="s">
        <v>980</v>
      </c>
      <c r="B835" s="8" t="s">
        <v>28</v>
      </c>
      <c r="C835" s="15">
        <v>6967.5125000000007</v>
      </c>
      <c r="D835" s="15">
        <v>12000</v>
      </c>
      <c r="E835" s="15">
        <f t="shared" si="67"/>
        <v>10000</v>
      </c>
      <c r="F835" s="15">
        <v>2000</v>
      </c>
      <c r="G835" s="15">
        <v>1000</v>
      </c>
      <c r="H835" s="15">
        <v>7000</v>
      </c>
    </row>
    <row r="836" spans="1:8" ht="16.5" thickTop="1" thickBot="1" x14ac:dyDescent="0.3">
      <c r="A836" s="5" t="s">
        <v>981</v>
      </c>
      <c r="B836" s="7" t="s">
        <v>36</v>
      </c>
      <c r="C836" s="15">
        <v>39651.989289999998</v>
      </c>
      <c r="D836" s="15">
        <v>73000</v>
      </c>
      <c r="E836" s="15">
        <f t="shared" si="67"/>
        <v>108000</v>
      </c>
      <c r="F836" s="15">
        <v>24000</v>
      </c>
      <c r="G836" s="15">
        <v>11000</v>
      </c>
      <c r="H836" s="15">
        <v>73000</v>
      </c>
    </row>
    <row r="837" spans="1:8" ht="31.5" thickTop="1" thickBot="1" x14ac:dyDescent="0.3">
      <c r="A837" s="5" t="s">
        <v>982</v>
      </c>
      <c r="B837" s="6" t="s">
        <v>983</v>
      </c>
      <c r="C837" s="14">
        <v>2897.5707500000003</v>
      </c>
      <c r="D837" s="14">
        <v>0</v>
      </c>
      <c r="E837" s="14">
        <f t="shared" si="67"/>
        <v>0</v>
      </c>
      <c r="F837" s="14">
        <f>SUM(F838,F840)</f>
        <v>0</v>
      </c>
      <c r="G837" s="14">
        <f>SUM(G838,G840)</f>
        <v>0</v>
      </c>
      <c r="H837" s="14">
        <f>SUM(H838,H840)</f>
        <v>0</v>
      </c>
    </row>
    <row r="838" spans="1:8" ht="16.5" thickTop="1" thickBot="1" x14ac:dyDescent="0.3">
      <c r="A838" s="5" t="s">
        <v>984</v>
      </c>
      <c r="B838" s="7" t="s">
        <v>20</v>
      </c>
      <c r="C838" s="15">
        <v>719.19358999999997</v>
      </c>
      <c r="D838" s="15">
        <v>0</v>
      </c>
      <c r="E838" s="15">
        <f t="shared" ref="E838:E901" si="71">SUM(F838:H838)</f>
        <v>0</v>
      </c>
      <c r="F838" s="15">
        <f>SUM(F839)</f>
        <v>0</v>
      </c>
      <c r="G838" s="15">
        <f>SUM(G839)</f>
        <v>0</v>
      </c>
      <c r="H838" s="15">
        <f>SUM(H839)</f>
        <v>0</v>
      </c>
    </row>
    <row r="839" spans="1:8" ht="16.5" thickTop="1" thickBot="1" x14ac:dyDescent="0.3">
      <c r="A839" s="5" t="s">
        <v>985</v>
      </c>
      <c r="B839" s="8" t="s">
        <v>28</v>
      </c>
      <c r="C839" s="15">
        <v>719.19358999999997</v>
      </c>
      <c r="D839" s="15">
        <v>0</v>
      </c>
      <c r="E839" s="15">
        <f t="shared" si="71"/>
        <v>0</v>
      </c>
      <c r="F839" s="15">
        <v>0</v>
      </c>
      <c r="G839" s="15">
        <v>0</v>
      </c>
      <c r="H839" s="15">
        <v>0</v>
      </c>
    </row>
    <row r="840" spans="1:8" ht="16.5" thickTop="1" thickBot="1" x14ac:dyDescent="0.3">
      <c r="A840" s="5" t="s">
        <v>986</v>
      </c>
      <c r="B840" s="7" t="s">
        <v>36</v>
      </c>
      <c r="C840" s="15">
        <v>2178.37716</v>
      </c>
      <c r="D840" s="15">
        <v>0</v>
      </c>
      <c r="E840" s="15">
        <f t="shared" si="71"/>
        <v>0</v>
      </c>
      <c r="F840" s="15">
        <v>0</v>
      </c>
      <c r="G840" s="15">
        <v>0</v>
      </c>
      <c r="H840" s="15">
        <v>0</v>
      </c>
    </row>
    <row r="841" spans="1:8" ht="31.5" thickTop="1" thickBot="1" x14ac:dyDescent="0.3">
      <c r="A841" s="5" t="s">
        <v>987</v>
      </c>
      <c r="B841" s="6" t="s">
        <v>988</v>
      </c>
      <c r="C841" s="14">
        <v>210328.85477000001</v>
      </c>
      <c r="D841" s="14">
        <v>246200</v>
      </c>
      <c r="E841" s="14">
        <f t="shared" si="71"/>
        <v>217830</v>
      </c>
      <c r="F841" s="14">
        <f>SUM(F851,F855,F861,F865,F869,F873,F877,F880,F884,F894,F896,F900,F904,F906,F915,F917,F919,F922)</f>
        <v>64830</v>
      </c>
      <c r="G841" s="14">
        <f>SUM(G851,G855,G861,G865,G869,G873,G877,G880,G884,G894,G896,G900,G904,G906,G915,G917,G919,G922)</f>
        <v>7500</v>
      </c>
      <c r="H841" s="14">
        <f>SUM(H851,H855,H861,H865,H869,H873,H877,H880,H884,H894,H896,H900,H904,H906,H915,H917,H919,H922)</f>
        <v>145500</v>
      </c>
    </row>
    <row r="842" spans="1:8" ht="16.5" thickTop="1" thickBot="1" x14ac:dyDescent="0.3">
      <c r="A842" s="5" t="s">
        <v>989</v>
      </c>
      <c r="B842" s="7" t="s">
        <v>20</v>
      </c>
      <c r="C842" s="15">
        <v>148771.12672</v>
      </c>
      <c r="D842" s="15">
        <v>204700</v>
      </c>
      <c r="E842" s="15">
        <f t="shared" si="71"/>
        <v>185730</v>
      </c>
      <c r="F842" s="15">
        <f>SUM(F852,F856,F862,F866,F870,F874,F878,F881,F885,F897,F901,F907,F920,F923)</f>
        <v>51230</v>
      </c>
      <c r="G842" s="15">
        <f>SUM(G852,G856,G862,G866,G870,G874,G878,G881,G885,G897,G901,G907,G920,G923)</f>
        <v>2500</v>
      </c>
      <c r="H842" s="15">
        <f>SUM(H852,H856,H862,H866,H870,H874,H878,H881,H885,H897,H901,H907,H920,H923)</f>
        <v>132000</v>
      </c>
    </row>
    <row r="843" spans="1:8" ht="16.5" thickTop="1" thickBot="1" x14ac:dyDescent="0.3">
      <c r="A843" s="5" t="s">
        <v>990</v>
      </c>
      <c r="B843" s="8" t="s">
        <v>22</v>
      </c>
      <c r="C843" s="15">
        <v>0</v>
      </c>
      <c r="D843" s="15">
        <v>0</v>
      </c>
      <c r="E843" s="15">
        <f t="shared" si="71"/>
        <v>0</v>
      </c>
      <c r="F843" s="15">
        <f t="shared" ref="F843:H844" si="72">SUM(F908)</f>
        <v>0</v>
      </c>
      <c r="G843" s="15">
        <f t="shared" si="72"/>
        <v>0</v>
      </c>
      <c r="H843" s="15">
        <f t="shared" si="72"/>
        <v>0</v>
      </c>
    </row>
    <row r="844" spans="1:8" ht="16.5" thickTop="1" thickBot="1" x14ac:dyDescent="0.3">
      <c r="A844" s="5" t="s">
        <v>991</v>
      </c>
      <c r="B844" s="8" t="s">
        <v>24</v>
      </c>
      <c r="C844" s="15">
        <v>0</v>
      </c>
      <c r="D844" s="15">
        <v>0</v>
      </c>
      <c r="E844" s="15">
        <f t="shared" si="71"/>
        <v>0</v>
      </c>
      <c r="F844" s="15">
        <f t="shared" si="72"/>
        <v>0</v>
      </c>
      <c r="G844" s="15">
        <f t="shared" si="72"/>
        <v>0</v>
      </c>
      <c r="H844" s="15">
        <f t="shared" si="72"/>
        <v>0</v>
      </c>
    </row>
    <row r="845" spans="1:8" ht="16.5" thickTop="1" thickBot="1" x14ac:dyDescent="0.3">
      <c r="A845" s="5" t="s">
        <v>992</v>
      </c>
      <c r="B845" s="8" t="s">
        <v>28</v>
      </c>
      <c r="C845" s="15">
        <v>5424.3155600000009</v>
      </c>
      <c r="D845" s="15">
        <v>10880</v>
      </c>
      <c r="E845" s="15">
        <f t="shared" si="71"/>
        <v>13720</v>
      </c>
      <c r="F845" s="15">
        <f>SUM(F853,F857,F863,F867,F871,F875,F898,F902)</f>
        <v>2040</v>
      </c>
      <c r="G845" s="15">
        <f>SUM(G853,G857,G863,G867,G871,G875,G898,G902)</f>
        <v>2500</v>
      </c>
      <c r="H845" s="15">
        <f>SUM(H853,H857,H863,H867,H871,H875,H898,H902)</f>
        <v>9180</v>
      </c>
    </row>
    <row r="846" spans="1:8" ht="16.5" thickTop="1" thickBot="1" x14ac:dyDescent="0.3">
      <c r="A846" s="5" t="s">
        <v>993</v>
      </c>
      <c r="B846" s="8" t="s">
        <v>32</v>
      </c>
      <c r="C846" s="15">
        <v>0</v>
      </c>
      <c r="D846" s="15">
        <v>0</v>
      </c>
      <c r="E846" s="15">
        <f t="shared" si="71"/>
        <v>0</v>
      </c>
      <c r="F846" s="15">
        <f>SUM(F910)</f>
        <v>0</v>
      </c>
      <c r="G846" s="15">
        <f>SUM(G910)</f>
        <v>0</v>
      </c>
      <c r="H846" s="15">
        <f>SUM(H910)</f>
        <v>0</v>
      </c>
    </row>
    <row r="847" spans="1:8" ht="16.5" thickTop="1" thickBot="1" x14ac:dyDescent="0.3">
      <c r="A847" s="5" t="s">
        <v>994</v>
      </c>
      <c r="B847" s="8" t="s">
        <v>34</v>
      </c>
      <c r="C847" s="15">
        <v>143346.81116000001</v>
      </c>
      <c r="D847" s="15">
        <v>193820</v>
      </c>
      <c r="E847" s="15">
        <f t="shared" si="71"/>
        <v>172010</v>
      </c>
      <c r="F847" s="15">
        <f>SUM(F854,F858,F864,F868,F872,F876,F879,F882,F886,F911,F921,F924)</f>
        <v>49190</v>
      </c>
      <c r="G847" s="15">
        <f>SUM(G854,G858,G864,G868,G872,G876,G879,G882,G886,G911,G921,G924)</f>
        <v>0</v>
      </c>
      <c r="H847" s="15">
        <f>SUM(H854,H858,H864,H868,H872,H876,H879,H882,H886,H911,H921,H924)</f>
        <v>122820</v>
      </c>
    </row>
    <row r="848" spans="1:8" ht="16.5" thickTop="1" thickBot="1" x14ac:dyDescent="0.3">
      <c r="A848" s="5" t="s">
        <v>995</v>
      </c>
      <c r="B848" s="7" t="s">
        <v>36</v>
      </c>
      <c r="C848" s="15">
        <v>5631.2482799999998</v>
      </c>
      <c r="D848" s="15">
        <v>30700</v>
      </c>
      <c r="E848" s="15">
        <f t="shared" si="71"/>
        <v>0</v>
      </c>
      <c r="F848" s="15">
        <f>SUM(F859,F883,F912,F916)</f>
        <v>0</v>
      </c>
      <c r="G848" s="15">
        <f>SUM(G859,G883,G912,G916)</f>
        <v>0</v>
      </c>
      <c r="H848" s="15">
        <f>SUM(H859,H883,H912,H916)</f>
        <v>0</v>
      </c>
    </row>
    <row r="849" spans="1:8" ht="16.5" thickTop="1" thickBot="1" x14ac:dyDescent="0.3">
      <c r="A849" s="5" t="s">
        <v>996</v>
      </c>
      <c r="B849" s="7" t="s">
        <v>38</v>
      </c>
      <c r="C849" s="15">
        <v>55926.479769999998</v>
      </c>
      <c r="D849" s="15">
        <v>10800</v>
      </c>
      <c r="E849" s="15">
        <f t="shared" si="71"/>
        <v>32100</v>
      </c>
      <c r="F849" s="15">
        <f>SUM(F887,F895,F899,F903,F905,F913,F918)</f>
        <v>13600</v>
      </c>
      <c r="G849" s="15">
        <f>SUM(G887,G895,G899,G903,G905,G913,G918)</f>
        <v>5000</v>
      </c>
      <c r="H849" s="15">
        <f>SUM(H887,H895,H899,H903,H905,H913,H918)</f>
        <v>13500</v>
      </c>
    </row>
    <row r="850" spans="1:8" ht="16.5" thickTop="1" thickBot="1" x14ac:dyDescent="0.3">
      <c r="A850" s="5" t="s">
        <v>997</v>
      </c>
      <c r="B850" s="7" t="s">
        <v>40</v>
      </c>
      <c r="C850" s="15">
        <v>0</v>
      </c>
      <c r="D850" s="15">
        <v>0</v>
      </c>
      <c r="E850" s="15">
        <f t="shared" si="71"/>
        <v>0</v>
      </c>
      <c r="F850" s="15">
        <f>SUM(F860,F914)</f>
        <v>0</v>
      </c>
      <c r="G850" s="15">
        <f>SUM(G860,G914)</f>
        <v>0</v>
      </c>
      <c r="H850" s="15">
        <f>SUM(H860,H914)</f>
        <v>0</v>
      </c>
    </row>
    <row r="851" spans="1:8" ht="31.5" thickTop="1" thickBot="1" x14ac:dyDescent="0.3">
      <c r="A851" s="5" t="s">
        <v>998</v>
      </c>
      <c r="B851" s="6" t="s">
        <v>999</v>
      </c>
      <c r="C851" s="14">
        <v>12822.46927</v>
      </c>
      <c r="D851" s="14">
        <v>15000</v>
      </c>
      <c r="E851" s="14">
        <f t="shared" si="71"/>
        <v>15730</v>
      </c>
      <c r="F851" s="14">
        <f>SUM(F852)</f>
        <v>15730</v>
      </c>
      <c r="G851" s="14">
        <f>SUM(G852)</f>
        <v>0</v>
      </c>
      <c r="H851" s="14">
        <f>SUM(H852)</f>
        <v>0</v>
      </c>
    </row>
    <row r="852" spans="1:8" ht="16.5" thickTop="1" thickBot="1" x14ac:dyDescent="0.3">
      <c r="A852" s="5" t="s">
        <v>1000</v>
      </c>
      <c r="B852" s="7" t="s">
        <v>20</v>
      </c>
      <c r="C852" s="15">
        <v>12822.46927</v>
      </c>
      <c r="D852" s="15">
        <v>15000</v>
      </c>
      <c r="E852" s="15">
        <f t="shared" si="71"/>
        <v>15730</v>
      </c>
      <c r="F852" s="15">
        <f>SUM(F853:F854)</f>
        <v>15730</v>
      </c>
      <c r="G852" s="15">
        <f>SUM(G853:G854)</f>
        <v>0</v>
      </c>
      <c r="H852" s="15">
        <f>SUM(H853:H854)</f>
        <v>0</v>
      </c>
    </row>
    <row r="853" spans="1:8" ht="16.5" thickTop="1" thickBot="1" x14ac:dyDescent="0.3">
      <c r="A853" s="5" t="s">
        <v>1001</v>
      </c>
      <c r="B853" s="8" t="s">
        <v>28</v>
      </c>
      <c r="C853" s="15">
        <v>13.08304</v>
      </c>
      <c r="D853" s="15">
        <v>50</v>
      </c>
      <c r="E853" s="15">
        <f t="shared" si="71"/>
        <v>130</v>
      </c>
      <c r="F853" s="15">
        <v>130</v>
      </c>
      <c r="G853" s="15">
        <v>0</v>
      </c>
      <c r="H853" s="15">
        <v>0</v>
      </c>
    </row>
    <row r="854" spans="1:8" ht="16.5" thickTop="1" thickBot="1" x14ac:dyDescent="0.3">
      <c r="A854" s="5" t="s">
        <v>1002</v>
      </c>
      <c r="B854" s="8" t="s">
        <v>34</v>
      </c>
      <c r="C854" s="15">
        <v>12809.38623</v>
      </c>
      <c r="D854" s="15">
        <v>14950</v>
      </c>
      <c r="E854" s="15">
        <f t="shared" si="71"/>
        <v>15600</v>
      </c>
      <c r="F854" s="15">
        <v>15600</v>
      </c>
      <c r="G854" s="15">
        <v>0</v>
      </c>
      <c r="H854" s="15">
        <v>0</v>
      </c>
    </row>
    <row r="855" spans="1:8" ht="31.5" thickTop="1" thickBot="1" x14ac:dyDescent="0.3">
      <c r="A855" s="5" t="s">
        <v>1003</v>
      </c>
      <c r="B855" s="6" t="s">
        <v>1004</v>
      </c>
      <c r="C855" s="14">
        <v>92818.255749999997</v>
      </c>
      <c r="D855" s="14">
        <v>120000</v>
      </c>
      <c r="E855" s="14">
        <f t="shared" si="71"/>
        <v>77000</v>
      </c>
      <c r="F855" s="14">
        <f>SUM(F856,F859:F860)</f>
        <v>17000</v>
      </c>
      <c r="G855" s="14">
        <f>SUM(G856,G859:G860)</f>
        <v>0</v>
      </c>
      <c r="H855" s="14">
        <f>SUM(H856,H859:H860)</f>
        <v>60000</v>
      </c>
    </row>
    <row r="856" spans="1:8" ht="16.5" thickTop="1" thickBot="1" x14ac:dyDescent="0.3">
      <c r="A856" s="5" t="s">
        <v>1005</v>
      </c>
      <c r="B856" s="7" t="s">
        <v>20</v>
      </c>
      <c r="C856" s="15">
        <v>92818.255749999997</v>
      </c>
      <c r="D856" s="15">
        <v>119300</v>
      </c>
      <c r="E856" s="15">
        <f t="shared" si="71"/>
        <v>77000</v>
      </c>
      <c r="F856" s="15">
        <f>SUM(F857:F858)</f>
        <v>17000</v>
      </c>
      <c r="G856" s="15">
        <f>SUM(G857:G858)</f>
        <v>0</v>
      </c>
      <c r="H856" s="15">
        <f>SUM(H857:H858)</f>
        <v>60000</v>
      </c>
    </row>
    <row r="857" spans="1:8" ht="16.5" thickTop="1" thickBot="1" x14ac:dyDescent="0.3">
      <c r="A857" s="5" t="s">
        <v>1006</v>
      </c>
      <c r="B857" s="8" t="s">
        <v>28</v>
      </c>
      <c r="C857" s="15">
        <v>4121.9812199999997</v>
      </c>
      <c r="D857" s="15">
        <v>9000</v>
      </c>
      <c r="E857" s="15">
        <f t="shared" si="71"/>
        <v>2360</v>
      </c>
      <c r="F857" s="15">
        <v>360</v>
      </c>
      <c r="G857" s="15">
        <v>0</v>
      </c>
      <c r="H857" s="15">
        <v>2000</v>
      </c>
    </row>
    <row r="858" spans="1:8" ht="16.5" thickTop="1" thickBot="1" x14ac:dyDescent="0.3">
      <c r="A858" s="5" t="s">
        <v>1007</v>
      </c>
      <c r="B858" s="8" t="s">
        <v>34</v>
      </c>
      <c r="C858" s="15">
        <v>88696.274529999995</v>
      </c>
      <c r="D858" s="15">
        <v>110300</v>
      </c>
      <c r="E858" s="15">
        <f t="shared" si="71"/>
        <v>74640</v>
      </c>
      <c r="F858" s="15">
        <v>16640</v>
      </c>
      <c r="G858" s="15">
        <v>0</v>
      </c>
      <c r="H858" s="15">
        <v>58000</v>
      </c>
    </row>
    <row r="859" spans="1:8" ht="16.5" thickTop="1" thickBot="1" x14ac:dyDescent="0.3">
      <c r="A859" s="5" t="s">
        <v>1008</v>
      </c>
      <c r="B859" s="7" t="s">
        <v>36</v>
      </c>
      <c r="C859" s="15">
        <v>0</v>
      </c>
      <c r="D859" s="15">
        <v>700</v>
      </c>
      <c r="E859" s="15">
        <f t="shared" si="71"/>
        <v>0</v>
      </c>
      <c r="F859" s="15">
        <v>0</v>
      </c>
      <c r="G859" s="15">
        <v>0</v>
      </c>
      <c r="H859" s="15">
        <v>0</v>
      </c>
    </row>
    <row r="860" spans="1:8" ht="16.5" thickTop="1" thickBot="1" x14ac:dyDescent="0.3">
      <c r="A860" s="5" t="s">
        <v>1009</v>
      </c>
      <c r="B860" s="7" t="s">
        <v>40</v>
      </c>
      <c r="C860" s="15">
        <v>0</v>
      </c>
      <c r="D860" s="15">
        <v>0</v>
      </c>
      <c r="E860" s="15">
        <f t="shared" si="71"/>
        <v>0</v>
      </c>
      <c r="F860" s="15">
        <v>0</v>
      </c>
      <c r="G860" s="15">
        <v>0</v>
      </c>
      <c r="H860" s="15">
        <v>0</v>
      </c>
    </row>
    <row r="861" spans="1:8" ht="31.5" thickTop="1" thickBot="1" x14ac:dyDescent="0.3">
      <c r="A861" s="5" t="s">
        <v>1010</v>
      </c>
      <c r="B861" s="6" t="s">
        <v>1011</v>
      </c>
      <c r="C861" s="14">
        <v>9372.0663400000012</v>
      </c>
      <c r="D861" s="14">
        <v>15250</v>
      </c>
      <c r="E861" s="14">
        <f t="shared" si="71"/>
        <v>10000</v>
      </c>
      <c r="F861" s="14">
        <f>SUM(F862)</f>
        <v>2000</v>
      </c>
      <c r="G861" s="14">
        <f>SUM(G862)</f>
        <v>0</v>
      </c>
      <c r="H861" s="14">
        <f>SUM(H862)</f>
        <v>8000</v>
      </c>
    </row>
    <row r="862" spans="1:8" ht="16.5" thickTop="1" thickBot="1" x14ac:dyDescent="0.3">
      <c r="A862" s="5" t="s">
        <v>1012</v>
      </c>
      <c r="B862" s="7" t="s">
        <v>20</v>
      </c>
      <c r="C862" s="15">
        <v>9372.0663400000012</v>
      </c>
      <c r="D862" s="15">
        <v>15250</v>
      </c>
      <c r="E862" s="15">
        <f t="shared" si="71"/>
        <v>10000</v>
      </c>
      <c r="F862" s="15">
        <f>SUM(F863:F864)</f>
        <v>2000</v>
      </c>
      <c r="G862" s="15">
        <f>SUM(G863:G864)</f>
        <v>0</v>
      </c>
      <c r="H862" s="15">
        <f>SUM(H863:H864)</f>
        <v>8000</v>
      </c>
    </row>
    <row r="863" spans="1:8" ht="16.5" thickTop="1" thickBot="1" x14ac:dyDescent="0.3">
      <c r="A863" s="5" t="s">
        <v>1013</v>
      </c>
      <c r="B863" s="8" t="s">
        <v>28</v>
      </c>
      <c r="C863" s="15">
        <v>177.66981000000001</v>
      </c>
      <c r="D863" s="15">
        <v>250</v>
      </c>
      <c r="E863" s="15">
        <f t="shared" si="71"/>
        <v>600</v>
      </c>
      <c r="F863" s="15">
        <v>100</v>
      </c>
      <c r="G863" s="15">
        <v>0</v>
      </c>
      <c r="H863" s="15">
        <v>500</v>
      </c>
    </row>
    <row r="864" spans="1:8" ht="16.5" thickTop="1" thickBot="1" x14ac:dyDescent="0.3">
      <c r="A864" s="5" t="s">
        <v>1014</v>
      </c>
      <c r="B864" s="8" t="s">
        <v>34</v>
      </c>
      <c r="C864" s="15">
        <v>9194.39653</v>
      </c>
      <c r="D864" s="15">
        <v>15000</v>
      </c>
      <c r="E864" s="15">
        <f t="shared" si="71"/>
        <v>9400</v>
      </c>
      <c r="F864" s="15">
        <v>1900</v>
      </c>
      <c r="G864" s="15">
        <v>0</v>
      </c>
      <c r="H864" s="15">
        <v>7500</v>
      </c>
    </row>
    <row r="865" spans="1:8" ht="31.5" thickTop="1" thickBot="1" x14ac:dyDescent="0.3">
      <c r="A865" s="5" t="s">
        <v>1015</v>
      </c>
      <c r="B865" s="6" t="s">
        <v>1016</v>
      </c>
      <c r="C865" s="14">
        <v>16530.13927</v>
      </c>
      <c r="D865" s="14">
        <v>11850</v>
      </c>
      <c r="E865" s="14">
        <f t="shared" si="71"/>
        <v>14500</v>
      </c>
      <c r="F865" s="14">
        <f>SUM(F866)</f>
        <v>4500</v>
      </c>
      <c r="G865" s="14">
        <f>SUM(G866)</f>
        <v>0</v>
      </c>
      <c r="H865" s="14">
        <f>SUM(H866)</f>
        <v>10000</v>
      </c>
    </row>
    <row r="866" spans="1:8" ht="16.5" thickTop="1" thickBot="1" x14ac:dyDescent="0.3">
      <c r="A866" s="5" t="s">
        <v>1017</v>
      </c>
      <c r="B866" s="7" t="s">
        <v>20</v>
      </c>
      <c r="C866" s="15">
        <v>16530.13927</v>
      </c>
      <c r="D866" s="15">
        <v>11850</v>
      </c>
      <c r="E866" s="15">
        <f t="shared" si="71"/>
        <v>14500</v>
      </c>
      <c r="F866" s="15">
        <f>SUM(F867:F868)</f>
        <v>4500</v>
      </c>
      <c r="G866" s="15">
        <f>SUM(G867:G868)</f>
        <v>0</v>
      </c>
      <c r="H866" s="15">
        <f>SUM(H867:H868)</f>
        <v>10000</v>
      </c>
    </row>
    <row r="867" spans="1:8" ht="16.5" thickTop="1" thickBot="1" x14ac:dyDescent="0.3">
      <c r="A867" s="5" t="s">
        <v>1018</v>
      </c>
      <c r="B867" s="8" t="s">
        <v>28</v>
      </c>
      <c r="C867" s="15">
        <v>182.23934</v>
      </c>
      <c r="D867" s="15">
        <v>250</v>
      </c>
      <c r="E867" s="15">
        <f t="shared" si="71"/>
        <v>2350</v>
      </c>
      <c r="F867" s="15">
        <v>350</v>
      </c>
      <c r="G867" s="15">
        <v>0</v>
      </c>
      <c r="H867" s="15">
        <v>2000</v>
      </c>
    </row>
    <row r="868" spans="1:8" ht="16.5" thickTop="1" thickBot="1" x14ac:dyDescent="0.3">
      <c r="A868" s="5" t="s">
        <v>1019</v>
      </c>
      <c r="B868" s="8" t="s">
        <v>34</v>
      </c>
      <c r="C868" s="15">
        <v>16347.89993</v>
      </c>
      <c r="D868" s="15">
        <v>11600</v>
      </c>
      <c r="E868" s="15">
        <f t="shared" si="71"/>
        <v>12150</v>
      </c>
      <c r="F868" s="15">
        <v>4150</v>
      </c>
      <c r="G868" s="15">
        <v>0</v>
      </c>
      <c r="H868" s="15">
        <v>8000</v>
      </c>
    </row>
    <row r="869" spans="1:8" ht="31.5" thickTop="1" thickBot="1" x14ac:dyDescent="0.3">
      <c r="A869" s="5" t="s">
        <v>1020</v>
      </c>
      <c r="B869" s="6" t="s">
        <v>1021</v>
      </c>
      <c r="C869" s="14">
        <v>1354.1633200000001</v>
      </c>
      <c r="D869" s="14">
        <v>20000</v>
      </c>
      <c r="E869" s="14">
        <f t="shared" si="71"/>
        <v>16000</v>
      </c>
      <c r="F869" s="14">
        <f>SUM(F870)</f>
        <v>3000</v>
      </c>
      <c r="G869" s="14">
        <f>SUM(G870)</f>
        <v>0</v>
      </c>
      <c r="H869" s="14">
        <f>SUM(H870)</f>
        <v>13000</v>
      </c>
    </row>
    <row r="870" spans="1:8" ht="16.5" thickTop="1" thickBot="1" x14ac:dyDescent="0.3">
      <c r="A870" s="5" t="s">
        <v>1022</v>
      </c>
      <c r="B870" s="7" t="s">
        <v>20</v>
      </c>
      <c r="C870" s="15">
        <v>1354.1633200000001</v>
      </c>
      <c r="D870" s="15">
        <v>20000</v>
      </c>
      <c r="E870" s="15">
        <f t="shared" si="71"/>
        <v>16000</v>
      </c>
      <c r="F870" s="15">
        <f>SUM(F871:F872)</f>
        <v>3000</v>
      </c>
      <c r="G870" s="15">
        <f>SUM(G871:G872)</f>
        <v>0</v>
      </c>
      <c r="H870" s="15">
        <f>SUM(H871:H872)</f>
        <v>13000</v>
      </c>
    </row>
    <row r="871" spans="1:8" ht="16.5" thickTop="1" thickBot="1" x14ac:dyDescent="0.3">
      <c r="A871" s="5" t="s">
        <v>1023</v>
      </c>
      <c r="B871" s="8" t="s">
        <v>28</v>
      </c>
      <c r="C871" s="15">
        <v>124.7741</v>
      </c>
      <c r="D871" s="15">
        <v>680</v>
      </c>
      <c r="E871" s="15">
        <f t="shared" si="71"/>
        <v>780</v>
      </c>
      <c r="F871" s="15">
        <v>100</v>
      </c>
      <c r="G871" s="15">
        <v>0</v>
      </c>
      <c r="H871" s="15">
        <v>680</v>
      </c>
    </row>
    <row r="872" spans="1:8" ht="16.5" thickTop="1" thickBot="1" x14ac:dyDescent="0.3">
      <c r="A872" s="5" t="s">
        <v>1024</v>
      </c>
      <c r="B872" s="8" t="s">
        <v>34</v>
      </c>
      <c r="C872" s="15">
        <v>1229.38922</v>
      </c>
      <c r="D872" s="15">
        <v>19320</v>
      </c>
      <c r="E872" s="15">
        <f t="shared" si="71"/>
        <v>15220</v>
      </c>
      <c r="F872" s="15">
        <v>2900</v>
      </c>
      <c r="G872" s="15">
        <v>0</v>
      </c>
      <c r="H872" s="15">
        <v>12320</v>
      </c>
    </row>
    <row r="873" spans="1:8" ht="46.5" thickTop="1" thickBot="1" x14ac:dyDescent="0.3">
      <c r="A873" s="5" t="s">
        <v>1025</v>
      </c>
      <c r="B873" s="6" t="s">
        <v>1026</v>
      </c>
      <c r="C873" s="14">
        <v>15175.87</v>
      </c>
      <c r="D873" s="14">
        <v>23000</v>
      </c>
      <c r="E873" s="14">
        <f t="shared" si="71"/>
        <v>19000</v>
      </c>
      <c r="F873" s="14">
        <f>SUM(F874)</f>
        <v>2000</v>
      </c>
      <c r="G873" s="14">
        <f>SUM(G874)</f>
        <v>0</v>
      </c>
      <c r="H873" s="14">
        <f>SUM(H874)</f>
        <v>17000</v>
      </c>
    </row>
    <row r="874" spans="1:8" ht="16.5" thickTop="1" thickBot="1" x14ac:dyDescent="0.3">
      <c r="A874" s="5" t="s">
        <v>1027</v>
      </c>
      <c r="B874" s="7" t="s">
        <v>20</v>
      </c>
      <c r="C874" s="15">
        <v>15175.87</v>
      </c>
      <c r="D874" s="15">
        <v>23000</v>
      </c>
      <c r="E874" s="15">
        <f t="shared" si="71"/>
        <v>19000</v>
      </c>
      <c r="F874" s="15">
        <f>SUM(F875:F876)</f>
        <v>2000</v>
      </c>
      <c r="G874" s="15">
        <f>SUM(G875:G876)</f>
        <v>0</v>
      </c>
      <c r="H874" s="15">
        <f>SUM(H875:H876)</f>
        <v>17000</v>
      </c>
    </row>
    <row r="875" spans="1:8" ht="16.5" thickTop="1" thickBot="1" x14ac:dyDescent="0.3">
      <c r="A875" s="5" t="s">
        <v>1028</v>
      </c>
      <c r="B875" s="8" t="s">
        <v>28</v>
      </c>
      <c r="C875" s="15">
        <v>425.98305000000005</v>
      </c>
      <c r="D875" s="15">
        <v>350</v>
      </c>
      <c r="E875" s="15">
        <f t="shared" si="71"/>
        <v>5000</v>
      </c>
      <c r="F875" s="15">
        <v>1000</v>
      </c>
      <c r="G875" s="15">
        <v>0</v>
      </c>
      <c r="H875" s="15">
        <v>4000</v>
      </c>
    </row>
    <row r="876" spans="1:8" ht="16.5" thickTop="1" thickBot="1" x14ac:dyDescent="0.3">
      <c r="A876" s="5" t="s">
        <v>1029</v>
      </c>
      <c r="B876" s="8" t="s">
        <v>34</v>
      </c>
      <c r="C876" s="15">
        <v>14749.88695</v>
      </c>
      <c r="D876" s="15">
        <v>22650</v>
      </c>
      <c r="E876" s="15">
        <f t="shared" si="71"/>
        <v>14000</v>
      </c>
      <c r="F876" s="15">
        <v>1000</v>
      </c>
      <c r="G876" s="15">
        <v>0</v>
      </c>
      <c r="H876" s="15">
        <v>13000</v>
      </c>
    </row>
    <row r="877" spans="1:8" ht="31.5" thickTop="1" thickBot="1" x14ac:dyDescent="0.3">
      <c r="A877" s="5" t="s">
        <v>1030</v>
      </c>
      <c r="B877" s="6" t="s">
        <v>1031</v>
      </c>
      <c r="C877" s="14">
        <v>0</v>
      </c>
      <c r="D877" s="14">
        <v>0</v>
      </c>
      <c r="E877" s="14">
        <f t="shared" si="71"/>
        <v>19000</v>
      </c>
      <c r="F877" s="14">
        <f t="shared" ref="F877:H878" si="73">SUM(F878)</f>
        <v>5000</v>
      </c>
      <c r="G877" s="14">
        <f t="shared" si="73"/>
        <v>0</v>
      </c>
      <c r="H877" s="14">
        <f t="shared" si="73"/>
        <v>14000</v>
      </c>
    </row>
    <row r="878" spans="1:8" ht="16.5" thickTop="1" thickBot="1" x14ac:dyDescent="0.3">
      <c r="A878" s="5" t="s">
        <v>1032</v>
      </c>
      <c r="B878" s="7" t="s">
        <v>20</v>
      </c>
      <c r="C878" s="15">
        <v>0</v>
      </c>
      <c r="D878" s="15">
        <v>0</v>
      </c>
      <c r="E878" s="15">
        <f t="shared" si="71"/>
        <v>19000</v>
      </c>
      <c r="F878" s="15">
        <f t="shared" si="73"/>
        <v>5000</v>
      </c>
      <c r="G878" s="15">
        <f t="shared" si="73"/>
        <v>0</v>
      </c>
      <c r="H878" s="15">
        <f t="shared" si="73"/>
        <v>14000</v>
      </c>
    </row>
    <row r="879" spans="1:8" ht="16.5" thickTop="1" thickBot="1" x14ac:dyDescent="0.3">
      <c r="A879" s="5" t="s">
        <v>1033</v>
      </c>
      <c r="B879" s="8" t="s">
        <v>34</v>
      </c>
      <c r="C879" s="15">
        <v>0</v>
      </c>
      <c r="D879" s="15">
        <v>0</v>
      </c>
      <c r="E879" s="15">
        <f t="shared" si="71"/>
        <v>19000</v>
      </c>
      <c r="F879" s="15">
        <v>5000</v>
      </c>
      <c r="G879" s="15">
        <v>0</v>
      </c>
      <c r="H879" s="15">
        <v>14000</v>
      </c>
    </row>
    <row r="880" spans="1:8" ht="31.5" thickTop="1" thickBot="1" x14ac:dyDescent="0.3">
      <c r="A880" s="5" t="s">
        <v>1034</v>
      </c>
      <c r="B880" s="6" t="s">
        <v>1035</v>
      </c>
      <c r="C880" s="14">
        <v>5631.2482799999998</v>
      </c>
      <c r="D880" s="14">
        <v>30000</v>
      </c>
      <c r="E880" s="14">
        <f t="shared" si="71"/>
        <v>12000</v>
      </c>
      <c r="F880" s="14">
        <f>SUM(F881,F883)</f>
        <v>2000</v>
      </c>
      <c r="G880" s="14">
        <f>SUM(G881,G883)</f>
        <v>0</v>
      </c>
      <c r="H880" s="14">
        <f>SUM(H881,H883)</f>
        <v>10000</v>
      </c>
    </row>
    <row r="881" spans="1:8" ht="16.5" thickTop="1" thickBot="1" x14ac:dyDescent="0.3">
      <c r="A881" s="5" t="s">
        <v>1036</v>
      </c>
      <c r="B881" s="7" t="s">
        <v>20</v>
      </c>
      <c r="C881" s="15">
        <v>0</v>
      </c>
      <c r="D881" s="15">
        <v>0</v>
      </c>
      <c r="E881" s="15">
        <f t="shared" si="71"/>
        <v>12000</v>
      </c>
      <c r="F881" s="15">
        <f>SUM(F882)</f>
        <v>2000</v>
      </c>
      <c r="G881" s="15">
        <f>SUM(G882)</f>
        <v>0</v>
      </c>
      <c r="H881" s="15">
        <f>SUM(H882)</f>
        <v>10000</v>
      </c>
    </row>
    <row r="882" spans="1:8" ht="16.5" thickTop="1" thickBot="1" x14ac:dyDescent="0.3">
      <c r="A882" s="5" t="s">
        <v>1037</v>
      </c>
      <c r="B882" s="8" t="s">
        <v>34</v>
      </c>
      <c r="C882" s="15">
        <v>0</v>
      </c>
      <c r="D882" s="15">
        <v>0</v>
      </c>
      <c r="E882" s="15">
        <f t="shared" si="71"/>
        <v>12000</v>
      </c>
      <c r="F882" s="15">
        <v>2000</v>
      </c>
      <c r="G882" s="15">
        <v>0</v>
      </c>
      <c r="H882" s="15">
        <v>10000</v>
      </c>
    </row>
    <row r="883" spans="1:8" ht="16.5" thickTop="1" thickBot="1" x14ac:dyDescent="0.3">
      <c r="A883" s="5" t="s">
        <v>1038</v>
      </c>
      <c r="B883" s="7" t="s">
        <v>36</v>
      </c>
      <c r="C883" s="15">
        <v>5631.2482799999998</v>
      </c>
      <c r="D883" s="15">
        <v>30000</v>
      </c>
      <c r="E883" s="15">
        <f t="shared" si="71"/>
        <v>0</v>
      </c>
      <c r="F883" s="15">
        <v>0</v>
      </c>
      <c r="G883" s="15">
        <v>0</v>
      </c>
      <c r="H883" s="15">
        <v>0</v>
      </c>
    </row>
    <row r="884" spans="1:8" ht="16.5" thickTop="1" thickBot="1" x14ac:dyDescent="0.3">
      <c r="A884" s="5" t="s">
        <v>1039</v>
      </c>
      <c r="B884" s="6" t="s">
        <v>1040</v>
      </c>
      <c r="C884" s="14">
        <v>0</v>
      </c>
      <c r="D884" s="14">
        <v>0</v>
      </c>
      <c r="E884" s="14">
        <f t="shared" si="71"/>
        <v>14400</v>
      </c>
      <c r="F884" s="14">
        <f>SUM(F888,F890)</f>
        <v>5400</v>
      </c>
      <c r="G884" s="14">
        <f>SUM(G888,G890)</f>
        <v>5000</v>
      </c>
      <c r="H884" s="14">
        <f>SUM(H888,H890)</f>
        <v>4000</v>
      </c>
    </row>
    <row r="885" spans="1:8" ht="16.5" thickTop="1" thickBot="1" x14ac:dyDescent="0.3">
      <c r="A885" s="5" t="s">
        <v>1041</v>
      </c>
      <c r="B885" s="7" t="s">
        <v>20</v>
      </c>
      <c r="C885" s="15">
        <v>0</v>
      </c>
      <c r="D885" s="15">
        <v>0</v>
      </c>
      <c r="E885" s="15">
        <f t="shared" si="71"/>
        <v>0</v>
      </c>
      <c r="F885" s="15">
        <f t="shared" ref="F885:H886" si="74">SUM(F891)</f>
        <v>0</v>
      </c>
      <c r="G885" s="15">
        <f t="shared" si="74"/>
        <v>0</v>
      </c>
      <c r="H885" s="15">
        <f t="shared" si="74"/>
        <v>0</v>
      </c>
    </row>
    <row r="886" spans="1:8" ht="16.5" thickTop="1" thickBot="1" x14ac:dyDescent="0.3">
      <c r="A886" s="5" t="s">
        <v>1042</v>
      </c>
      <c r="B886" s="8" t="s">
        <v>34</v>
      </c>
      <c r="C886" s="15">
        <v>0</v>
      </c>
      <c r="D886" s="15">
        <v>0</v>
      </c>
      <c r="E886" s="15">
        <f t="shared" si="71"/>
        <v>0</v>
      </c>
      <c r="F886" s="15">
        <f t="shared" si="74"/>
        <v>0</v>
      </c>
      <c r="G886" s="15">
        <f t="shared" si="74"/>
        <v>0</v>
      </c>
      <c r="H886" s="15">
        <f t="shared" si="74"/>
        <v>0</v>
      </c>
    </row>
    <row r="887" spans="1:8" ht="16.5" thickTop="1" thickBot="1" x14ac:dyDescent="0.3">
      <c r="A887" s="5" t="s">
        <v>1043</v>
      </c>
      <c r="B887" s="7" t="s">
        <v>38</v>
      </c>
      <c r="C887" s="15">
        <v>0</v>
      </c>
      <c r="D887" s="15">
        <v>0</v>
      </c>
      <c r="E887" s="15">
        <f t="shared" si="71"/>
        <v>14400</v>
      </c>
      <c r="F887" s="15">
        <f>SUM(F889,F893)</f>
        <v>5400</v>
      </c>
      <c r="G887" s="15">
        <f>SUM(G889,G893)</f>
        <v>5000</v>
      </c>
      <c r="H887" s="15">
        <f>SUM(H889,H893)</f>
        <v>4000</v>
      </c>
    </row>
    <row r="888" spans="1:8" ht="31.5" thickTop="1" thickBot="1" x14ac:dyDescent="0.3">
      <c r="A888" s="5" t="s">
        <v>1044</v>
      </c>
      <c r="B888" s="6" t="s">
        <v>1045</v>
      </c>
      <c r="C888" s="14">
        <v>0</v>
      </c>
      <c r="D888" s="14">
        <v>0</v>
      </c>
      <c r="E888" s="14">
        <f t="shared" si="71"/>
        <v>5000</v>
      </c>
      <c r="F888" s="14">
        <f>SUM(F889)</f>
        <v>0</v>
      </c>
      <c r="G888" s="14">
        <f>SUM(G889)</f>
        <v>5000</v>
      </c>
      <c r="H888" s="14">
        <f>SUM(H889)</f>
        <v>0</v>
      </c>
    </row>
    <row r="889" spans="1:8" ht="16.5" thickTop="1" thickBot="1" x14ac:dyDescent="0.3">
      <c r="A889" s="5" t="s">
        <v>1046</v>
      </c>
      <c r="B889" s="7" t="s">
        <v>38</v>
      </c>
      <c r="C889" s="15">
        <v>0</v>
      </c>
      <c r="D889" s="15">
        <v>0</v>
      </c>
      <c r="E889" s="15">
        <f t="shared" si="71"/>
        <v>5000</v>
      </c>
      <c r="F889" s="15">
        <v>0</v>
      </c>
      <c r="G889" s="15">
        <v>5000</v>
      </c>
      <c r="H889" s="15">
        <v>0</v>
      </c>
    </row>
    <row r="890" spans="1:8" ht="31.5" thickTop="1" thickBot="1" x14ac:dyDescent="0.3">
      <c r="A890" s="5" t="s">
        <v>1047</v>
      </c>
      <c r="B890" s="6" t="s">
        <v>1048</v>
      </c>
      <c r="C890" s="14">
        <v>0</v>
      </c>
      <c r="D890" s="14">
        <v>0</v>
      </c>
      <c r="E890" s="14">
        <f t="shared" si="71"/>
        <v>9400</v>
      </c>
      <c r="F890" s="14">
        <f>SUM(F891,F893)</f>
        <v>5400</v>
      </c>
      <c r="G890" s="14">
        <f>SUM(G891,G893)</f>
        <v>0</v>
      </c>
      <c r="H890" s="14">
        <f>SUM(H891,H893)</f>
        <v>4000</v>
      </c>
    </row>
    <row r="891" spans="1:8" ht="16.5" thickTop="1" thickBot="1" x14ac:dyDescent="0.3">
      <c r="A891" s="5" t="s">
        <v>1049</v>
      </c>
      <c r="B891" s="7" t="s">
        <v>20</v>
      </c>
      <c r="C891" s="15">
        <v>0</v>
      </c>
      <c r="D891" s="15">
        <v>0</v>
      </c>
      <c r="E891" s="15">
        <f t="shared" si="71"/>
        <v>0</v>
      </c>
      <c r="F891" s="15">
        <f>SUM(F892)</f>
        <v>0</v>
      </c>
      <c r="G891" s="15">
        <f>SUM(G892)</f>
        <v>0</v>
      </c>
      <c r="H891" s="15">
        <f>SUM(H892)</f>
        <v>0</v>
      </c>
    </row>
    <row r="892" spans="1:8" ht="16.5" thickTop="1" thickBot="1" x14ac:dyDescent="0.3">
      <c r="A892" s="5" t="s">
        <v>1050</v>
      </c>
      <c r="B892" s="8" t="s">
        <v>34</v>
      </c>
      <c r="C892" s="15">
        <v>0</v>
      </c>
      <c r="D892" s="15">
        <v>0</v>
      </c>
      <c r="E892" s="15">
        <f t="shared" si="71"/>
        <v>0</v>
      </c>
      <c r="F892" s="15">
        <v>0</v>
      </c>
      <c r="G892" s="15">
        <v>0</v>
      </c>
      <c r="H892" s="15">
        <v>0</v>
      </c>
    </row>
    <row r="893" spans="1:8" ht="16.5" thickTop="1" thickBot="1" x14ac:dyDescent="0.3">
      <c r="A893" s="5" t="s">
        <v>1051</v>
      </c>
      <c r="B893" s="7" t="s">
        <v>38</v>
      </c>
      <c r="C893" s="15">
        <v>0</v>
      </c>
      <c r="D893" s="15">
        <v>0</v>
      </c>
      <c r="E893" s="15">
        <f t="shared" si="71"/>
        <v>9400</v>
      </c>
      <c r="F893" s="15">
        <v>5400</v>
      </c>
      <c r="G893" s="15">
        <v>0</v>
      </c>
      <c r="H893" s="15">
        <v>4000</v>
      </c>
    </row>
    <row r="894" spans="1:8" ht="16.5" thickTop="1" thickBot="1" x14ac:dyDescent="0.3">
      <c r="A894" s="5" t="s">
        <v>1052</v>
      </c>
      <c r="B894" s="6" t="s">
        <v>1053</v>
      </c>
      <c r="C894" s="14">
        <v>17438</v>
      </c>
      <c r="D894" s="14">
        <v>8000</v>
      </c>
      <c r="E894" s="14">
        <f t="shared" si="71"/>
        <v>5000</v>
      </c>
      <c r="F894" s="14">
        <f>SUM(F895)</f>
        <v>5000</v>
      </c>
      <c r="G894" s="14">
        <f>SUM(G895)</f>
        <v>0</v>
      </c>
      <c r="H894" s="14">
        <f>SUM(H895)</f>
        <v>0</v>
      </c>
    </row>
    <row r="895" spans="1:8" ht="16.5" thickTop="1" thickBot="1" x14ac:dyDescent="0.3">
      <c r="A895" s="5" t="s">
        <v>1054</v>
      </c>
      <c r="B895" s="7" t="s">
        <v>38</v>
      </c>
      <c r="C895" s="15">
        <v>17438</v>
      </c>
      <c r="D895" s="15">
        <v>8000</v>
      </c>
      <c r="E895" s="15">
        <f t="shared" si="71"/>
        <v>5000</v>
      </c>
      <c r="F895" s="15">
        <v>5000</v>
      </c>
      <c r="G895" s="15">
        <v>0</v>
      </c>
      <c r="H895" s="15">
        <v>0</v>
      </c>
    </row>
    <row r="896" spans="1:8" ht="31.5" thickTop="1" thickBot="1" x14ac:dyDescent="0.3">
      <c r="A896" s="5" t="s">
        <v>1055</v>
      </c>
      <c r="B896" s="6" t="s">
        <v>1056</v>
      </c>
      <c r="C896" s="14">
        <v>601.08476999999993</v>
      </c>
      <c r="D896" s="14">
        <v>1600</v>
      </c>
      <c r="E896" s="14">
        <f t="shared" si="71"/>
        <v>8000</v>
      </c>
      <c r="F896" s="14">
        <f>SUM(F897,F899)</f>
        <v>2000</v>
      </c>
      <c r="G896" s="14">
        <f>SUM(G897,G899)</f>
        <v>1000</v>
      </c>
      <c r="H896" s="14">
        <f>SUM(H897,H899)</f>
        <v>5000</v>
      </c>
    </row>
    <row r="897" spans="1:8" ht="16.5" thickTop="1" thickBot="1" x14ac:dyDescent="0.3">
      <c r="A897" s="5" t="s">
        <v>1057</v>
      </c>
      <c r="B897" s="7" t="s">
        <v>20</v>
      </c>
      <c r="C897" s="15">
        <v>378.58499999999998</v>
      </c>
      <c r="D897" s="15">
        <v>200</v>
      </c>
      <c r="E897" s="15">
        <f t="shared" si="71"/>
        <v>1000</v>
      </c>
      <c r="F897" s="15">
        <f>SUM(F898)</f>
        <v>0</v>
      </c>
      <c r="G897" s="15">
        <f>SUM(G898)</f>
        <v>1000</v>
      </c>
      <c r="H897" s="15">
        <f>SUM(H898)</f>
        <v>0</v>
      </c>
    </row>
    <row r="898" spans="1:8" ht="16.5" thickTop="1" thickBot="1" x14ac:dyDescent="0.3">
      <c r="A898" s="5" t="s">
        <v>1058</v>
      </c>
      <c r="B898" s="8" t="s">
        <v>28</v>
      </c>
      <c r="C898" s="15">
        <v>378.58499999999998</v>
      </c>
      <c r="D898" s="15">
        <v>200</v>
      </c>
      <c r="E898" s="15">
        <f t="shared" si="71"/>
        <v>1000</v>
      </c>
      <c r="F898" s="15">
        <v>0</v>
      </c>
      <c r="G898" s="15">
        <v>1000</v>
      </c>
      <c r="H898" s="15">
        <v>0</v>
      </c>
    </row>
    <row r="899" spans="1:8" ht="16.5" thickTop="1" thickBot="1" x14ac:dyDescent="0.3">
      <c r="A899" s="5" t="s">
        <v>1059</v>
      </c>
      <c r="B899" s="7" t="s">
        <v>38</v>
      </c>
      <c r="C899" s="15">
        <v>222.49977000000001</v>
      </c>
      <c r="D899" s="15">
        <v>1400</v>
      </c>
      <c r="E899" s="15">
        <f t="shared" si="71"/>
        <v>7000</v>
      </c>
      <c r="F899" s="15">
        <v>2000</v>
      </c>
      <c r="G899" s="15">
        <v>0</v>
      </c>
      <c r="H899" s="15">
        <v>5000</v>
      </c>
    </row>
    <row r="900" spans="1:8" ht="31.5" thickTop="1" thickBot="1" x14ac:dyDescent="0.3">
      <c r="A900" s="5" t="s">
        <v>1060</v>
      </c>
      <c r="B900" s="6" t="s">
        <v>1061</v>
      </c>
      <c r="C900" s="14">
        <v>0</v>
      </c>
      <c r="D900" s="14">
        <v>1500</v>
      </c>
      <c r="E900" s="14">
        <f t="shared" si="71"/>
        <v>7200</v>
      </c>
      <c r="F900" s="14">
        <f>SUM(F901,F903)</f>
        <v>1200</v>
      </c>
      <c r="G900" s="14">
        <f>SUM(G901,G903)</f>
        <v>1500</v>
      </c>
      <c r="H900" s="14">
        <f>SUM(H901,H903)</f>
        <v>4500</v>
      </c>
    </row>
    <row r="901" spans="1:8" ht="16.5" thickTop="1" thickBot="1" x14ac:dyDescent="0.3">
      <c r="A901" s="5" t="s">
        <v>1062</v>
      </c>
      <c r="B901" s="7" t="s">
        <v>20</v>
      </c>
      <c r="C901" s="15">
        <v>0</v>
      </c>
      <c r="D901" s="15">
        <v>100</v>
      </c>
      <c r="E901" s="15">
        <f t="shared" si="71"/>
        <v>1500</v>
      </c>
      <c r="F901" s="15">
        <f>SUM(F902)</f>
        <v>0</v>
      </c>
      <c r="G901" s="15">
        <f>SUM(G902)</f>
        <v>1500</v>
      </c>
      <c r="H901" s="15">
        <f>SUM(H902)</f>
        <v>0</v>
      </c>
    </row>
    <row r="902" spans="1:8" ht="16.5" thickTop="1" thickBot="1" x14ac:dyDescent="0.3">
      <c r="A902" s="5" t="s">
        <v>1063</v>
      </c>
      <c r="B902" s="8" t="s">
        <v>28</v>
      </c>
      <c r="C902" s="15">
        <v>0</v>
      </c>
      <c r="D902" s="15">
        <v>100</v>
      </c>
      <c r="E902" s="15">
        <f t="shared" ref="E902:E965" si="75">SUM(F902:H902)</f>
        <v>1500</v>
      </c>
      <c r="F902" s="15">
        <v>0</v>
      </c>
      <c r="G902" s="15">
        <v>1500</v>
      </c>
      <c r="H902" s="15">
        <v>0</v>
      </c>
    </row>
    <row r="903" spans="1:8" ht="16.5" thickTop="1" thickBot="1" x14ac:dyDescent="0.3">
      <c r="A903" s="5" t="s">
        <v>1064</v>
      </c>
      <c r="B903" s="7" t="s">
        <v>38</v>
      </c>
      <c r="C903" s="15">
        <v>0</v>
      </c>
      <c r="D903" s="15">
        <v>1400</v>
      </c>
      <c r="E903" s="15">
        <f t="shared" si="75"/>
        <v>5700</v>
      </c>
      <c r="F903" s="15">
        <v>1200</v>
      </c>
      <c r="G903" s="15">
        <v>0</v>
      </c>
      <c r="H903" s="15">
        <v>4500</v>
      </c>
    </row>
    <row r="904" spans="1:8" ht="16.5" thickTop="1" thickBot="1" x14ac:dyDescent="0.3">
      <c r="A904" s="5" t="s">
        <v>1065</v>
      </c>
      <c r="B904" s="6" t="s">
        <v>1066</v>
      </c>
      <c r="C904" s="14">
        <v>17265.98</v>
      </c>
      <c r="D904" s="14">
        <v>0</v>
      </c>
      <c r="E904" s="14">
        <f t="shared" si="75"/>
        <v>0</v>
      </c>
      <c r="F904" s="14">
        <f>SUM(F905)</f>
        <v>0</v>
      </c>
      <c r="G904" s="14">
        <f>SUM(G905)</f>
        <v>0</v>
      </c>
      <c r="H904" s="14">
        <f>SUM(H905)</f>
        <v>0</v>
      </c>
    </row>
    <row r="905" spans="1:8" ht="16.5" thickTop="1" thickBot="1" x14ac:dyDescent="0.3">
      <c r="A905" s="5" t="s">
        <v>1067</v>
      </c>
      <c r="B905" s="7" t="s">
        <v>38</v>
      </c>
      <c r="C905" s="15">
        <v>17265.98</v>
      </c>
      <c r="D905" s="15">
        <v>0</v>
      </c>
      <c r="E905" s="15">
        <f t="shared" si="75"/>
        <v>0</v>
      </c>
      <c r="F905" s="15">
        <v>0</v>
      </c>
      <c r="G905" s="15">
        <v>0</v>
      </c>
      <c r="H905" s="15">
        <v>0</v>
      </c>
    </row>
    <row r="906" spans="1:8" ht="31.5" thickTop="1" thickBot="1" x14ac:dyDescent="0.3">
      <c r="A906" s="5" t="s">
        <v>1068</v>
      </c>
      <c r="B906" s="6" t="s">
        <v>1069</v>
      </c>
      <c r="C906" s="14">
        <v>0</v>
      </c>
      <c r="D906" s="14">
        <v>0</v>
      </c>
      <c r="E906" s="14">
        <f t="shared" si="75"/>
        <v>0</v>
      </c>
      <c r="F906" s="14">
        <f>SUM(F907,F912:F914)</f>
        <v>0</v>
      </c>
      <c r="G906" s="14">
        <f>SUM(G907,G912:G914)</f>
        <v>0</v>
      </c>
      <c r="H906" s="14">
        <f>SUM(H907,H912:H914)</f>
        <v>0</v>
      </c>
    </row>
    <row r="907" spans="1:8" ht="16.5" thickTop="1" thickBot="1" x14ac:dyDescent="0.3">
      <c r="A907" s="5" t="s">
        <v>1070</v>
      </c>
      <c r="B907" s="7" t="s">
        <v>20</v>
      </c>
      <c r="C907" s="15">
        <v>0</v>
      </c>
      <c r="D907" s="15">
        <v>0</v>
      </c>
      <c r="E907" s="15">
        <f t="shared" si="75"/>
        <v>0</v>
      </c>
      <c r="F907" s="15">
        <f>SUM(F908:F911)</f>
        <v>0</v>
      </c>
      <c r="G907" s="15">
        <f>SUM(G908:G911)</f>
        <v>0</v>
      </c>
      <c r="H907" s="15">
        <f>SUM(H908:H911)</f>
        <v>0</v>
      </c>
    </row>
    <row r="908" spans="1:8" ht="16.5" thickTop="1" thickBot="1" x14ac:dyDescent="0.3">
      <c r="A908" s="5" t="s">
        <v>1071</v>
      </c>
      <c r="B908" s="8" t="s">
        <v>22</v>
      </c>
      <c r="C908" s="15">
        <v>0</v>
      </c>
      <c r="D908" s="15">
        <v>0</v>
      </c>
      <c r="E908" s="15">
        <f t="shared" si="75"/>
        <v>0</v>
      </c>
      <c r="F908" s="15">
        <v>0</v>
      </c>
      <c r="G908" s="15">
        <v>0</v>
      </c>
      <c r="H908" s="15">
        <v>0</v>
      </c>
    </row>
    <row r="909" spans="1:8" ht="16.5" thickTop="1" thickBot="1" x14ac:dyDescent="0.3">
      <c r="A909" s="5" t="s">
        <v>1072</v>
      </c>
      <c r="B909" s="8" t="s">
        <v>24</v>
      </c>
      <c r="C909" s="15">
        <v>0</v>
      </c>
      <c r="D909" s="15">
        <v>0</v>
      </c>
      <c r="E909" s="15">
        <f t="shared" si="75"/>
        <v>0</v>
      </c>
      <c r="F909" s="15">
        <v>0</v>
      </c>
      <c r="G909" s="15">
        <v>0</v>
      </c>
      <c r="H909" s="15">
        <v>0</v>
      </c>
    </row>
    <row r="910" spans="1:8" ht="16.5" thickTop="1" thickBot="1" x14ac:dyDescent="0.3">
      <c r="A910" s="5" t="s">
        <v>1073</v>
      </c>
      <c r="B910" s="8" t="s">
        <v>32</v>
      </c>
      <c r="C910" s="15">
        <v>0</v>
      </c>
      <c r="D910" s="15">
        <v>0</v>
      </c>
      <c r="E910" s="15">
        <f t="shared" si="75"/>
        <v>0</v>
      </c>
      <c r="F910" s="15">
        <v>0</v>
      </c>
      <c r="G910" s="15">
        <v>0</v>
      </c>
      <c r="H910" s="15">
        <v>0</v>
      </c>
    </row>
    <row r="911" spans="1:8" ht="16.5" thickTop="1" thickBot="1" x14ac:dyDescent="0.3">
      <c r="A911" s="5" t="s">
        <v>1074</v>
      </c>
      <c r="B911" s="8" t="s">
        <v>34</v>
      </c>
      <c r="C911" s="15">
        <v>0</v>
      </c>
      <c r="D911" s="15">
        <v>0</v>
      </c>
      <c r="E911" s="15">
        <f t="shared" si="75"/>
        <v>0</v>
      </c>
      <c r="F911" s="15">
        <v>0</v>
      </c>
      <c r="G911" s="15">
        <v>0</v>
      </c>
      <c r="H911" s="15">
        <v>0</v>
      </c>
    </row>
    <row r="912" spans="1:8" ht="16.5" thickTop="1" thickBot="1" x14ac:dyDescent="0.3">
      <c r="A912" s="5" t="s">
        <v>1075</v>
      </c>
      <c r="B912" s="7" t="s">
        <v>36</v>
      </c>
      <c r="C912" s="15">
        <v>0</v>
      </c>
      <c r="D912" s="15">
        <v>0</v>
      </c>
      <c r="E912" s="15">
        <f t="shared" si="75"/>
        <v>0</v>
      </c>
      <c r="F912" s="15">
        <v>0</v>
      </c>
      <c r="G912" s="15">
        <v>0</v>
      </c>
      <c r="H912" s="15">
        <v>0</v>
      </c>
    </row>
    <row r="913" spans="1:8" ht="16.5" thickTop="1" thickBot="1" x14ac:dyDescent="0.3">
      <c r="A913" s="5" t="s">
        <v>1076</v>
      </c>
      <c r="B913" s="7" t="s">
        <v>38</v>
      </c>
      <c r="C913" s="15">
        <v>0</v>
      </c>
      <c r="D913" s="15">
        <v>0</v>
      </c>
      <c r="E913" s="15">
        <f t="shared" si="75"/>
        <v>0</v>
      </c>
      <c r="F913" s="15">
        <v>0</v>
      </c>
      <c r="G913" s="15">
        <v>0</v>
      </c>
      <c r="H913" s="15">
        <v>0</v>
      </c>
    </row>
    <row r="914" spans="1:8" ht="16.5" thickTop="1" thickBot="1" x14ac:dyDescent="0.3">
      <c r="A914" s="5" t="s">
        <v>1077</v>
      </c>
      <c r="B914" s="7" t="s">
        <v>40</v>
      </c>
      <c r="C914" s="15">
        <v>0</v>
      </c>
      <c r="D914" s="15">
        <v>0</v>
      </c>
      <c r="E914" s="15">
        <f t="shared" si="75"/>
        <v>0</v>
      </c>
      <c r="F914" s="15">
        <v>0</v>
      </c>
      <c r="G914" s="15">
        <v>0</v>
      </c>
      <c r="H914" s="15">
        <v>0</v>
      </c>
    </row>
    <row r="915" spans="1:8" ht="31.5" thickTop="1" thickBot="1" x14ac:dyDescent="0.3">
      <c r="A915" s="5" t="s">
        <v>1078</v>
      </c>
      <c r="B915" s="6" t="s">
        <v>1079</v>
      </c>
      <c r="C915" s="14">
        <v>0</v>
      </c>
      <c r="D915" s="14">
        <v>0</v>
      </c>
      <c r="E915" s="14">
        <f t="shared" si="75"/>
        <v>0</v>
      </c>
      <c r="F915" s="14">
        <f>SUM(F916)</f>
        <v>0</v>
      </c>
      <c r="G915" s="14">
        <f>SUM(G916)</f>
        <v>0</v>
      </c>
      <c r="H915" s="14">
        <f>SUM(H916)</f>
        <v>0</v>
      </c>
    </row>
    <row r="916" spans="1:8" ht="16.5" thickTop="1" thickBot="1" x14ac:dyDescent="0.3">
      <c r="A916" s="5" t="s">
        <v>1080</v>
      </c>
      <c r="B916" s="7" t="s">
        <v>36</v>
      </c>
      <c r="C916" s="15">
        <v>0</v>
      </c>
      <c r="D916" s="15">
        <v>0</v>
      </c>
      <c r="E916" s="15">
        <f t="shared" si="75"/>
        <v>0</v>
      </c>
      <c r="F916" s="15">
        <v>0</v>
      </c>
      <c r="G916" s="15">
        <v>0</v>
      </c>
      <c r="H916" s="15">
        <v>0</v>
      </c>
    </row>
    <row r="917" spans="1:8" ht="46.5" thickTop="1" thickBot="1" x14ac:dyDescent="0.3">
      <c r="A917" s="5" t="s">
        <v>1081</v>
      </c>
      <c r="B917" s="6" t="s">
        <v>1082</v>
      </c>
      <c r="C917" s="14">
        <v>21000</v>
      </c>
      <c r="D917" s="14">
        <v>0</v>
      </c>
      <c r="E917" s="14">
        <f t="shared" si="75"/>
        <v>0</v>
      </c>
      <c r="F917" s="14">
        <f>SUM(F918)</f>
        <v>0</v>
      </c>
      <c r="G917" s="14">
        <f>SUM(G918)</f>
        <v>0</v>
      </c>
      <c r="H917" s="14">
        <f>SUM(H918)</f>
        <v>0</v>
      </c>
    </row>
    <row r="918" spans="1:8" ht="16.5" thickTop="1" thickBot="1" x14ac:dyDescent="0.3">
      <c r="A918" s="5" t="s">
        <v>1083</v>
      </c>
      <c r="B918" s="7" t="s">
        <v>38</v>
      </c>
      <c r="C918" s="15">
        <v>21000</v>
      </c>
      <c r="D918" s="15">
        <v>0</v>
      </c>
      <c r="E918" s="15">
        <f t="shared" si="75"/>
        <v>0</v>
      </c>
      <c r="F918" s="15">
        <v>0</v>
      </c>
      <c r="G918" s="15">
        <v>0</v>
      </c>
      <c r="H918" s="15">
        <v>0</v>
      </c>
    </row>
    <row r="919" spans="1:8" ht="46.5" thickTop="1" thickBot="1" x14ac:dyDescent="0.3">
      <c r="A919" s="5" t="s">
        <v>1084</v>
      </c>
      <c r="B919" s="6" t="s">
        <v>1085</v>
      </c>
      <c r="C919" s="14">
        <v>13.382910000000001</v>
      </c>
      <c r="D919" s="14">
        <v>0</v>
      </c>
      <c r="E919" s="14">
        <f t="shared" si="75"/>
        <v>0</v>
      </c>
      <c r="F919" s="14">
        <f t="shared" ref="F919:H920" si="76">SUM(F920)</f>
        <v>0</v>
      </c>
      <c r="G919" s="14">
        <f t="shared" si="76"/>
        <v>0</v>
      </c>
      <c r="H919" s="14">
        <f t="shared" si="76"/>
        <v>0</v>
      </c>
    </row>
    <row r="920" spans="1:8" ht="16.5" thickTop="1" thickBot="1" x14ac:dyDescent="0.3">
      <c r="A920" s="5" t="s">
        <v>1086</v>
      </c>
      <c r="B920" s="7" t="s">
        <v>20</v>
      </c>
      <c r="C920" s="15">
        <v>13.382910000000001</v>
      </c>
      <c r="D920" s="15">
        <v>0</v>
      </c>
      <c r="E920" s="15">
        <f t="shared" si="75"/>
        <v>0</v>
      </c>
      <c r="F920" s="15">
        <f t="shared" si="76"/>
        <v>0</v>
      </c>
      <c r="G920" s="15">
        <f t="shared" si="76"/>
        <v>0</v>
      </c>
      <c r="H920" s="15">
        <f t="shared" si="76"/>
        <v>0</v>
      </c>
    </row>
    <row r="921" spans="1:8" ht="16.5" thickTop="1" thickBot="1" x14ac:dyDescent="0.3">
      <c r="A921" s="5" t="s">
        <v>1087</v>
      </c>
      <c r="B921" s="8" t="s">
        <v>34</v>
      </c>
      <c r="C921" s="15">
        <v>13.382910000000001</v>
      </c>
      <c r="D921" s="15">
        <v>0</v>
      </c>
      <c r="E921" s="15">
        <f t="shared" si="75"/>
        <v>0</v>
      </c>
      <c r="F921" s="15">
        <v>0</v>
      </c>
      <c r="G921" s="15">
        <v>0</v>
      </c>
      <c r="H921" s="15">
        <v>0</v>
      </c>
    </row>
    <row r="922" spans="1:8" ht="46.5" thickTop="1" thickBot="1" x14ac:dyDescent="0.3">
      <c r="A922" s="5" t="s">
        <v>1088</v>
      </c>
      <c r="B922" s="6" t="s">
        <v>1089</v>
      </c>
      <c r="C922" s="14">
        <v>306.19486000000001</v>
      </c>
      <c r="D922" s="14">
        <v>0</v>
      </c>
      <c r="E922" s="14">
        <f t="shared" si="75"/>
        <v>0</v>
      </c>
      <c r="F922" s="14">
        <f t="shared" ref="F922:H923" si="77">SUM(F923)</f>
        <v>0</v>
      </c>
      <c r="G922" s="14">
        <f t="shared" si="77"/>
        <v>0</v>
      </c>
      <c r="H922" s="14">
        <f t="shared" si="77"/>
        <v>0</v>
      </c>
    </row>
    <row r="923" spans="1:8" ht="16.5" thickTop="1" thickBot="1" x14ac:dyDescent="0.3">
      <c r="A923" s="5" t="s">
        <v>1090</v>
      </c>
      <c r="B923" s="7" t="s">
        <v>20</v>
      </c>
      <c r="C923" s="15">
        <v>306.19486000000001</v>
      </c>
      <c r="D923" s="15">
        <v>0</v>
      </c>
      <c r="E923" s="15">
        <f t="shared" si="75"/>
        <v>0</v>
      </c>
      <c r="F923" s="15">
        <f t="shared" si="77"/>
        <v>0</v>
      </c>
      <c r="G923" s="15">
        <f t="shared" si="77"/>
        <v>0</v>
      </c>
      <c r="H923" s="15">
        <f t="shared" si="77"/>
        <v>0</v>
      </c>
    </row>
    <row r="924" spans="1:8" ht="16.5" thickTop="1" thickBot="1" x14ac:dyDescent="0.3">
      <c r="A924" s="5" t="s">
        <v>1091</v>
      </c>
      <c r="B924" s="8" t="s">
        <v>34</v>
      </c>
      <c r="C924" s="15">
        <v>306.19486000000001</v>
      </c>
      <c r="D924" s="15">
        <v>0</v>
      </c>
      <c r="E924" s="15">
        <f t="shared" si="75"/>
        <v>0</v>
      </c>
      <c r="F924" s="15">
        <v>0</v>
      </c>
      <c r="G924" s="15">
        <v>0</v>
      </c>
      <c r="H924" s="15">
        <v>0</v>
      </c>
    </row>
    <row r="925" spans="1:8" ht="31.5" thickTop="1" thickBot="1" x14ac:dyDescent="0.3">
      <c r="A925" s="5" t="s">
        <v>1092</v>
      </c>
      <c r="B925" s="6" t="s">
        <v>1093</v>
      </c>
      <c r="C925" s="14">
        <v>137474.94650000002</v>
      </c>
      <c r="D925" s="14">
        <v>170550</v>
      </c>
      <c r="E925" s="14">
        <f t="shared" si="75"/>
        <v>200400</v>
      </c>
      <c r="F925" s="14">
        <f>SUM(F930,F932,F935,F939,F943,F945,F947)</f>
        <v>52600</v>
      </c>
      <c r="G925" s="14">
        <f>SUM(G930,G932,G935,G939,G943,G945,G947)</f>
        <v>6500</v>
      </c>
      <c r="H925" s="14">
        <f>SUM(H930,H932,H935,H939,H943,H945,H947)</f>
        <v>141300</v>
      </c>
    </row>
    <row r="926" spans="1:8" ht="16.5" thickTop="1" thickBot="1" x14ac:dyDescent="0.3">
      <c r="A926" s="5" t="s">
        <v>1094</v>
      </c>
      <c r="B926" s="7" t="s">
        <v>20</v>
      </c>
      <c r="C926" s="15">
        <v>34466.971730000005</v>
      </c>
      <c r="D926" s="15">
        <v>38550</v>
      </c>
      <c r="E926" s="15">
        <f t="shared" si="75"/>
        <v>26400</v>
      </c>
      <c r="F926" s="15">
        <f>SUM(F933,F936,F940)</f>
        <v>4600</v>
      </c>
      <c r="G926" s="15">
        <f>SUM(G933,G936,G940)</f>
        <v>6500</v>
      </c>
      <c r="H926" s="15">
        <f>SUM(H933,H936,H940)</f>
        <v>15300</v>
      </c>
    </row>
    <row r="927" spans="1:8" ht="16.5" thickTop="1" thickBot="1" x14ac:dyDescent="0.3">
      <c r="A927" s="5" t="s">
        <v>1095</v>
      </c>
      <c r="B927" s="8" t="s">
        <v>28</v>
      </c>
      <c r="C927" s="15">
        <v>6.0751300000000006</v>
      </c>
      <c r="D927" s="15">
        <v>100</v>
      </c>
      <c r="E927" s="15">
        <f t="shared" si="75"/>
        <v>0</v>
      </c>
      <c r="F927" s="15">
        <f>SUM(F937,F941)</f>
        <v>0</v>
      </c>
      <c r="G927" s="15">
        <f>SUM(G937,G941)</f>
        <v>0</v>
      </c>
      <c r="H927" s="15">
        <f>SUM(H937,H941)</f>
        <v>0</v>
      </c>
    </row>
    <row r="928" spans="1:8" ht="16.5" thickTop="1" thickBot="1" x14ac:dyDescent="0.3">
      <c r="A928" s="5" t="s">
        <v>1096</v>
      </c>
      <c r="B928" s="8" t="s">
        <v>34</v>
      </c>
      <c r="C928" s="15">
        <v>34460.8966</v>
      </c>
      <c r="D928" s="15">
        <v>38450</v>
      </c>
      <c r="E928" s="15">
        <f t="shared" si="75"/>
        <v>26400</v>
      </c>
      <c r="F928" s="15">
        <f>SUM(F934,F938,F942)</f>
        <v>4600</v>
      </c>
      <c r="G928" s="15">
        <f>SUM(G934,G938,G942)</f>
        <v>6500</v>
      </c>
      <c r="H928" s="15">
        <f>SUM(H934,H938,H942)</f>
        <v>15300</v>
      </c>
    </row>
    <row r="929" spans="1:8" ht="16.5" thickTop="1" thickBot="1" x14ac:dyDescent="0.3">
      <c r="A929" s="5" t="s">
        <v>1097</v>
      </c>
      <c r="B929" s="7" t="s">
        <v>38</v>
      </c>
      <c r="C929" s="15">
        <v>103007.97477</v>
      </c>
      <c r="D929" s="15">
        <v>132000</v>
      </c>
      <c r="E929" s="15">
        <f t="shared" si="75"/>
        <v>174000</v>
      </c>
      <c r="F929" s="15">
        <f>SUM(F931,F944,F946,F948)</f>
        <v>48000</v>
      </c>
      <c r="G929" s="15">
        <f>SUM(G931,G944,G946,G948)</f>
        <v>0</v>
      </c>
      <c r="H929" s="15">
        <f>SUM(H931,H944,H946,H948)</f>
        <v>126000</v>
      </c>
    </row>
    <row r="930" spans="1:8" ht="16.5" thickTop="1" thickBot="1" x14ac:dyDescent="0.3">
      <c r="A930" s="5" t="s">
        <v>1098</v>
      </c>
      <c r="B930" s="6" t="s">
        <v>1099</v>
      </c>
      <c r="C930" s="14">
        <v>999.82451000000003</v>
      </c>
      <c r="D930" s="14">
        <v>1000</v>
      </c>
      <c r="E930" s="14">
        <f t="shared" si="75"/>
        <v>1000</v>
      </c>
      <c r="F930" s="14">
        <f>SUM(F931)</f>
        <v>0</v>
      </c>
      <c r="G930" s="14">
        <f>SUM(G931)</f>
        <v>0</v>
      </c>
      <c r="H930" s="14">
        <f>SUM(H931)</f>
        <v>1000</v>
      </c>
    </row>
    <row r="931" spans="1:8" ht="16.5" thickTop="1" thickBot="1" x14ac:dyDescent="0.3">
      <c r="A931" s="5" t="s">
        <v>1100</v>
      </c>
      <c r="B931" s="7" t="s">
        <v>38</v>
      </c>
      <c r="C931" s="15">
        <v>999.82451000000003</v>
      </c>
      <c r="D931" s="15">
        <v>1000</v>
      </c>
      <c r="E931" s="15">
        <f t="shared" si="75"/>
        <v>1000</v>
      </c>
      <c r="F931" s="15">
        <v>0</v>
      </c>
      <c r="G931" s="15">
        <v>0</v>
      </c>
      <c r="H931" s="15">
        <v>1000</v>
      </c>
    </row>
    <row r="932" spans="1:8" ht="31.5" thickTop="1" thickBot="1" x14ac:dyDescent="0.3">
      <c r="A932" s="5" t="s">
        <v>1101</v>
      </c>
      <c r="B932" s="6" t="s">
        <v>1102</v>
      </c>
      <c r="C932" s="14">
        <v>2748.9147199999998</v>
      </c>
      <c r="D932" s="14">
        <v>200</v>
      </c>
      <c r="E932" s="14">
        <f t="shared" si="75"/>
        <v>1500</v>
      </c>
      <c r="F932" s="14">
        <f t="shared" ref="F932:H933" si="78">SUM(F933)</f>
        <v>200</v>
      </c>
      <c r="G932" s="14">
        <f t="shared" si="78"/>
        <v>0</v>
      </c>
      <c r="H932" s="14">
        <f t="shared" si="78"/>
        <v>1300</v>
      </c>
    </row>
    <row r="933" spans="1:8" ht="16.5" thickTop="1" thickBot="1" x14ac:dyDescent="0.3">
      <c r="A933" s="5" t="s">
        <v>1103</v>
      </c>
      <c r="B933" s="7" t="s">
        <v>20</v>
      </c>
      <c r="C933" s="15">
        <v>2748.9147199999998</v>
      </c>
      <c r="D933" s="15">
        <v>200</v>
      </c>
      <c r="E933" s="15">
        <f t="shared" si="75"/>
        <v>1500</v>
      </c>
      <c r="F933" s="15">
        <f t="shared" si="78"/>
        <v>200</v>
      </c>
      <c r="G933" s="15">
        <f t="shared" si="78"/>
        <v>0</v>
      </c>
      <c r="H933" s="15">
        <f t="shared" si="78"/>
        <v>1300</v>
      </c>
    </row>
    <row r="934" spans="1:8" ht="16.5" thickTop="1" thickBot="1" x14ac:dyDescent="0.3">
      <c r="A934" s="5" t="s">
        <v>1104</v>
      </c>
      <c r="B934" s="8" t="s">
        <v>34</v>
      </c>
      <c r="C934" s="15">
        <v>2748.9147199999998</v>
      </c>
      <c r="D934" s="15">
        <v>200</v>
      </c>
      <c r="E934" s="15">
        <f t="shared" si="75"/>
        <v>1500</v>
      </c>
      <c r="F934" s="15">
        <v>200</v>
      </c>
      <c r="G934" s="15">
        <v>0</v>
      </c>
      <c r="H934" s="15">
        <v>1300</v>
      </c>
    </row>
    <row r="935" spans="1:8" ht="31.5" thickTop="1" thickBot="1" x14ac:dyDescent="0.3">
      <c r="A935" s="5" t="s">
        <v>1105</v>
      </c>
      <c r="B935" s="6" t="s">
        <v>1106</v>
      </c>
      <c r="C935" s="14">
        <v>31257.75894</v>
      </c>
      <c r="D935" s="14">
        <v>30000</v>
      </c>
      <c r="E935" s="14">
        <f t="shared" si="75"/>
        <v>20700</v>
      </c>
      <c r="F935" s="14">
        <f>SUM(F936)</f>
        <v>3700</v>
      </c>
      <c r="G935" s="14">
        <f>SUM(G936)</f>
        <v>3000</v>
      </c>
      <c r="H935" s="14">
        <f>SUM(H936)</f>
        <v>14000</v>
      </c>
    </row>
    <row r="936" spans="1:8" ht="16.5" thickTop="1" thickBot="1" x14ac:dyDescent="0.3">
      <c r="A936" s="5" t="s">
        <v>1107</v>
      </c>
      <c r="B936" s="7" t="s">
        <v>20</v>
      </c>
      <c r="C936" s="15">
        <v>31257.75894</v>
      </c>
      <c r="D936" s="15">
        <v>30000</v>
      </c>
      <c r="E936" s="15">
        <f t="shared" si="75"/>
        <v>20700</v>
      </c>
      <c r="F936" s="15">
        <f>SUM(F937:F938)</f>
        <v>3700</v>
      </c>
      <c r="G936" s="15">
        <f>SUM(G937:G938)</f>
        <v>3000</v>
      </c>
      <c r="H936" s="15">
        <f>SUM(H937:H938)</f>
        <v>14000</v>
      </c>
    </row>
    <row r="937" spans="1:8" ht="16.5" thickTop="1" thickBot="1" x14ac:dyDescent="0.3">
      <c r="A937" s="5" t="s">
        <v>1108</v>
      </c>
      <c r="B937" s="8" t="s">
        <v>28</v>
      </c>
      <c r="C937" s="15">
        <v>0</v>
      </c>
      <c r="D937" s="15">
        <v>0</v>
      </c>
      <c r="E937" s="15">
        <f t="shared" si="75"/>
        <v>0</v>
      </c>
      <c r="F937" s="15">
        <v>0</v>
      </c>
      <c r="G937" s="15">
        <v>0</v>
      </c>
      <c r="H937" s="15">
        <v>0</v>
      </c>
    </row>
    <row r="938" spans="1:8" ht="16.5" thickTop="1" thickBot="1" x14ac:dyDescent="0.3">
      <c r="A938" s="5" t="s">
        <v>1109</v>
      </c>
      <c r="B938" s="8" t="s">
        <v>34</v>
      </c>
      <c r="C938" s="15">
        <v>31257.75894</v>
      </c>
      <c r="D938" s="15">
        <v>30000</v>
      </c>
      <c r="E938" s="15">
        <f t="shared" si="75"/>
        <v>20700</v>
      </c>
      <c r="F938" s="15">
        <v>3700</v>
      </c>
      <c r="G938" s="15">
        <v>3000</v>
      </c>
      <c r="H938" s="15">
        <v>14000</v>
      </c>
    </row>
    <row r="939" spans="1:8" ht="31.5" thickTop="1" thickBot="1" x14ac:dyDescent="0.3">
      <c r="A939" s="5" t="s">
        <v>1110</v>
      </c>
      <c r="B939" s="6" t="s">
        <v>1111</v>
      </c>
      <c r="C939" s="14">
        <v>460.29807000000005</v>
      </c>
      <c r="D939" s="14">
        <v>8350</v>
      </c>
      <c r="E939" s="14">
        <f t="shared" si="75"/>
        <v>4200</v>
      </c>
      <c r="F939" s="14">
        <f>SUM(F940)</f>
        <v>700</v>
      </c>
      <c r="G939" s="14">
        <f>SUM(G940)</f>
        <v>3500</v>
      </c>
      <c r="H939" s="14">
        <f>SUM(H940)</f>
        <v>0</v>
      </c>
    </row>
    <row r="940" spans="1:8" ht="16.5" thickTop="1" thickBot="1" x14ac:dyDescent="0.3">
      <c r="A940" s="5" t="s">
        <v>1112</v>
      </c>
      <c r="B940" s="7" t="s">
        <v>20</v>
      </c>
      <c r="C940" s="15">
        <v>460.29807000000005</v>
      </c>
      <c r="D940" s="15">
        <v>8350</v>
      </c>
      <c r="E940" s="15">
        <f t="shared" si="75"/>
        <v>4200</v>
      </c>
      <c r="F940" s="15">
        <f>SUM(F941:F942)</f>
        <v>700</v>
      </c>
      <c r="G940" s="15">
        <f>SUM(G941:G942)</f>
        <v>3500</v>
      </c>
      <c r="H940" s="15">
        <f>SUM(H941:H942)</f>
        <v>0</v>
      </c>
    </row>
    <row r="941" spans="1:8" ht="16.5" thickTop="1" thickBot="1" x14ac:dyDescent="0.3">
      <c r="A941" s="5" t="s">
        <v>1113</v>
      </c>
      <c r="B941" s="8" t="s">
        <v>28</v>
      </c>
      <c r="C941" s="15">
        <v>6.0751300000000006</v>
      </c>
      <c r="D941" s="15">
        <v>100</v>
      </c>
      <c r="E941" s="15">
        <f t="shared" si="75"/>
        <v>0</v>
      </c>
      <c r="F941" s="15">
        <v>0</v>
      </c>
      <c r="G941" s="15">
        <v>0</v>
      </c>
      <c r="H941" s="15">
        <v>0</v>
      </c>
    </row>
    <row r="942" spans="1:8" ht="16.5" thickTop="1" thickBot="1" x14ac:dyDescent="0.3">
      <c r="A942" s="5" t="s">
        <v>1114</v>
      </c>
      <c r="B942" s="8" t="s">
        <v>34</v>
      </c>
      <c r="C942" s="15">
        <v>454.22293999999999</v>
      </c>
      <c r="D942" s="15">
        <v>8250</v>
      </c>
      <c r="E942" s="15">
        <f t="shared" si="75"/>
        <v>4200</v>
      </c>
      <c r="F942" s="15">
        <v>700</v>
      </c>
      <c r="G942" s="15">
        <v>3500</v>
      </c>
      <c r="H942" s="15">
        <v>0</v>
      </c>
    </row>
    <row r="943" spans="1:8" ht="46.5" thickTop="1" thickBot="1" x14ac:dyDescent="0.3">
      <c r="A943" s="5" t="s">
        <v>1115</v>
      </c>
      <c r="B943" s="6" t="s">
        <v>1116</v>
      </c>
      <c r="C943" s="14">
        <v>88608.150259999995</v>
      </c>
      <c r="D943" s="14">
        <v>120000</v>
      </c>
      <c r="E943" s="14">
        <f t="shared" si="75"/>
        <v>164000</v>
      </c>
      <c r="F943" s="14">
        <f>SUM(F944)</f>
        <v>39000</v>
      </c>
      <c r="G943" s="14">
        <f>SUM(G944)</f>
        <v>0</v>
      </c>
      <c r="H943" s="14">
        <f>SUM(H944)</f>
        <v>125000</v>
      </c>
    </row>
    <row r="944" spans="1:8" ht="16.5" thickTop="1" thickBot="1" x14ac:dyDescent="0.3">
      <c r="A944" s="5" t="s">
        <v>1117</v>
      </c>
      <c r="B944" s="7" t="s">
        <v>38</v>
      </c>
      <c r="C944" s="15">
        <v>88608.150259999995</v>
      </c>
      <c r="D944" s="15">
        <v>120000</v>
      </c>
      <c r="E944" s="15">
        <f t="shared" si="75"/>
        <v>164000</v>
      </c>
      <c r="F944" s="15">
        <v>39000</v>
      </c>
      <c r="G944" s="15">
        <v>0</v>
      </c>
      <c r="H944" s="15">
        <v>125000</v>
      </c>
    </row>
    <row r="945" spans="1:8" ht="31.5" thickTop="1" thickBot="1" x14ac:dyDescent="0.3">
      <c r="A945" s="5" t="s">
        <v>1118</v>
      </c>
      <c r="B945" s="6" t="s">
        <v>1119</v>
      </c>
      <c r="C945" s="14">
        <v>13400</v>
      </c>
      <c r="D945" s="14">
        <v>11000</v>
      </c>
      <c r="E945" s="14">
        <f t="shared" si="75"/>
        <v>7000</v>
      </c>
      <c r="F945" s="14">
        <f>SUM(F946)</f>
        <v>7000</v>
      </c>
      <c r="G945" s="14">
        <f>SUM(G946)</f>
        <v>0</v>
      </c>
      <c r="H945" s="14">
        <f>SUM(H946)</f>
        <v>0</v>
      </c>
    </row>
    <row r="946" spans="1:8" ht="16.5" thickTop="1" thickBot="1" x14ac:dyDescent="0.3">
      <c r="A946" s="5" t="s">
        <v>1120</v>
      </c>
      <c r="B946" s="7" t="s">
        <v>38</v>
      </c>
      <c r="C946" s="15">
        <v>13400</v>
      </c>
      <c r="D946" s="15">
        <v>11000</v>
      </c>
      <c r="E946" s="15">
        <f t="shared" si="75"/>
        <v>7000</v>
      </c>
      <c r="F946" s="15">
        <v>7000</v>
      </c>
      <c r="G946" s="15">
        <v>0</v>
      </c>
      <c r="H946" s="15">
        <v>0</v>
      </c>
    </row>
    <row r="947" spans="1:8" ht="31.5" thickTop="1" thickBot="1" x14ac:dyDescent="0.3">
      <c r="A947" s="5" t="s">
        <v>1121</v>
      </c>
      <c r="B947" s="6" t="s">
        <v>1122</v>
      </c>
      <c r="C947" s="14">
        <v>0</v>
      </c>
      <c r="D947" s="14">
        <v>0</v>
      </c>
      <c r="E947" s="14">
        <f t="shared" si="75"/>
        <v>2000</v>
      </c>
      <c r="F947" s="14">
        <f>SUM(F948)</f>
        <v>2000</v>
      </c>
      <c r="G947" s="14">
        <f>SUM(G948)</f>
        <v>0</v>
      </c>
      <c r="H947" s="14">
        <f>SUM(H948)</f>
        <v>0</v>
      </c>
    </row>
    <row r="948" spans="1:8" ht="16.5" thickTop="1" thickBot="1" x14ac:dyDescent="0.3">
      <c r="A948" s="5" t="s">
        <v>1123</v>
      </c>
      <c r="B948" s="7" t="s">
        <v>38</v>
      </c>
      <c r="C948" s="15">
        <v>0</v>
      </c>
      <c r="D948" s="15">
        <v>0</v>
      </c>
      <c r="E948" s="15">
        <f t="shared" si="75"/>
        <v>2000</v>
      </c>
      <c r="F948" s="15">
        <v>2000</v>
      </c>
      <c r="G948" s="15">
        <v>0</v>
      </c>
      <c r="H948" s="15">
        <v>0</v>
      </c>
    </row>
    <row r="949" spans="1:8" ht="16.5" thickTop="1" thickBot="1" x14ac:dyDescent="0.3">
      <c r="A949" s="5" t="s">
        <v>1124</v>
      </c>
      <c r="B949" s="6" t="s">
        <v>1125</v>
      </c>
      <c r="C949" s="14">
        <v>55754.581510000004</v>
      </c>
      <c r="D949" s="14">
        <v>250</v>
      </c>
      <c r="E949" s="14">
        <f t="shared" si="75"/>
        <v>0</v>
      </c>
      <c r="F949" s="14">
        <f t="shared" ref="F949:H950" si="79">SUM(F955,F961,F965)</f>
        <v>0</v>
      </c>
      <c r="G949" s="14">
        <f t="shared" si="79"/>
        <v>0</v>
      </c>
      <c r="H949" s="14">
        <f t="shared" si="79"/>
        <v>0</v>
      </c>
    </row>
    <row r="950" spans="1:8" ht="16.5" thickTop="1" thickBot="1" x14ac:dyDescent="0.3">
      <c r="A950" s="5" t="s">
        <v>1126</v>
      </c>
      <c r="B950" s="7" t="s">
        <v>20</v>
      </c>
      <c r="C950" s="15">
        <v>55401.703500000003</v>
      </c>
      <c r="D950" s="15">
        <v>250</v>
      </c>
      <c r="E950" s="15">
        <f t="shared" si="75"/>
        <v>0</v>
      </c>
      <c r="F950" s="15">
        <f t="shared" si="79"/>
        <v>0</v>
      </c>
      <c r="G950" s="15">
        <f t="shared" si="79"/>
        <v>0</v>
      </c>
      <c r="H950" s="15">
        <f t="shared" si="79"/>
        <v>0</v>
      </c>
    </row>
    <row r="951" spans="1:8" ht="16.5" thickTop="1" thickBot="1" x14ac:dyDescent="0.3">
      <c r="A951" s="5" t="s">
        <v>1127</v>
      </c>
      <c r="B951" s="8" t="s">
        <v>28</v>
      </c>
      <c r="C951" s="15">
        <v>67.698630000000009</v>
      </c>
      <c r="D951" s="15">
        <v>0</v>
      </c>
      <c r="E951" s="15">
        <f t="shared" si="75"/>
        <v>0</v>
      </c>
      <c r="F951" s="15">
        <f>SUM(F957,F963)</f>
        <v>0</v>
      </c>
      <c r="G951" s="15">
        <f>SUM(G957,G963)</f>
        <v>0</v>
      </c>
      <c r="H951" s="15">
        <f>SUM(H957,H963)</f>
        <v>0</v>
      </c>
    </row>
    <row r="952" spans="1:8" ht="16.5" thickTop="1" thickBot="1" x14ac:dyDescent="0.3">
      <c r="A952" s="5" t="s">
        <v>1128</v>
      </c>
      <c r="B952" s="8" t="s">
        <v>34</v>
      </c>
      <c r="C952" s="15">
        <v>55334.004869999997</v>
      </c>
      <c r="D952" s="15">
        <v>250</v>
      </c>
      <c r="E952" s="15">
        <f t="shared" si="75"/>
        <v>0</v>
      </c>
      <c r="F952" s="15">
        <f>SUM(F958,F964,F967)</f>
        <v>0</v>
      </c>
      <c r="G952" s="15">
        <f>SUM(G958,G964,G967)</f>
        <v>0</v>
      </c>
      <c r="H952" s="15">
        <f>SUM(H958,H964,H967)</f>
        <v>0</v>
      </c>
    </row>
    <row r="953" spans="1:8" ht="16.5" thickTop="1" thickBot="1" x14ac:dyDescent="0.3">
      <c r="A953" s="5" t="s">
        <v>1129</v>
      </c>
      <c r="B953" s="7" t="s">
        <v>36</v>
      </c>
      <c r="C953" s="15">
        <v>352.87801000000002</v>
      </c>
      <c r="D953" s="15">
        <v>0</v>
      </c>
      <c r="E953" s="15">
        <f t="shared" si="75"/>
        <v>0</v>
      </c>
      <c r="F953" s="15">
        <f t="shared" ref="F953:H954" si="80">SUM(F959)</f>
        <v>0</v>
      </c>
      <c r="G953" s="15">
        <f t="shared" si="80"/>
        <v>0</v>
      </c>
      <c r="H953" s="15">
        <f t="shared" si="80"/>
        <v>0</v>
      </c>
    </row>
    <row r="954" spans="1:8" ht="16.5" thickTop="1" thickBot="1" x14ac:dyDescent="0.3">
      <c r="A954" s="5" t="s">
        <v>1130</v>
      </c>
      <c r="B954" s="7" t="s">
        <v>40</v>
      </c>
      <c r="C954" s="15">
        <v>0</v>
      </c>
      <c r="D954" s="15">
        <v>0</v>
      </c>
      <c r="E954" s="15">
        <f t="shared" si="75"/>
        <v>0</v>
      </c>
      <c r="F954" s="15">
        <f t="shared" si="80"/>
        <v>0</v>
      </c>
      <c r="G954" s="15">
        <f t="shared" si="80"/>
        <v>0</v>
      </c>
      <c r="H954" s="15">
        <f t="shared" si="80"/>
        <v>0</v>
      </c>
    </row>
    <row r="955" spans="1:8" ht="46.5" thickTop="1" thickBot="1" x14ac:dyDescent="0.3">
      <c r="A955" s="5" t="s">
        <v>1131</v>
      </c>
      <c r="B955" s="6" t="s">
        <v>1132</v>
      </c>
      <c r="C955" s="14">
        <v>3939.2525099999998</v>
      </c>
      <c r="D955" s="14">
        <v>250</v>
      </c>
      <c r="E955" s="14">
        <f t="shared" si="75"/>
        <v>0</v>
      </c>
      <c r="F955" s="14">
        <f>SUM(F956,F959:F960)</f>
        <v>0</v>
      </c>
      <c r="G955" s="14">
        <f>SUM(G956,G959:G960)</f>
        <v>0</v>
      </c>
      <c r="H955" s="14">
        <f>SUM(H956,H959:H960)</f>
        <v>0</v>
      </c>
    </row>
    <row r="956" spans="1:8" ht="16.5" thickTop="1" thickBot="1" x14ac:dyDescent="0.3">
      <c r="A956" s="5" t="s">
        <v>1133</v>
      </c>
      <c r="B956" s="7" t="s">
        <v>20</v>
      </c>
      <c r="C956" s="15">
        <v>3586.3744999999999</v>
      </c>
      <c r="D956" s="15">
        <v>250</v>
      </c>
      <c r="E956" s="15">
        <f t="shared" si="75"/>
        <v>0</v>
      </c>
      <c r="F956" s="15">
        <f>SUM(F957:F958)</f>
        <v>0</v>
      </c>
      <c r="G956" s="15">
        <f>SUM(G957:G958)</f>
        <v>0</v>
      </c>
      <c r="H956" s="15">
        <f>SUM(H957:H958)</f>
        <v>0</v>
      </c>
    </row>
    <row r="957" spans="1:8" ht="16.5" thickTop="1" thickBot="1" x14ac:dyDescent="0.3">
      <c r="A957" s="5" t="s">
        <v>1134</v>
      </c>
      <c r="B957" s="8" t="s">
        <v>28</v>
      </c>
      <c r="C957" s="15">
        <v>32.812919999999998</v>
      </c>
      <c r="D957" s="15">
        <v>0</v>
      </c>
      <c r="E957" s="15">
        <f t="shared" si="75"/>
        <v>0</v>
      </c>
      <c r="F957" s="15">
        <v>0</v>
      </c>
      <c r="G957" s="15">
        <v>0</v>
      </c>
      <c r="H957" s="15">
        <v>0</v>
      </c>
    </row>
    <row r="958" spans="1:8" ht="16.5" thickTop="1" thickBot="1" x14ac:dyDescent="0.3">
      <c r="A958" s="5" t="s">
        <v>1135</v>
      </c>
      <c r="B958" s="8" t="s">
        <v>34</v>
      </c>
      <c r="C958" s="15">
        <v>3553.56158</v>
      </c>
      <c r="D958" s="15">
        <v>250</v>
      </c>
      <c r="E958" s="15">
        <f t="shared" si="75"/>
        <v>0</v>
      </c>
      <c r="F958" s="15">
        <v>0</v>
      </c>
      <c r="G958" s="15">
        <v>0</v>
      </c>
      <c r="H958" s="15">
        <v>0</v>
      </c>
    </row>
    <row r="959" spans="1:8" ht="16.5" thickTop="1" thickBot="1" x14ac:dyDescent="0.3">
      <c r="A959" s="5" t="s">
        <v>1136</v>
      </c>
      <c r="B959" s="7" t="s">
        <v>36</v>
      </c>
      <c r="C959" s="15">
        <v>352.87801000000002</v>
      </c>
      <c r="D959" s="15">
        <v>0</v>
      </c>
      <c r="E959" s="15">
        <f t="shared" si="75"/>
        <v>0</v>
      </c>
      <c r="F959" s="15">
        <v>0</v>
      </c>
      <c r="G959" s="15">
        <v>0</v>
      </c>
      <c r="H959" s="15">
        <v>0</v>
      </c>
    </row>
    <row r="960" spans="1:8" ht="16.5" thickTop="1" thickBot="1" x14ac:dyDescent="0.3">
      <c r="A960" s="5" t="s">
        <v>1137</v>
      </c>
      <c r="B960" s="7" t="s">
        <v>40</v>
      </c>
      <c r="C960" s="15">
        <v>0</v>
      </c>
      <c r="D960" s="15">
        <v>0</v>
      </c>
      <c r="E960" s="15">
        <f t="shared" si="75"/>
        <v>0</v>
      </c>
      <c r="F960" s="15">
        <v>0</v>
      </c>
      <c r="G960" s="15">
        <v>0</v>
      </c>
      <c r="H960" s="15">
        <v>0</v>
      </c>
    </row>
    <row r="961" spans="1:8" ht="46.5" thickTop="1" thickBot="1" x14ac:dyDescent="0.3">
      <c r="A961" s="5" t="s">
        <v>1138</v>
      </c>
      <c r="B961" s="6" t="s">
        <v>1139</v>
      </c>
      <c r="C961" s="14">
        <v>50697.966070000002</v>
      </c>
      <c r="D961" s="14">
        <v>0</v>
      </c>
      <c r="E961" s="14">
        <f t="shared" si="75"/>
        <v>0</v>
      </c>
      <c r="F961" s="14">
        <f>SUM(F962)</f>
        <v>0</v>
      </c>
      <c r="G961" s="14">
        <f>SUM(G962)</f>
        <v>0</v>
      </c>
      <c r="H961" s="14">
        <f>SUM(H962)</f>
        <v>0</v>
      </c>
    </row>
    <row r="962" spans="1:8" ht="16.5" thickTop="1" thickBot="1" x14ac:dyDescent="0.3">
      <c r="A962" s="5" t="s">
        <v>1140</v>
      </c>
      <c r="B962" s="7" t="s">
        <v>20</v>
      </c>
      <c r="C962" s="15">
        <v>50697.966070000002</v>
      </c>
      <c r="D962" s="15">
        <v>0</v>
      </c>
      <c r="E962" s="15">
        <f t="shared" si="75"/>
        <v>0</v>
      </c>
      <c r="F962" s="15">
        <f>SUM(F963:F964)</f>
        <v>0</v>
      </c>
      <c r="G962" s="15">
        <f>SUM(G963:G964)</f>
        <v>0</v>
      </c>
      <c r="H962" s="15">
        <f>SUM(H963:H964)</f>
        <v>0</v>
      </c>
    </row>
    <row r="963" spans="1:8" ht="16.5" thickTop="1" thickBot="1" x14ac:dyDescent="0.3">
      <c r="A963" s="5" t="s">
        <v>1141</v>
      </c>
      <c r="B963" s="8" t="s">
        <v>28</v>
      </c>
      <c r="C963" s="15">
        <v>34.885710000000003</v>
      </c>
      <c r="D963" s="15">
        <v>0</v>
      </c>
      <c r="E963" s="15">
        <f t="shared" si="75"/>
        <v>0</v>
      </c>
      <c r="F963" s="15">
        <v>0</v>
      </c>
      <c r="G963" s="15">
        <v>0</v>
      </c>
      <c r="H963" s="15">
        <v>0</v>
      </c>
    </row>
    <row r="964" spans="1:8" ht="16.5" thickTop="1" thickBot="1" x14ac:dyDescent="0.3">
      <c r="A964" s="5" t="s">
        <v>1142</v>
      </c>
      <c r="B964" s="8" t="s">
        <v>34</v>
      </c>
      <c r="C964" s="15">
        <v>50663.08036</v>
      </c>
      <c r="D964" s="15">
        <v>0</v>
      </c>
      <c r="E964" s="15">
        <f t="shared" si="75"/>
        <v>0</v>
      </c>
      <c r="F964" s="15">
        <v>0</v>
      </c>
      <c r="G964" s="15">
        <v>0</v>
      </c>
      <c r="H964" s="15">
        <v>0</v>
      </c>
    </row>
    <row r="965" spans="1:8" ht="31.5" thickTop="1" thickBot="1" x14ac:dyDescent="0.3">
      <c r="A965" s="5" t="s">
        <v>1143</v>
      </c>
      <c r="B965" s="6" t="s">
        <v>1144</v>
      </c>
      <c r="C965" s="14">
        <v>1117.36293</v>
      </c>
      <c r="D965" s="14">
        <v>0</v>
      </c>
      <c r="E965" s="14">
        <f t="shared" si="75"/>
        <v>0</v>
      </c>
      <c r="F965" s="14">
        <f t="shared" ref="F965:H966" si="81">SUM(F966)</f>
        <v>0</v>
      </c>
      <c r="G965" s="14">
        <f t="shared" si="81"/>
        <v>0</v>
      </c>
      <c r="H965" s="14">
        <f t="shared" si="81"/>
        <v>0</v>
      </c>
    </row>
    <row r="966" spans="1:8" ht="16.5" thickTop="1" thickBot="1" x14ac:dyDescent="0.3">
      <c r="A966" s="5" t="s">
        <v>1145</v>
      </c>
      <c r="B966" s="7" t="s">
        <v>20</v>
      </c>
      <c r="C966" s="15">
        <v>1117.36293</v>
      </c>
      <c r="D966" s="15">
        <v>0</v>
      </c>
      <c r="E966" s="15">
        <f t="shared" ref="E966:E1029" si="82">SUM(F966:H966)</f>
        <v>0</v>
      </c>
      <c r="F966" s="15">
        <f t="shared" si="81"/>
        <v>0</v>
      </c>
      <c r="G966" s="15">
        <f t="shared" si="81"/>
        <v>0</v>
      </c>
      <c r="H966" s="15">
        <f t="shared" si="81"/>
        <v>0</v>
      </c>
    </row>
    <row r="967" spans="1:8" ht="16.5" thickTop="1" thickBot="1" x14ac:dyDescent="0.3">
      <c r="A967" s="5" t="s">
        <v>1146</v>
      </c>
      <c r="B967" s="8" t="s">
        <v>34</v>
      </c>
      <c r="C967" s="15">
        <v>1117.36293</v>
      </c>
      <c r="D967" s="15">
        <v>0</v>
      </c>
      <c r="E967" s="15">
        <f t="shared" si="82"/>
        <v>0</v>
      </c>
      <c r="F967" s="15">
        <v>0</v>
      </c>
      <c r="G967" s="15">
        <v>0</v>
      </c>
      <c r="H967" s="15">
        <v>0</v>
      </c>
    </row>
    <row r="968" spans="1:8" ht="16.5" thickTop="1" thickBot="1" x14ac:dyDescent="0.3">
      <c r="A968" s="5" t="s">
        <v>1147</v>
      </c>
      <c r="B968" s="6" t="s">
        <v>1148</v>
      </c>
      <c r="C968" s="14">
        <v>95101.200369999991</v>
      </c>
      <c r="D968" s="14">
        <v>70528.399999999994</v>
      </c>
      <c r="E968" s="14">
        <f t="shared" si="82"/>
        <v>65600</v>
      </c>
      <c r="F968" s="14">
        <f t="shared" ref="F968:H969" si="83">SUM(F977,F986,F1009,F1018,F1025,F1033,F1040,F1064,F1073,F1077,F1085,F1093,F1102)</f>
        <v>63800</v>
      </c>
      <c r="G968" s="14">
        <f t="shared" si="83"/>
        <v>0</v>
      </c>
      <c r="H968" s="14">
        <f t="shared" si="83"/>
        <v>1800</v>
      </c>
    </row>
    <row r="969" spans="1:8" ht="16.5" thickTop="1" thickBot="1" x14ac:dyDescent="0.3">
      <c r="A969" s="5" t="s">
        <v>1149</v>
      </c>
      <c r="B969" s="7" t="s">
        <v>20</v>
      </c>
      <c r="C969" s="15">
        <v>84686.362080000006</v>
      </c>
      <c r="D969" s="15">
        <v>62765.8</v>
      </c>
      <c r="E969" s="15">
        <f t="shared" si="82"/>
        <v>61169</v>
      </c>
      <c r="F969" s="15">
        <f t="shared" si="83"/>
        <v>59369</v>
      </c>
      <c r="G969" s="15">
        <f t="shared" si="83"/>
        <v>0</v>
      </c>
      <c r="H969" s="15">
        <f t="shared" si="83"/>
        <v>1800</v>
      </c>
    </row>
    <row r="970" spans="1:8" ht="16.5" thickTop="1" thickBot="1" x14ac:dyDescent="0.3">
      <c r="A970" s="5" t="s">
        <v>1150</v>
      </c>
      <c r="B970" s="8" t="s">
        <v>22</v>
      </c>
      <c r="C970" s="15">
        <v>38342.783259999997</v>
      </c>
      <c r="D970" s="15">
        <v>38103</v>
      </c>
      <c r="E970" s="15">
        <f t="shared" si="82"/>
        <v>36682</v>
      </c>
      <c r="F970" s="15">
        <f>SUM(F979,F988,F1011,F1020,F1027,F1035,F1042,F1066,F1079,F1087,F1095,F1104)</f>
        <v>36682</v>
      </c>
      <c r="G970" s="15">
        <f>SUM(G979,G988,G1011,G1020,G1027,G1035,G1042,G1066,G1079,G1087,G1095,G1104)</f>
        <v>0</v>
      </c>
      <c r="H970" s="15">
        <f>SUM(H979,H988,H1011,H1020,H1027,H1035,H1042,H1066,H1079,H1087,H1095,H1104)</f>
        <v>0</v>
      </c>
    </row>
    <row r="971" spans="1:8" ht="16.5" thickTop="1" thickBot="1" x14ac:dyDescent="0.3">
      <c r="A971" s="5" t="s">
        <v>1151</v>
      </c>
      <c r="B971" s="8" t="s">
        <v>24</v>
      </c>
      <c r="C971" s="15">
        <v>19938.240040000001</v>
      </c>
      <c r="D971" s="15">
        <v>22691.8</v>
      </c>
      <c r="E971" s="15">
        <f t="shared" si="82"/>
        <v>22500</v>
      </c>
      <c r="F971" s="15">
        <f>SUM(F980,F989,F1012,F1021,F1028,F1036,F1043,F1067,F1075,F1080,F1088,F1096,F1105)</f>
        <v>20700</v>
      </c>
      <c r="G971" s="15">
        <f>SUM(G980,G989,G1012,G1021,G1028,G1036,G1043,G1067,G1075,G1080,G1088,G1096,G1105)</f>
        <v>0</v>
      </c>
      <c r="H971" s="15">
        <f>SUM(H980,H989,H1012,H1021,H1028,H1036,H1043,H1067,H1075,H1080,H1088,H1096,H1105)</f>
        <v>1800</v>
      </c>
    </row>
    <row r="972" spans="1:8" ht="16.5" thickTop="1" thickBot="1" x14ac:dyDescent="0.3">
      <c r="A972" s="5" t="s">
        <v>1152</v>
      </c>
      <c r="B972" s="8" t="s">
        <v>30</v>
      </c>
      <c r="C972" s="15">
        <v>251.42747000000003</v>
      </c>
      <c r="D972" s="15">
        <v>63</v>
      </c>
      <c r="E972" s="15">
        <f t="shared" si="82"/>
        <v>75</v>
      </c>
      <c r="F972" s="15">
        <f>SUM(F981,F990,F1013,F1029,F1044,F1068,F1089,F1097,F1106)</f>
        <v>75</v>
      </c>
      <c r="G972" s="15">
        <f>SUM(G981,G990,G1013,G1029,G1044,G1068,G1089,G1097,G1106)</f>
        <v>0</v>
      </c>
      <c r="H972" s="15">
        <f>SUM(H981,H990,H1013,H1029,H1044,H1068,H1089,H1097,H1106)</f>
        <v>0</v>
      </c>
    </row>
    <row r="973" spans="1:8" ht="16.5" thickTop="1" thickBot="1" x14ac:dyDescent="0.3">
      <c r="A973" s="5" t="s">
        <v>1153</v>
      </c>
      <c r="B973" s="8" t="s">
        <v>32</v>
      </c>
      <c r="C973" s="15">
        <v>414.79614000000004</v>
      </c>
      <c r="D973" s="15">
        <v>285</v>
      </c>
      <c r="E973" s="15">
        <f t="shared" si="82"/>
        <v>270</v>
      </c>
      <c r="F973" s="15">
        <f t="shared" ref="F973:H974" si="84">SUM(F982,F991,F1014,F1022,F1030,F1037,F1045,F1069,F1081,F1090,F1098,F1107)</f>
        <v>270</v>
      </c>
      <c r="G973" s="15">
        <f t="shared" si="84"/>
        <v>0</v>
      </c>
      <c r="H973" s="15">
        <f t="shared" si="84"/>
        <v>0</v>
      </c>
    </row>
    <row r="974" spans="1:8" ht="16.5" thickTop="1" thickBot="1" x14ac:dyDescent="0.3">
      <c r="A974" s="5" t="s">
        <v>1154</v>
      </c>
      <c r="B974" s="8" t="s">
        <v>34</v>
      </c>
      <c r="C974" s="15">
        <v>25739.115170000001</v>
      </c>
      <c r="D974" s="15">
        <v>1623</v>
      </c>
      <c r="E974" s="15">
        <f t="shared" si="82"/>
        <v>1642</v>
      </c>
      <c r="F974" s="15">
        <f t="shared" si="84"/>
        <v>1642</v>
      </c>
      <c r="G974" s="15">
        <f t="shared" si="84"/>
        <v>0</v>
      </c>
      <c r="H974" s="15">
        <f t="shared" si="84"/>
        <v>0</v>
      </c>
    </row>
    <row r="975" spans="1:8" ht="16.5" thickTop="1" thickBot="1" x14ac:dyDescent="0.3">
      <c r="A975" s="5" t="s">
        <v>1155</v>
      </c>
      <c r="B975" s="7" t="s">
        <v>36</v>
      </c>
      <c r="C975" s="15">
        <v>10238.525730000001</v>
      </c>
      <c r="D975" s="15">
        <v>7762.6</v>
      </c>
      <c r="E975" s="15">
        <f t="shared" si="82"/>
        <v>4431</v>
      </c>
      <c r="F975" s="15">
        <f>SUM(F984,F993,F1016,F1024,F1032,F1039,F1047,F1071,F1076,F1083,F1092,F1100,F1109)</f>
        <v>4431</v>
      </c>
      <c r="G975" s="15">
        <f>SUM(G984,G993,G1016,G1024,G1032,G1039,G1047,G1071,G1076,G1083,G1092,G1100,G1109)</f>
        <v>0</v>
      </c>
      <c r="H975" s="15">
        <f>SUM(H984,H993,H1016,H1024,H1032,H1039,H1047,H1071,H1076,H1083,H1092,H1100,H1109)</f>
        <v>0</v>
      </c>
    </row>
    <row r="976" spans="1:8" ht="16.5" thickTop="1" thickBot="1" x14ac:dyDescent="0.3">
      <c r="A976" s="5" t="s">
        <v>1156</v>
      </c>
      <c r="B976" s="7" t="s">
        <v>40</v>
      </c>
      <c r="C976" s="15">
        <v>176.31255999999999</v>
      </c>
      <c r="D976" s="15">
        <v>0</v>
      </c>
      <c r="E976" s="15">
        <f t="shared" si="82"/>
        <v>0</v>
      </c>
      <c r="F976" s="15">
        <f>SUM(F985,F1017,F1048,F1072,F1084,F1101,F1110)</f>
        <v>0</v>
      </c>
      <c r="G976" s="15">
        <f>SUM(G985,G1017,G1048,G1072,G1084,G1101,G1110)</f>
        <v>0</v>
      </c>
      <c r="H976" s="15">
        <f>SUM(H985,H1017,H1048,H1072,H1084,H1101,H1110)</f>
        <v>0</v>
      </c>
    </row>
    <row r="977" spans="1:8" ht="76.5" thickTop="1" thickBot="1" x14ac:dyDescent="0.3">
      <c r="A977" s="5" t="s">
        <v>1157</v>
      </c>
      <c r="B977" s="6" t="s">
        <v>1158</v>
      </c>
      <c r="C977" s="14">
        <v>33490.480120000007</v>
      </c>
      <c r="D977" s="14">
        <v>8500</v>
      </c>
      <c r="E977" s="14">
        <f t="shared" si="82"/>
        <v>7900</v>
      </c>
      <c r="F977" s="14">
        <f>SUM(F978,F984:F985)</f>
        <v>7900</v>
      </c>
      <c r="G977" s="14">
        <f>SUM(G978,G984:G985)</f>
        <v>0</v>
      </c>
      <c r="H977" s="14">
        <f>SUM(H978,H984:H985)</f>
        <v>0</v>
      </c>
    </row>
    <row r="978" spans="1:8" ht="16.5" thickTop="1" thickBot="1" x14ac:dyDescent="0.3">
      <c r="A978" s="5" t="s">
        <v>1159</v>
      </c>
      <c r="B978" s="7" t="s">
        <v>20</v>
      </c>
      <c r="C978" s="15">
        <v>33149.258050000004</v>
      </c>
      <c r="D978" s="15">
        <v>8345</v>
      </c>
      <c r="E978" s="15">
        <f t="shared" si="82"/>
        <v>7740</v>
      </c>
      <c r="F978" s="15">
        <f>SUM(F979:F983)</f>
        <v>7740</v>
      </c>
      <c r="G978" s="15">
        <f>SUM(G979:G983)</f>
        <v>0</v>
      </c>
      <c r="H978" s="15">
        <f>SUM(H979:H983)</f>
        <v>0</v>
      </c>
    </row>
    <row r="979" spans="1:8" ht="16.5" thickTop="1" thickBot="1" x14ac:dyDescent="0.3">
      <c r="A979" s="5" t="s">
        <v>1160</v>
      </c>
      <c r="B979" s="8" t="s">
        <v>22</v>
      </c>
      <c r="C979" s="15">
        <v>4119.2205700000004</v>
      </c>
      <c r="D979" s="15">
        <v>4342</v>
      </c>
      <c r="E979" s="15">
        <f t="shared" si="82"/>
        <v>4240</v>
      </c>
      <c r="F979" s="15">
        <v>4240</v>
      </c>
      <c r="G979" s="15">
        <v>0</v>
      </c>
      <c r="H979" s="15">
        <v>0</v>
      </c>
    </row>
    <row r="980" spans="1:8" ht="16.5" thickTop="1" thickBot="1" x14ac:dyDescent="0.3">
      <c r="A980" s="5" t="s">
        <v>1161</v>
      </c>
      <c r="B980" s="8" t="s">
        <v>24</v>
      </c>
      <c r="C980" s="15">
        <v>4254.6916000000001</v>
      </c>
      <c r="D980" s="15">
        <v>3521</v>
      </c>
      <c r="E980" s="15">
        <f t="shared" si="82"/>
        <v>3005</v>
      </c>
      <c r="F980" s="15">
        <v>3005</v>
      </c>
      <c r="G980" s="15">
        <v>0</v>
      </c>
      <c r="H980" s="15">
        <v>0</v>
      </c>
    </row>
    <row r="981" spans="1:8" ht="16.5" thickTop="1" thickBot="1" x14ac:dyDescent="0.3">
      <c r="A981" s="5" t="s">
        <v>1162</v>
      </c>
      <c r="B981" s="8" t="s">
        <v>30</v>
      </c>
      <c r="C981" s="15">
        <v>59.954999999999998</v>
      </c>
      <c r="D981" s="15">
        <v>50</v>
      </c>
      <c r="E981" s="15">
        <f t="shared" si="82"/>
        <v>60</v>
      </c>
      <c r="F981" s="15">
        <v>60</v>
      </c>
      <c r="G981" s="15">
        <v>0</v>
      </c>
      <c r="H981" s="15">
        <v>0</v>
      </c>
    </row>
    <row r="982" spans="1:8" ht="16.5" thickTop="1" thickBot="1" x14ac:dyDescent="0.3">
      <c r="A982" s="5" t="s">
        <v>1163</v>
      </c>
      <c r="B982" s="8" t="s">
        <v>32</v>
      </c>
      <c r="C982" s="15">
        <v>66.060239999999993</v>
      </c>
      <c r="D982" s="15">
        <v>90</v>
      </c>
      <c r="E982" s="15">
        <f t="shared" si="82"/>
        <v>90</v>
      </c>
      <c r="F982" s="15">
        <v>90</v>
      </c>
      <c r="G982" s="15">
        <v>0</v>
      </c>
      <c r="H982" s="15">
        <v>0</v>
      </c>
    </row>
    <row r="983" spans="1:8" ht="16.5" thickTop="1" thickBot="1" x14ac:dyDescent="0.3">
      <c r="A983" s="5" t="s">
        <v>1164</v>
      </c>
      <c r="B983" s="8" t="s">
        <v>34</v>
      </c>
      <c r="C983" s="15">
        <v>24649.33064</v>
      </c>
      <c r="D983" s="15">
        <v>342</v>
      </c>
      <c r="E983" s="15">
        <f t="shared" si="82"/>
        <v>345</v>
      </c>
      <c r="F983" s="15">
        <v>345</v>
      </c>
      <c r="G983" s="15">
        <v>0</v>
      </c>
      <c r="H983" s="15">
        <v>0</v>
      </c>
    </row>
    <row r="984" spans="1:8" ht="16.5" thickTop="1" thickBot="1" x14ac:dyDescent="0.3">
      <c r="A984" s="5" t="s">
        <v>1165</v>
      </c>
      <c r="B984" s="7" t="s">
        <v>36</v>
      </c>
      <c r="C984" s="15">
        <v>165.37450000000001</v>
      </c>
      <c r="D984" s="15">
        <v>155</v>
      </c>
      <c r="E984" s="15">
        <f t="shared" si="82"/>
        <v>160</v>
      </c>
      <c r="F984" s="15">
        <v>160</v>
      </c>
      <c r="G984" s="15">
        <v>0</v>
      </c>
      <c r="H984" s="15">
        <v>0</v>
      </c>
    </row>
    <row r="985" spans="1:8" ht="16.5" thickTop="1" thickBot="1" x14ac:dyDescent="0.3">
      <c r="A985" s="5" t="s">
        <v>1166</v>
      </c>
      <c r="B985" s="7" t="s">
        <v>40</v>
      </c>
      <c r="C985" s="15">
        <v>175.84756999999999</v>
      </c>
      <c r="D985" s="15">
        <v>0</v>
      </c>
      <c r="E985" s="15">
        <f t="shared" si="82"/>
        <v>0</v>
      </c>
      <c r="F985" s="15">
        <v>0</v>
      </c>
      <c r="G985" s="15">
        <v>0</v>
      </c>
      <c r="H985" s="15">
        <v>0</v>
      </c>
    </row>
    <row r="986" spans="1:8" ht="46.5" thickTop="1" thickBot="1" x14ac:dyDescent="0.3">
      <c r="A986" s="5" t="s">
        <v>1167</v>
      </c>
      <c r="B986" s="6" t="s">
        <v>1168</v>
      </c>
      <c r="C986" s="14">
        <v>34923.988729999997</v>
      </c>
      <c r="D986" s="14">
        <v>35000</v>
      </c>
      <c r="E986" s="14">
        <f t="shared" si="82"/>
        <v>35000</v>
      </c>
      <c r="F986" s="14">
        <f t="shared" ref="F986:H989" si="85">SUM(F994,F1002)</f>
        <v>35000</v>
      </c>
      <c r="G986" s="14">
        <f t="shared" si="85"/>
        <v>0</v>
      </c>
      <c r="H986" s="14">
        <f t="shared" si="85"/>
        <v>0</v>
      </c>
    </row>
    <row r="987" spans="1:8" ht="16.5" thickTop="1" thickBot="1" x14ac:dyDescent="0.3">
      <c r="A987" s="5" t="s">
        <v>1169</v>
      </c>
      <c r="B987" s="7" t="s">
        <v>20</v>
      </c>
      <c r="C987" s="15">
        <v>33941.454179999993</v>
      </c>
      <c r="D987" s="15">
        <v>33390</v>
      </c>
      <c r="E987" s="15">
        <f t="shared" si="82"/>
        <v>33095</v>
      </c>
      <c r="F987" s="15">
        <f t="shared" si="85"/>
        <v>33095</v>
      </c>
      <c r="G987" s="15">
        <f t="shared" si="85"/>
        <v>0</v>
      </c>
      <c r="H987" s="15">
        <f t="shared" si="85"/>
        <v>0</v>
      </c>
    </row>
    <row r="988" spans="1:8" ht="16.5" thickTop="1" thickBot="1" x14ac:dyDescent="0.3">
      <c r="A988" s="5" t="s">
        <v>1170</v>
      </c>
      <c r="B988" s="8" t="s">
        <v>22</v>
      </c>
      <c r="C988" s="15">
        <v>25720.90005</v>
      </c>
      <c r="D988" s="15">
        <v>24732</v>
      </c>
      <c r="E988" s="15">
        <f t="shared" si="82"/>
        <v>24732</v>
      </c>
      <c r="F988" s="15">
        <f t="shared" si="85"/>
        <v>24732</v>
      </c>
      <c r="G988" s="15">
        <f t="shared" si="85"/>
        <v>0</v>
      </c>
      <c r="H988" s="15">
        <f t="shared" si="85"/>
        <v>0</v>
      </c>
    </row>
    <row r="989" spans="1:8" ht="16.5" thickTop="1" thickBot="1" x14ac:dyDescent="0.3">
      <c r="A989" s="5" t="s">
        <v>1171</v>
      </c>
      <c r="B989" s="8" t="s">
        <v>24</v>
      </c>
      <c r="C989" s="15">
        <v>6962.6134000000002</v>
      </c>
      <c r="D989" s="15">
        <v>7411</v>
      </c>
      <c r="E989" s="15">
        <f t="shared" si="82"/>
        <v>7066</v>
      </c>
      <c r="F989" s="15">
        <f t="shared" si="85"/>
        <v>7066</v>
      </c>
      <c r="G989" s="15">
        <f t="shared" si="85"/>
        <v>0</v>
      </c>
      <c r="H989" s="15">
        <f t="shared" si="85"/>
        <v>0</v>
      </c>
    </row>
    <row r="990" spans="1:8" ht="16.5" thickTop="1" thickBot="1" x14ac:dyDescent="0.3">
      <c r="A990" s="5" t="s">
        <v>1172</v>
      </c>
      <c r="B990" s="8" t="s">
        <v>30</v>
      </c>
      <c r="C990" s="15">
        <v>3.7698</v>
      </c>
      <c r="D990" s="15">
        <v>5</v>
      </c>
      <c r="E990" s="15">
        <f t="shared" si="82"/>
        <v>6</v>
      </c>
      <c r="F990" s="15">
        <f>SUM(F998)</f>
        <v>6</v>
      </c>
      <c r="G990" s="15">
        <f>SUM(G998)</f>
        <v>0</v>
      </c>
      <c r="H990" s="15">
        <f>SUM(H998)</f>
        <v>0</v>
      </c>
    </row>
    <row r="991" spans="1:8" ht="16.5" thickTop="1" thickBot="1" x14ac:dyDescent="0.3">
      <c r="A991" s="5" t="s">
        <v>1173</v>
      </c>
      <c r="B991" s="8" t="s">
        <v>32</v>
      </c>
      <c r="C991" s="15">
        <v>182.92146</v>
      </c>
      <c r="D991" s="15">
        <v>70</v>
      </c>
      <c r="E991" s="15">
        <f t="shared" si="82"/>
        <v>70</v>
      </c>
      <c r="F991" s="15">
        <f t="shared" ref="F991:H993" si="86">SUM(F999,F1006)</f>
        <v>70</v>
      </c>
      <c r="G991" s="15">
        <f t="shared" si="86"/>
        <v>0</v>
      </c>
      <c r="H991" s="15">
        <f t="shared" si="86"/>
        <v>0</v>
      </c>
    </row>
    <row r="992" spans="1:8" ht="16.5" thickTop="1" thickBot="1" x14ac:dyDescent="0.3">
      <c r="A992" s="5" t="s">
        <v>1174</v>
      </c>
      <c r="B992" s="8" t="s">
        <v>34</v>
      </c>
      <c r="C992" s="15">
        <v>1071.2494700000002</v>
      </c>
      <c r="D992" s="15">
        <v>1172</v>
      </c>
      <c r="E992" s="15">
        <f t="shared" si="82"/>
        <v>1221</v>
      </c>
      <c r="F992" s="15">
        <f t="shared" si="86"/>
        <v>1221</v>
      </c>
      <c r="G992" s="15">
        <f t="shared" si="86"/>
        <v>0</v>
      </c>
      <c r="H992" s="15">
        <f t="shared" si="86"/>
        <v>0</v>
      </c>
    </row>
    <row r="993" spans="1:8" ht="16.5" thickTop="1" thickBot="1" x14ac:dyDescent="0.3">
      <c r="A993" s="5" t="s">
        <v>1175</v>
      </c>
      <c r="B993" s="7" t="s">
        <v>36</v>
      </c>
      <c r="C993" s="15">
        <v>982.53454999999997</v>
      </c>
      <c r="D993" s="15">
        <v>1610</v>
      </c>
      <c r="E993" s="15">
        <f t="shared" si="82"/>
        <v>1905</v>
      </c>
      <c r="F993" s="15">
        <f t="shared" si="86"/>
        <v>1905</v>
      </c>
      <c r="G993" s="15">
        <f t="shared" si="86"/>
        <v>0</v>
      </c>
      <c r="H993" s="15">
        <f t="shared" si="86"/>
        <v>0</v>
      </c>
    </row>
    <row r="994" spans="1:8" ht="16.5" thickTop="1" thickBot="1" x14ac:dyDescent="0.3">
      <c r="A994" s="5" t="s">
        <v>1176</v>
      </c>
      <c r="B994" s="6" t="s">
        <v>1177</v>
      </c>
      <c r="C994" s="14">
        <v>33869.808899999996</v>
      </c>
      <c r="D994" s="14">
        <v>33750</v>
      </c>
      <c r="E994" s="14">
        <f t="shared" si="82"/>
        <v>33800</v>
      </c>
      <c r="F994" s="14">
        <f>SUM(F995,F1001)</f>
        <v>33800</v>
      </c>
      <c r="G994" s="14">
        <f>SUM(G995,G1001)</f>
        <v>0</v>
      </c>
      <c r="H994" s="14">
        <f>SUM(H995,H1001)</f>
        <v>0</v>
      </c>
    </row>
    <row r="995" spans="1:8" ht="16.5" thickTop="1" thickBot="1" x14ac:dyDescent="0.3">
      <c r="A995" s="5" t="s">
        <v>1178</v>
      </c>
      <c r="B995" s="7" t="s">
        <v>20</v>
      </c>
      <c r="C995" s="15">
        <v>32887.27435</v>
      </c>
      <c r="D995" s="15">
        <v>32150</v>
      </c>
      <c r="E995" s="15">
        <f t="shared" si="82"/>
        <v>31905</v>
      </c>
      <c r="F995" s="15">
        <f>SUM(F996:F1000)</f>
        <v>31905</v>
      </c>
      <c r="G995" s="15">
        <f>SUM(G996:G1000)</f>
        <v>0</v>
      </c>
      <c r="H995" s="15">
        <f>SUM(H996:H1000)</f>
        <v>0</v>
      </c>
    </row>
    <row r="996" spans="1:8" ht="16.5" thickTop="1" thickBot="1" x14ac:dyDescent="0.3">
      <c r="A996" s="5" t="s">
        <v>1179</v>
      </c>
      <c r="B996" s="8" t="s">
        <v>22</v>
      </c>
      <c r="C996" s="15">
        <v>24790.481749999999</v>
      </c>
      <c r="D996" s="15">
        <v>23702</v>
      </c>
      <c r="E996" s="15">
        <f t="shared" si="82"/>
        <v>23702</v>
      </c>
      <c r="F996" s="15">
        <v>23702</v>
      </c>
      <c r="G996" s="15">
        <v>0</v>
      </c>
      <c r="H996" s="15">
        <v>0</v>
      </c>
    </row>
    <row r="997" spans="1:8" ht="16.5" thickTop="1" thickBot="1" x14ac:dyDescent="0.3">
      <c r="A997" s="5" t="s">
        <v>1180</v>
      </c>
      <c r="B997" s="8" t="s">
        <v>24</v>
      </c>
      <c r="C997" s="15">
        <v>6840.1008899999997</v>
      </c>
      <c r="D997" s="15">
        <v>7213</v>
      </c>
      <c r="E997" s="15">
        <f t="shared" si="82"/>
        <v>6918</v>
      </c>
      <c r="F997" s="15">
        <v>6918</v>
      </c>
      <c r="G997" s="15">
        <v>0</v>
      </c>
      <c r="H997" s="15">
        <v>0</v>
      </c>
    </row>
    <row r="998" spans="1:8" ht="16.5" thickTop="1" thickBot="1" x14ac:dyDescent="0.3">
      <c r="A998" s="5" t="s">
        <v>1181</v>
      </c>
      <c r="B998" s="8" t="s">
        <v>30</v>
      </c>
      <c r="C998" s="15">
        <v>3.7698</v>
      </c>
      <c r="D998" s="15">
        <v>5</v>
      </c>
      <c r="E998" s="15">
        <f t="shared" si="82"/>
        <v>6</v>
      </c>
      <c r="F998" s="15">
        <v>6</v>
      </c>
      <c r="G998" s="15">
        <v>0</v>
      </c>
      <c r="H998" s="15">
        <v>0</v>
      </c>
    </row>
    <row r="999" spans="1:8" ht="16.5" thickTop="1" thickBot="1" x14ac:dyDescent="0.3">
      <c r="A999" s="5" t="s">
        <v>1182</v>
      </c>
      <c r="B999" s="8" t="s">
        <v>32</v>
      </c>
      <c r="C999" s="15">
        <v>182.80776</v>
      </c>
      <c r="D999" s="15">
        <v>60</v>
      </c>
      <c r="E999" s="15">
        <f t="shared" si="82"/>
        <v>60</v>
      </c>
      <c r="F999" s="15">
        <v>60</v>
      </c>
      <c r="G999" s="15">
        <v>0</v>
      </c>
      <c r="H999" s="15">
        <v>0</v>
      </c>
    </row>
    <row r="1000" spans="1:8" ht="16.5" thickTop="1" thickBot="1" x14ac:dyDescent="0.3">
      <c r="A1000" s="5" t="s">
        <v>1183</v>
      </c>
      <c r="B1000" s="8" t="s">
        <v>34</v>
      </c>
      <c r="C1000" s="15">
        <v>1070.1141500000001</v>
      </c>
      <c r="D1000" s="15">
        <v>1170</v>
      </c>
      <c r="E1000" s="15">
        <f t="shared" si="82"/>
        <v>1219</v>
      </c>
      <c r="F1000" s="15">
        <v>1219</v>
      </c>
      <c r="G1000" s="15">
        <v>0</v>
      </c>
      <c r="H1000" s="15">
        <v>0</v>
      </c>
    </row>
    <row r="1001" spans="1:8" ht="16.5" thickTop="1" thickBot="1" x14ac:dyDescent="0.3">
      <c r="A1001" s="5" t="s">
        <v>1184</v>
      </c>
      <c r="B1001" s="7" t="s">
        <v>36</v>
      </c>
      <c r="C1001" s="15">
        <v>982.53454999999997</v>
      </c>
      <c r="D1001" s="15">
        <v>1600</v>
      </c>
      <c r="E1001" s="15">
        <f t="shared" si="82"/>
        <v>1895</v>
      </c>
      <c r="F1001" s="15">
        <v>1895</v>
      </c>
      <c r="G1001" s="15">
        <v>0</v>
      </c>
      <c r="H1001" s="15">
        <v>0</v>
      </c>
    </row>
    <row r="1002" spans="1:8" ht="16.5" thickTop="1" thickBot="1" x14ac:dyDescent="0.3">
      <c r="A1002" s="5" t="s">
        <v>1185</v>
      </c>
      <c r="B1002" s="6" t="s">
        <v>1186</v>
      </c>
      <c r="C1002" s="14">
        <v>1054.1798300000003</v>
      </c>
      <c r="D1002" s="14">
        <v>1250</v>
      </c>
      <c r="E1002" s="14">
        <f t="shared" si="82"/>
        <v>1200</v>
      </c>
      <c r="F1002" s="14">
        <f>SUM(F1003,F1008)</f>
        <v>1200</v>
      </c>
      <c r="G1002" s="14">
        <f>SUM(G1003,G1008)</f>
        <v>0</v>
      </c>
      <c r="H1002" s="14">
        <f>SUM(H1003,H1008)</f>
        <v>0</v>
      </c>
    </row>
    <row r="1003" spans="1:8" ht="16.5" thickTop="1" thickBot="1" x14ac:dyDescent="0.3">
      <c r="A1003" s="5" t="s">
        <v>1187</v>
      </c>
      <c r="B1003" s="7" t="s">
        <v>20</v>
      </c>
      <c r="C1003" s="15">
        <v>1054.1798300000003</v>
      </c>
      <c r="D1003" s="15">
        <v>1240</v>
      </c>
      <c r="E1003" s="15">
        <f t="shared" si="82"/>
        <v>1190</v>
      </c>
      <c r="F1003" s="15">
        <f>SUM(F1004:F1007)</f>
        <v>1190</v>
      </c>
      <c r="G1003" s="15">
        <f>SUM(G1004:G1007)</f>
        <v>0</v>
      </c>
      <c r="H1003" s="15">
        <f>SUM(H1004:H1007)</f>
        <v>0</v>
      </c>
    </row>
    <row r="1004" spans="1:8" ht="16.5" thickTop="1" thickBot="1" x14ac:dyDescent="0.3">
      <c r="A1004" s="5" t="s">
        <v>1188</v>
      </c>
      <c r="B1004" s="8" t="s">
        <v>22</v>
      </c>
      <c r="C1004" s="15">
        <v>930.41830000000004</v>
      </c>
      <c r="D1004" s="15">
        <v>1030</v>
      </c>
      <c r="E1004" s="15">
        <f t="shared" si="82"/>
        <v>1030</v>
      </c>
      <c r="F1004" s="15">
        <v>1030</v>
      </c>
      <c r="G1004" s="15">
        <v>0</v>
      </c>
      <c r="H1004" s="15">
        <v>0</v>
      </c>
    </row>
    <row r="1005" spans="1:8" ht="16.5" thickTop="1" thickBot="1" x14ac:dyDescent="0.3">
      <c r="A1005" s="5" t="s">
        <v>1189</v>
      </c>
      <c r="B1005" s="8" t="s">
        <v>24</v>
      </c>
      <c r="C1005" s="15">
        <v>122.51251000000001</v>
      </c>
      <c r="D1005" s="15">
        <v>198</v>
      </c>
      <c r="E1005" s="15">
        <f t="shared" si="82"/>
        <v>148</v>
      </c>
      <c r="F1005" s="15">
        <v>148</v>
      </c>
      <c r="G1005" s="15">
        <v>0</v>
      </c>
      <c r="H1005" s="15">
        <v>0</v>
      </c>
    </row>
    <row r="1006" spans="1:8" ht="16.5" thickTop="1" thickBot="1" x14ac:dyDescent="0.3">
      <c r="A1006" s="5" t="s">
        <v>1190</v>
      </c>
      <c r="B1006" s="8" t="s">
        <v>32</v>
      </c>
      <c r="C1006" s="15">
        <v>0.1137</v>
      </c>
      <c r="D1006" s="15">
        <v>10</v>
      </c>
      <c r="E1006" s="15">
        <f t="shared" si="82"/>
        <v>10</v>
      </c>
      <c r="F1006" s="15">
        <v>10</v>
      </c>
      <c r="G1006" s="15">
        <v>0</v>
      </c>
      <c r="H1006" s="15">
        <v>0</v>
      </c>
    </row>
    <row r="1007" spans="1:8" ht="16.5" thickTop="1" thickBot="1" x14ac:dyDescent="0.3">
      <c r="A1007" s="5" t="s">
        <v>1191</v>
      </c>
      <c r="B1007" s="8" t="s">
        <v>34</v>
      </c>
      <c r="C1007" s="15">
        <v>1.1353200000000001</v>
      </c>
      <c r="D1007" s="15">
        <v>2</v>
      </c>
      <c r="E1007" s="15">
        <f t="shared" si="82"/>
        <v>2</v>
      </c>
      <c r="F1007" s="15">
        <v>2</v>
      </c>
      <c r="G1007" s="15">
        <v>0</v>
      </c>
      <c r="H1007" s="15">
        <v>0</v>
      </c>
    </row>
    <row r="1008" spans="1:8" ht="16.5" thickTop="1" thickBot="1" x14ac:dyDescent="0.3">
      <c r="A1008" s="5" t="s">
        <v>1192</v>
      </c>
      <c r="B1008" s="7" t="s">
        <v>36</v>
      </c>
      <c r="C1008" s="15">
        <v>0</v>
      </c>
      <c r="D1008" s="15">
        <v>10</v>
      </c>
      <c r="E1008" s="15">
        <f t="shared" si="82"/>
        <v>10</v>
      </c>
      <c r="F1008" s="15">
        <v>10</v>
      </c>
      <c r="G1008" s="15">
        <v>0</v>
      </c>
      <c r="H1008" s="15">
        <v>0</v>
      </c>
    </row>
    <row r="1009" spans="1:8" ht="61.5" thickTop="1" thickBot="1" x14ac:dyDescent="0.3">
      <c r="A1009" s="5" t="s">
        <v>1193</v>
      </c>
      <c r="B1009" s="6" t="s">
        <v>1194</v>
      </c>
      <c r="C1009" s="14">
        <v>7629.4206399999994</v>
      </c>
      <c r="D1009" s="14">
        <v>8219</v>
      </c>
      <c r="E1009" s="14">
        <f t="shared" si="82"/>
        <v>6150</v>
      </c>
      <c r="F1009" s="14">
        <f>SUM(F1010,F1016:F1017)</f>
        <v>6150</v>
      </c>
      <c r="G1009" s="14">
        <f>SUM(G1010,G1016:G1017)</f>
        <v>0</v>
      </c>
      <c r="H1009" s="14">
        <f>SUM(H1010,H1016:H1017)</f>
        <v>0</v>
      </c>
    </row>
    <row r="1010" spans="1:8" ht="16.5" thickTop="1" thickBot="1" x14ac:dyDescent="0.3">
      <c r="A1010" s="5" t="s">
        <v>1195</v>
      </c>
      <c r="B1010" s="7" t="s">
        <v>20</v>
      </c>
      <c r="C1010" s="15">
        <v>5106.4356899999993</v>
      </c>
      <c r="D1010" s="15">
        <v>6129</v>
      </c>
      <c r="E1010" s="15">
        <f t="shared" si="82"/>
        <v>6050</v>
      </c>
      <c r="F1010" s="15">
        <f>SUM(F1011:F1015)</f>
        <v>6050</v>
      </c>
      <c r="G1010" s="15">
        <f>SUM(G1011:G1015)</f>
        <v>0</v>
      </c>
      <c r="H1010" s="15">
        <f>SUM(H1011:H1015)</f>
        <v>0</v>
      </c>
    </row>
    <row r="1011" spans="1:8" ht="16.5" thickTop="1" thickBot="1" x14ac:dyDescent="0.3">
      <c r="A1011" s="5" t="s">
        <v>1196</v>
      </c>
      <c r="B1011" s="8" t="s">
        <v>22</v>
      </c>
      <c r="C1011" s="15">
        <v>4026.0891299999998</v>
      </c>
      <c r="D1011" s="15">
        <v>4053</v>
      </c>
      <c r="E1011" s="15">
        <f t="shared" si="82"/>
        <v>4000</v>
      </c>
      <c r="F1011" s="15">
        <v>4000</v>
      </c>
      <c r="G1011" s="15">
        <v>0</v>
      </c>
      <c r="H1011" s="15">
        <v>0</v>
      </c>
    </row>
    <row r="1012" spans="1:8" ht="16.5" thickTop="1" thickBot="1" x14ac:dyDescent="0.3">
      <c r="A1012" s="5" t="s">
        <v>1197</v>
      </c>
      <c r="B1012" s="8" t="s">
        <v>24</v>
      </c>
      <c r="C1012" s="15">
        <v>997.78466000000003</v>
      </c>
      <c r="D1012" s="15">
        <v>1971</v>
      </c>
      <c r="E1012" s="15">
        <f t="shared" si="82"/>
        <v>2000</v>
      </c>
      <c r="F1012" s="15">
        <v>2000</v>
      </c>
      <c r="G1012" s="15">
        <v>0</v>
      </c>
      <c r="H1012" s="15">
        <v>0</v>
      </c>
    </row>
    <row r="1013" spans="1:8" ht="16.5" thickTop="1" thickBot="1" x14ac:dyDescent="0.3">
      <c r="A1013" s="5" t="s">
        <v>1198</v>
      </c>
      <c r="B1013" s="8" t="s">
        <v>30</v>
      </c>
      <c r="C1013" s="15">
        <v>4.8484299999999996</v>
      </c>
      <c r="D1013" s="15">
        <v>0</v>
      </c>
      <c r="E1013" s="15">
        <f t="shared" si="82"/>
        <v>0</v>
      </c>
      <c r="F1013" s="15">
        <v>0</v>
      </c>
      <c r="G1013" s="15">
        <v>0</v>
      </c>
      <c r="H1013" s="15">
        <v>0</v>
      </c>
    </row>
    <row r="1014" spans="1:8" ht="16.5" thickTop="1" thickBot="1" x14ac:dyDescent="0.3">
      <c r="A1014" s="5" t="s">
        <v>1199</v>
      </c>
      <c r="B1014" s="8" t="s">
        <v>32</v>
      </c>
      <c r="C1014" s="15">
        <v>64.996009999999998</v>
      </c>
      <c r="D1014" s="15">
        <v>70</v>
      </c>
      <c r="E1014" s="15">
        <f t="shared" si="82"/>
        <v>50</v>
      </c>
      <c r="F1014" s="15">
        <v>50</v>
      </c>
      <c r="G1014" s="15">
        <v>0</v>
      </c>
      <c r="H1014" s="15">
        <v>0</v>
      </c>
    </row>
    <row r="1015" spans="1:8" ht="16.5" thickTop="1" thickBot="1" x14ac:dyDescent="0.3">
      <c r="A1015" s="5" t="s">
        <v>1200</v>
      </c>
      <c r="B1015" s="8" t="s">
        <v>34</v>
      </c>
      <c r="C1015" s="15">
        <v>12.717460000000001</v>
      </c>
      <c r="D1015" s="15">
        <v>35</v>
      </c>
      <c r="E1015" s="15">
        <f t="shared" si="82"/>
        <v>0</v>
      </c>
      <c r="F1015" s="15">
        <v>0</v>
      </c>
      <c r="G1015" s="15">
        <v>0</v>
      </c>
      <c r="H1015" s="15">
        <v>0</v>
      </c>
    </row>
    <row r="1016" spans="1:8" ht="16.5" thickTop="1" thickBot="1" x14ac:dyDescent="0.3">
      <c r="A1016" s="5" t="s">
        <v>1201</v>
      </c>
      <c r="B1016" s="7" t="s">
        <v>36</v>
      </c>
      <c r="C1016" s="15">
        <v>2522.8249599999999</v>
      </c>
      <c r="D1016" s="15">
        <v>2090</v>
      </c>
      <c r="E1016" s="15">
        <f t="shared" si="82"/>
        <v>100</v>
      </c>
      <c r="F1016" s="15">
        <v>100</v>
      </c>
      <c r="G1016" s="15">
        <v>0</v>
      </c>
      <c r="H1016" s="15">
        <v>0</v>
      </c>
    </row>
    <row r="1017" spans="1:8" ht="16.5" thickTop="1" thickBot="1" x14ac:dyDescent="0.3">
      <c r="A1017" s="5" t="s">
        <v>1202</v>
      </c>
      <c r="B1017" s="7" t="s">
        <v>40</v>
      </c>
      <c r="C1017" s="15">
        <v>0.15998999999999999</v>
      </c>
      <c r="D1017" s="15">
        <v>0</v>
      </c>
      <c r="E1017" s="15">
        <f t="shared" si="82"/>
        <v>0</v>
      </c>
      <c r="F1017" s="15">
        <v>0</v>
      </c>
      <c r="G1017" s="15">
        <v>0</v>
      </c>
      <c r="H1017" s="15">
        <v>0</v>
      </c>
    </row>
    <row r="1018" spans="1:8" ht="46.5" thickTop="1" thickBot="1" x14ac:dyDescent="0.3">
      <c r="A1018" s="5" t="s">
        <v>1203</v>
      </c>
      <c r="B1018" s="6" t="s">
        <v>1204</v>
      </c>
      <c r="C1018" s="14">
        <v>2155.3968599999998</v>
      </c>
      <c r="D1018" s="14">
        <v>2500</v>
      </c>
      <c r="E1018" s="14">
        <f t="shared" si="82"/>
        <v>2300</v>
      </c>
      <c r="F1018" s="14">
        <f>SUM(F1019,F1024)</f>
        <v>2300</v>
      </c>
      <c r="G1018" s="14">
        <f>SUM(G1019,G1024)</f>
        <v>0</v>
      </c>
      <c r="H1018" s="14">
        <f>SUM(H1019,H1024)</f>
        <v>0</v>
      </c>
    </row>
    <row r="1019" spans="1:8" ht="16.5" thickTop="1" thickBot="1" x14ac:dyDescent="0.3">
      <c r="A1019" s="5" t="s">
        <v>1205</v>
      </c>
      <c r="B1019" s="7" t="s">
        <v>20</v>
      </c>
      <c r="C1019" s="15">
        <v>2029.8611100000001</v>
      </c>
      <c r="D1019" s="15">
        <v>2500</v>
      </c>
      <c r="E1019" s="15">
        <f t="shared" si="82"/>
        <v>2295</v>
      </c>
      <c r="F1019" s="15">
        <f>SUM(F1020:F1023)</f>
        <v>2295</v>
      </c>
      <c r="G1019" s="15">
        <f>SUM(G1020:G1023)</f>
        <v>0</v>
      </c>
      <c r="H1019" s="15">
        <f>SUM(H1020:H1023)</f>
        <v>0</v>
      </c>
    </row>
    <row r="1020" spans="1:8" ht="16.5" thickTop="1" thickBot="1" x14ac:dyDescent="0.3">
      <c r="A1020" s="5" t="s">
        <v>1206</v>
      </c>
      <c r="B1020" s="8" t="s">
        <v>22</v>
      </c>
      <c r="C1020" s="15">
        <v>786.81769999999995</v>
      </c>
      <c r="D1020" s="15">
        <v>1159</v>
      </c>
      <c r="E1020" s="15">
        <f t="shared" si="82"/>
        <v>1026</v>
      </c>
      <c r="F1020" s="15">
        <v>1026</v>
      </c>
      <c r="G1020" s="15">
        <v>0</v>
      </c>
      <c r="H1020" s="15">
        <v>0</v>
      </c>
    </row>
    <row r="1021" spans="1:8" ht="16.5" thickTop="1" thickBot="1" x14ac:dyDescent="0.3">
      <c r="A1021" s="5" t="s">
        <v>1207</v>
      </c>
      <c r="B1021" s="8" t="s">
        <v>24</v>
      </c>
      <c r="C1021" s="15">
        <v>1209.9063200000001</v>
      </c>
      <c r="D1021" s="15">
        <v>1271</v>
      </c>
      <c r="E1021" s="15">
        <f t="shared" si="82"/>
        <v>1199</v>
      </c>
      <c r="F1021" s="15">
        <v>1199</v>
      </c>
      <c r="G1021" s="15">
        <v>0</v>
      </c>
      <c r="H1021" s="15">
        <v>0</v>
      </c>
    </row>
    <row r="1022" spans="1:8" ht="16.5" thickTop="1" thickBot="1" x14ac:dyDescent="0.3">
      <c r="A1022" s="5" t="s">
        <v>1208</v>
      </c>
      <c r="B1022" s="8" t="s">
        <v>32</v>
      </c>
      <c r="C1022" s="15">
        <v>29.771470000000001</v>
      </c>
      <c r="D1022" s="15">
        <v>0</v>
      </c>
      <c r="E1022" s="15">
        <f t="shared" si="82"/>
        <v>0</v>
      </c>
      <c r="F1022" s="15">
        <v>0</v>
      </c>
      <c r="G1022" s="15">
        <v>0</v>
      </c>
      <c r="H1022" s="15">
        <v>0</v>
      </c>
    </row>
    <row r="1023" spans="1:8" ht="16.5" thickTop="1" thickBot="1" x14ac:dyDescent="0.3">
      <c r="A1023" s="5" t="s">
        <v>1209</v>
      </c>
      <c r="B1023" s="8" t="s">
        <v>34</v>
      </c>
      <c r="C1023" s="15">
        <v>3.3656199999999998</v>
      </c>
      <c r="D1023" s="15">
        <v>70</v>
      </c>
      <c r="E1023" s="15">
        <f t="shared" si="82"/>
        <v>70</v>
      </c>
      <c r="F1023" s="15">
        <v>70</v>
      </c>
      <c r="G1023" s="15">
        <v>0</v>
      </c>
      <c r="H1023" s="15">
        <v>0</v>
      </c>
    </row>
    <row r="1024" spans="1:8" ht="16.5" thickTop="1" thickBot="1" x14ac:dyDescent="0.3">
      <c r="A1024" s="5" t="s">
        <v>1210</v>
      </c>
      <c r="B1024" s="7" t="s">
        <v>36</v>
      </c>
      <c r="C1024" s="15">
        <v>125.53574999999999</v>
      </c>
      <c r="D1024" s="15">
        <v>0</v>
      </c>
      <c r="E1024" s="15">
        <f t="shared" si="82"/>
        <v>5</v>
      </c>
      <c r="F1024" s="15">
        <v>5</v>
      </c>
      <c r="G1024" s="15">
        <v>0</v>
      </c>
      <c r="H1024" s="15">
        <v>0</v>
      </c>
    </row>
    <row r="1025" spans="1:8" ht="16.5" thickTop="1" thickBot="1" x14ac:dyDescent="0.3">
      <c r="A1025" s="5" t="s">
        <v>1211</v>
      </c>
      <c r="B1025" s="6" t="s">
        <v>1212</v>
      </c>
      <c r="C1025" s="14">
        <v>2332.6671799999995</v>
      </c>
      <c r="D1025" s="14">
        <v>2500</v>
      </c>
      <c r="E1025" s="14">
        <f t="shared" si="82"/>
        <v>2250</v>
      </c>
      <c r="F1025" s="14">
        <f>SUM(F1026,F1032)</f>
        <v>2250</v>
      </c>
      <c r="G1025" s="14">
        <f>SUM(G1026,G1032)</f>
        <v>0</v>
      </c>
      <c r="H1025" s="14">
        <f>SUM(H1026,H1032)</f>
        <v>0</v>
      </c>
    </row>
    <row r="1026" spans="1:8" ht="16.5" thickTop="1" thickBot="1" x14ac:dyDescent="0.3">
      <c r="A1026" s="5" t="s">
        <v>1213</v>
      </c>
      <c r="B1026" s="7" t="s">
        <v>20</v>
      </c>
      <c r="C1026" s="15">
        <v>2197.7771799999996</v>
      </c>
      <c r="D1026" s="15">
        <v>2485</v>
      </c>
      <c r="E1026" s="15">
        <f t="shared" si="82"/>
        <v>2250</v>
      </c>
      <c r="F1026" s="15">
        <f>SUM(F1027:F1031)</f>
        <v>2250</v>
      </c>
      <c r="G1026" s="15">
        <f>SUM(G1027:G1031)</f>
        <v>0</v>
      </c>
      <c r="H1026" s="15">
        <f>SUM(H1027:H1031)</f>
        <v>0</v>
      </c>
    </row>
    <row r="1027" spans="1:8" ht="16.5" thickTop="1" thickBot="1" x14ac:dyDescent="0.3">
      <c r="A1027" s="5" t="s">
        <v>1214</v>
      </c>
      <c r="B1027" s="8" t="s">
        <v>22</v>
      </c>
      <c r="C1027" s="15">
        <v>1457.6286700000001</v>
      </c>
      <c r="D1027" s="15">
        <v>1557</v>
      </c>
      <c r="E1027" s="15">
        <f t="shared" si="82"/>
        <v>1473</v>
      </c>
      <c r="F1027" s="15">
        <v>1473</v>
      </c>
      <c r="G1027" s="15">
        <v>0</v>
      </c>
      <c r="H1027" s="15">
        <v>0</v>
      </c>
    </row>
    <row r="1028" spans="1:8" ht="16.5" thickTop="1" thickBot="1" x14ac:dyDescent="0.3">
      <c r="A1028" s="5" t="s">
        <v>1215</v>
      </c>
      <c r="B1028" s="8" t="s">
        <v>24</v>
      </c>
      <c r="C1028" s="15">
        <v>714.98218999999995</v>
      </c>
      <c r="D1028" s="15">
        <v>889</v>
      </c>
      <c r="E1028" s="15">
        <f t="shared" si="82"/>
        <v>736</v>
      </c>
      <c r="F1028" s="15">
        <v>736</v>
      </c>
      <c r="G1028" s="15">
        <v>0</v>
      </c>
      <c r="H1028" s="15">
        <v>0</v>
      </c>
    </row>
    <row r="1029" spans="1:8" ht="16.5" thickTop="1" thickBot="1" x14ac:dyDescent="0.3">
      <c r="A1029" s="5" t="s">
        <v>1216</v>
      </c>
      <c r="B1029" s="8" t="s">
        <v>30</v>
      </c>
      <c r="C1029" s="15">
        <v>7.2844800000000003</v>
      </c>
      <c r="D1029" s="15">
        <v>8</v>
      </c>
      <c r="E1029" s="15">
        <f t="shared" si="82"/>
        <v>9</v>
      </c>
      <c r="F1029" s="15">
        <v>9</v>
      </c>
      <c r="G1029" s="15">
        <v>0</v>
      </c>
      <c r="H1029" s="15">
        <v>0</v>
      </c>
    </row>
    <row r="1030" spans="1:8" ht="16.5" thickTop="1" thickBot="1" x14ac:dyDescent="0.3">
      <c r="A1030" s="5" t="s">
        <v>1217</v>
      </c>
      <c r="B1030" s="8" t="s">
        <v>32</v>
      </c>
      <c r="C1030" s="15">
        <v>17.312010000000001</v>
      </c>
      <c r="D1030" s="15">
        <v>30</v>
      </c>
      <c r="E1030" s="15">
        <f t="shared" ref="E1030:E1093" si="87">SUM(F1030:H1030)</f>
        <v>30</v>
      </c>
      <c r="F1030" s="15">
        <v>30</v>
      </c>
      <c r="G1030" s="15">
        <v>0</v>
      </c>
      <c r="H1030" s="15">
        <v>0</v>
      </c>
    </row>
    <row r="1031" spans="1:8" ht="16.5" thickTop="1" thickBot="1" x14ac:dyDescent="0.3">
      <c r="A1031" s="5" t="s">
        <v>1218</v>
      </c>
      <c r="B1031" s="8" t="s">
        <v>34</v>
      </c>
      <c r="C1031" s="15">
        <v>0.56982999999999995</v>
      </c>
      <c r="D1031" s="15">
        <v>1</v>
      </c>
      <c r="E1031" s="15">
        <f t="shared" si="87"/>
        <v>2</v>
      </c>
      <c r="F1031" s="15">
        <v>2</v>
      </c>
      <c r="G1031" s="15">
        <v>0</v>
      </c>
      <c r="H1031" s="15">
        <v>0</v>
      </c>
    </row>
    <row r="1032" spans="1:8" ht="16.5" thickTop="1" thickBot="1" x14ac:dyDescent="0.3">
      <c r="A1032" s="5" t="s">
        <v>1219</v>
      </c>
      <c r="B1032" s="7" t="s">
        <v>36</v>
      </c>
      <c r="C1032" s="15">
        <v>134.88999999999999</v>
      </c>
      <c r="D1032" s="15">
        <v>15</v>
      </c>
      <c r="E1032" s="15">
        <f t="shared" si="87"/>
        <v>0</v>
      </c>
      <c r="F1032" s="15">
        <v>0</v>
      </c>
      <c r="G1032" s="15">
        <v>0</v>
      </c>
      <c r="H1032" s="15">
        <v>0</v>
      </c>
    </row>
    <row r="1033" spans="1:8" ht="31.5" thickTop="1" thickBot="1" x14ac:dyDescent="0.3">
      <c r="A1033" s="5" t="s">
        <v>1220</v>
      </c>
      <c r="B1033" s="6" t="s">
        <v>1221</v>
      </c>
      <c r="C1033" s="14">
        <v>2441.6574100000003</v>
      </c>
      <c r="D1033" s="14">
        <v>1700</v>
      </c>
      <c r="E1033" s="14">
        <f t="shared" si="87"/>
        <v>1000</v>
      </c>
      <c r="F1033" s="14">
        <f>SUM(F1034,F1039)</f>
        <v>1000</v>
      </c>
      <c r="G1033" s="14">
        <f>SUM(G1034,G1039)</f>
        <v>0</v>
      </c>
      <c r="H1033" s="14">
        <f>SUM(H1034,H1039)</f>
        <v>0</v>
      </c>
    </row>
    <row r="1034" spans="1:8" ht="16.5" thickTop="1" thickBot="1" x14ac:dyDescent="0.3">
      <c r="A1034" s="5" t="s">
        <v>1222</v>
      </c>
      <c r="B1034" s="7" t="s">
        <v>20</v>
      </c>
      <c r="C1034" s="15">
        <v>1830.0892000000001</v>
      </c>
      <c r="D1034" s="15">
        <v>1200</v>
      </c>
      <c r="E1034" s="15">
        <f t="shared" si="87"/>
        <v>200</v>
      </c>
      <c r="F1034" s="15">
        <f>SUM(F1035:F1038)</f>
        <v>200</v>
      </c>
      <c r="G1034" s="15">
        <f>SUM(G1035:G1038)</f>
        <v>0</v>
      </c>
      <c r="H1034" s="15">
        <f>SUM(H1035:H1038)</f>
        <v>0</v>
      </c>
    </row>
    <row r="1035" spans="1:8" ht="16.5" thickTop="1" thickBot="1" x14ac:dyDescent="0.3">
      <c r="A1035" s="5" t="s">
        <v>1223</v>
      </c>
      <c r="B1035" s="8" t="s">
        <v>22</v>
      </c>
      <c r="C1035" s="15">
        <v>1333.2094999999999</v>
      </c>
      <c r="D1035" s="15">
        <v>1200</v>
      </c>
      <c r="E1035" s="15">
        <f t="shared" si="87"/>
        <v>200</v>
      </c>
      <c r="F1035" s="15">
        <v>200</v>
      </c>
      <c r="G1035" s="15">
        <v>0</v>
      </c>
      <c r="H1035" s="15">
        <v>0</v>
      </c>
    </row>
    <row r="1036" spans="1:8" ht="16.5" thickTop="1" thickBot="1" x14ac:dyDescent="0.3">
      <c r="A1036" s="5" t="s">
        <v>1224</v>
      </c>
      <c r="B1036" s="8" t="s">
        <v>24</v>
      </c>
      <c r="C1036" s="15">
        <v>477.35145</v>
      </c>
      <c r="D1036" s="15">
        <v>0</v>
      </c>
      <c r="E1036" s="15">
        <f t="shared" si="87"/>
        <v>0</v>
      </c>
      <c r="F1036" s="15">
        <v>0</v>
      </c>
      <c r="G1036" s="15">
        <v>0</v>
      </c>
      <c r="H1036" s="15">
        <v>0</v>
      </c>
    </row>
    <row r="1037" spans="1:8" ht="16.5" thickTop="1" thickBot="1" x14ac:dyDescent="0.3">
      <c r="A1037" s="5" t="s">
        <v>1225</v>
      </c>
      <c r="B1037" s="8" t="s">
        <v>32</v>
      </c>
      <c r="C1037" s="15">
        <v>19.52825</v>
      </c>
      <c r="D1037" s="15">
        <v>0</v>
      </c>
      <c r="E1037" s="15">
        <f t="shared" si="87"/>
        <v>0</v>
      </c>
      <c r="F1037" s="15">
        <v>0</v>
      </c>
      <c r="G1037" s="15">
        <v>0</v>
      </c>
      <c r="H1037" s="15">
        <v>0</v>
      </c>
    </row>
    <row r="1038" spans="1:8" ht="16.5" thickTop="1" thickBot="1" x14ac:dyDescent="0.3">
      <c r="A1038" s="5" t="s">
        <v>1226</v>
      </c>
      <c r="B1038" s="8" t="s">
        <v>34</v>
      </c>
      <c r="C1038" s="15">
        <v>0</v>
      </c>
      <c r="D1038" s="15">
        <v>0</v>
      </c>
      <c r="E1038" s="15">
        <f t="shared" si="87"/>
        <v>0</v>
      </c>
      <c r="F1038" s="15">
        <v>0</v>
      </c>
      <c r="G1038" s="15">
        <v>0</v>
      </c>
      <c r="H1038" s="15">
        <v>0</v>
      </c>
    </row>
    <row r="1039" spans="1:8" ht="16.5" thickTop="1" thickBot="1" x14ac:dyDescent="0.3">
      <c r="A1039" s="5" t="s">
        <v>1227</v>
      </c>
      <c r="B1039" s="7" t="s">
        <v>36</v>
      </c>
      <c r="C1039" s="15">
        <v>611.56821000000002</v>
      </c>
      <c r="D1039" s="15">
        <v>500</v>
      </c>
      <c r="E1039" s="15">
        <f t="shared" si="87"/>
        <v>800</v>
      </c>
      <c r="F1039" s="15">
        <v>800</v>
      </c>
      <c r="G1039" s="15">
        <v>0</v>
      </c>
      <c r="H1039" s="15">
        <v>0</v>
      </c>
    </row>
    <row r="1040" spans="1:8" ht="31.5" thickTop="1" thickBot="1" x14ac:dyDescent="0.3">
      <c r="A1040" s="5" t="s">
        <v>1228</v>
      </c>
      <c r="B1040" s="6" t="s">
        <v>1229</v>
      </c>
      <c r="C1040" s="14">
        <v>1506.02827</v>
      </c>
      <c r="D1040" s="14">
        <v>1581</v>
      </c>
      <c r="E1040" s="14">
        <f t="shared" si="87"/>
        <v>1500</v>
      </c>
      <c r="F1040" s="14">
        <f t="shared" ref="F1040:H1041" si="88">SUM(F1049,F1057)</f>
        <v>1500</v>
      </c>
      <c r="G1040" s="14">
        <f t="shared" si="88"/>
        <v>0</v>
      </c>
      <c r="H1040" s="14">
        <f t="shared" si="88"/>
        <v>0</v>
      </c>
    </row>
    <row r="1041" spans="1:8" ht="16.5" thickTop="1" thickBot="1" x14ac:dyDescent="0.3">
      <c r="A1041" s="5" t="s">
        <v>1230</v>
      </c>
      <c r="B1041" s="7" t="s">
        <v>20</v>
      </c>
      <c r="C1041" s="15">
        <v>1500.03782</v>
      </c>
      <c r="D1041" s="15">
        <v>1572</v>
      </c>
      <c r="E1041" s="15">
        <f t="shared" si="87"/>
        <v>1490</v>
      </c>
      <c r="F1041" s="15">
        <f t="shared" si="88"/>
        <v>1490</v>
      </c>
      <c r="G1041" s="15">
        <f t="shared" si="88"/>
        <v>0</v>
      </c>
      <c r="H1041" s="15">
        <f t="shared" si="88"/>
        <v>0</v>
      </c>
    </row>
    <row r="1042" spans="1:8" ht="16.5" thickTop="1" thickBot="1" x14ac:dyDescent="0.3">
      <c r="A1042" s="5" t="s">
        <v>1231</v>
      </c>
      <c r="B1042" s="8" t="s">
        <v>22</v>
      </c>
      <c r="C1042" s="15">
        <v>882.11764000000005</v>
      </c>
      <c r="D1042" s="15">
        <v>1060</v>
      </c>
      <c r="E1042" s="15">
        <f t="shared" si="87"/>
        <v>1011</v>
      </c>
      <c r="F1042" s="15">
        <f>SUM(F1051)</f>
        <v>1011</v>
      </c>
      <c r="G1042" s="15">
        <f>SUM(G1051)</f>
        <v>0</v>
      </c>
      <c r="H1042" s="15">
        <f>SUM(H1051)</f>
        <v>0</v>
      </c>
    </row>
    <row r="1043" spans="1:8" ht="16.5" thickTop="1" thickBot="1" x14ac:dyDescent="0.3">
      <c r="A1043" s="5" t="s">
        <v>1232</v>
      </c>
      <c r="B1043" s="8" t="s">
        <v>24</v>
      </c>
      <c r="C1043" s="15">
        <v>408.80959000000001</v>
      </c>
      <c r="D1043" s="15">
        <v>484</v>
      </c>
      <c r="E1043" s="15">
        <f t="shared" si="87"/>
        <v>445</v>
      </c>
      <c r="F1043" s="15">
        <f>SUM(F1052,F1059)</f>
        <v>445</v>
      </c>
      <c r="G1043" s="15">
        <f>SUM(G1052,G1059)</f>
        <v>0</v>
      </c>
      <c r="H1043" s="15">
        <f>SUM(H1052,H1059)</f>
        <v>0</v>
      </c>
    </row>
    <row r="1044" spans="1:8" ht="16.5" thickTop="1" thickBot="1" x14ac:dyDescent="0.3">
      <c r="A1044" s="5" t="s">
        <v>1233</v>
      </c>
      <c r="B1044" s="8" t="s">
        <v>30</v>
      </c>
      <c r="C1044" s="15">
        <v>173.02173999999999</v>
      </c>
      <c r="D1044" s="15">
        <v>0</v>
      </c>
      <c r="E1044" s="15">
        <f t="shared" si="87"/>
        <v>0</v>
      </c>
      <c r="F1044" s="15">
        <f>SUM(F1053)</f>
        <v>0</v>
      </c>
      <c r="G1044" s="15">
        <f>SUM(G1053)</f>
        <v>0</v>
      </c>
      <c r="H1044" s="15">
        <f>SUM(H1053)</f>
        <v>0</v>
      </c>
    </row>
    <row r="1045" spans="1:8" ht="16.5" thickTop="1" thickBot="1" x14ac:dyDescent="0.3">
      <c r="A1045" s="5" t="s">
        <v>1234</v>
      </c>
      <c r="B1045" s="8" t="s">
        <v>32</v>
      </c>
      <c r="C1045" s="15">
        <v>34.206699999999998</v>
      </c>
      <c r="D1045" s="15">
        <v>25</v>
      </c>
      <c r="E1045" s="15">
        <f t="shared" si="87"/>
        <v>30</v>
      </c>
      <c r="F1045" s="15">
        <f t="shared" ref="F1045:H1047" si="89">SUM(F1054,F1060)</f>
        <v>30</v>
      </c>
      <c r="G1045" s="15">
        <f t="shared" si="89"/>
        <v>0</v>
      </c>
      <c r="H1045" s="15">
        <f t="shared" si="89"/>
        <v>0</v>
      </c>
    </row>
    <row r="1046" spans="1:8" ht="16.5" thickTop="1" thickBot="1" x14ac:dyDescent="0.3">
      <c r="A1046" s="5" t="s">
        <v>1235</v>
      </c>
      <c r="B1046" s="8" t="s">
        <v>34</v>
      </c>
      <c r="C1046" s="15">
        <v>1.88215</v>
      </c>
      <c r="D1046" s="15">
        <v>3</v>
      </c>
      <c r="E1046" s="15">
        <f t="shared" si="87"/>
        <v>4</v>
      </c>
      <c r="F1046" s="15">
        <f t="shared" si="89"/>
        <v>4</v>
      </c>
      <c r="G1046" s="15">
        <f t="shared" si="89"/>
        <v>0</v>
      </c>
      <c r="H1046" s="15">
        <f t="shared" si="89"/>
        <v>0</v>
      </c>
    </row>
    <row r="1047" spans="1:8" ht="16.5" thickTop="1" thickBot="1" x14ac:dyDescent="0.3">
      <c r="A1047" s="5" t="s">
        <v>1236</v>
      </c>
      <c r="B1047" s="7" t="s">
        <v>36</v>
      </c>
      <c r="C1047" s="15">
        <v>5.9904500000000001</v>
      </c>
      <c r="D1047" s="15">
        <v>9</v>
      </c>
      <c r="E1047" s="15">
        <f t="shared" si="87"/>
        <v>10</v>
      </c>
      <c r="F1047" s="15">
        <f t="shared" si="89"/>
        <v>10</v>
      </c>
      <c r="G1047" s="15">
        <f t="shared" si="89"/>
        <v>0</v>
      </c>
      <c r="H1047" s="15">
        <f t="shared" si="89"/>
        <v>0</v>
      </c>
    </row>
    <row r="1048" spans="1:8" ht="16.5" thickTop="1" thickBot="1" x14ac:dyDescent="0.3">
      <c r="A1048" s="5" t="s">
        <v>1237</v>
      </c>
      <c r="B1048" s="7" t="s">
        <v>40</v>
      </c>
      <c r="C1048" s="15">
        <v>0</v>
      </c>
      <c r="D1048" s="15">
        <v>0</v>
      </c>
      <c r="E1048" s="15">
        <f t="shared" si="87"/>
        <v>0</v>
      </c>
      <c r="F1048" s="15">
        <f>SUM(F1063)</f>
        <v>0</v>
      </c>
      <c r="G1048" s="15">
        <f>SUM(G1063)</f>
        <v>0</v>
      </c>
      <c r="H1048" s="15">
        <f>SUM(H1063)</f>
        <v>0</v>
      </c>
    </row>
    <row r="1049" spans="1:8" ht="16.5" thickTop="1" thickBot="1" x14ac:dyDescent="0.3">
      <c r="A1049" s="5" t="s">
        <v>1238</v>
      </c>
      <c r="B1049" s="6" t="s">
        <v>1239</v>
      </c>
      <c r="C1049" s="14">
        <v>1506.02827</v>
      </c>
      <c r="D1049" s="14">
        <v>1581</v>
      </c>
      <c r="E1049" s="14">
        <f t="shared" si="87"/>
        <v>1500</v>
      </c>
      <c r="F1049" s="14">
        <f>SUM(F1050,F1056)</f>
        <v>1500</v>
      </c>
      <c r="G1049" s="14">
        <f>SUM(G1050,G1056)</f>
        <v>0</v>
      </c>
      <c r="H1049" s="14">
        <f>SUM(H1050,H1056)</f>
        <v>0</v>
      </c>
    </row>
    <row r="1050" spans="1:8" ht="16.5" thickTop="1" thickBot="1" x14ac:dyDescent="0.3">
      <c r="A1050" s="5" t="s">
        <v>1240</v>
      </c>
      <c r="B1050" s="7" t="s">
        <v>20</v>
      </c>
      <c r="C1050" s="15">
        <v>1500.03782</v>
      </c>
      <c r="D1050" s="15">
        <v>1572</v>
      </c>
      <c r="E1050" s="15">
        <f t="shared" si="87"/>
        <v>1490</v>
      </c>
      <c r="F1050" s="15">
        <f>SUM(F1051:F1055)</f>
        <v>1490</v>
      </c>
      <c r="G1050" s="15">
        <f>SUM(G1051:G1055)</f>
        <v>0</v>
      </c>
      <c r="H1050" s="15">
        <f>SUM(H1051:H1055)</f>
        <v>0</v>
      </c>
    </row>
    <row r="1051" spans="1:8" ht="16.5" thickTop="1" thickBot="1" x14ac:dyDescent="0.3">
      <c r="A1051" s="5" t="s">
        <v>1241</v>
      </c>
      <c r="B1051" s="8" t="s">
        <v>22</v>
      </c>
      <c r="C1051" s="15">
        <v>882.11764000000005</v>
      </c>
      <c r="D1051" s="15">
        <v>1060</v>
      </c>
      <c r="E1051" s="15">
        <f t="shared" si="87"/>
        <v>1011</v>
      </c>
      <c r="F1051" s="15">
        <v>1011</v>
      </c>
      <c r="G1051" s="15">
        <v>0</v>
      </c>
      <c r="H1051" s="15">
        <v>0</v>
      </c>
    </row>
    <row r="1052" spans="1:8" ht="16.5" thickTop="1" thickBot="1" x14ac:dyDescent="0.3">
      <c r="A1052" s="5" t="s">
        <v>1242</v>
      </c>
      <c r="B1052" s="8" t="s">
        <v>24</v>
      </c>
      <c r="C1052" s="15">
        <v>408.80959000000001</v>
      </c>
      <c r="D1052" s="15">
        <v>484</v>
      </c>
      <c r="E1052" s="15">
        <f t="shared" si="87"/>
        <v>445</v>
      </c>
      <c r="F1052" s="15">
        <v>445</v>
      </c>
      <c r="G1052" s="15">
        <v>0</v>
      </c>
      <c r="H1052" s="15">
        <v>0</v>
      </c>
    </row>
    <row r="1053" spans="1:8" ht="16.5" thickTop="1" thickBot="1" x14ac:dyDescent="0.3">
      <c r="A1053" s="5" t="s">
        <v>1243</v>
      </c>
      <c r="B1053" s="8" t="s">
        <v>30</v>
      </c>
      <c r="C1053" s="15">
        <v>173.02173999999999</v>
      </c>
      <c r="D1053" s="15">
        <v>0</v>
      </c>
      <c r="E1053" s="15">
        <f t="shared" si="87"/>
        <v>0</v>
      </c>
      <c r="F1053" s="15">
        <v>0</v>
      </c>
      <c r="G1053" s="15">
        <v>0</v>
      </c>
      <c r="H1053" s="15">
        <v>0</v>
      </c>
    </row>
    <row r="1054" spans="1:8" ht="16.5" thickTop="1" thickBot="1" x14ac:dyDescent="0.3">
      <c r="A1054" s="5" t="s">
        <v>1244</v>
      </c>
      <c r="B1054" s="8" t="s">
        <v>32</v>
      </c>
      <c r="C1054" s="15">
        <v>34.206699999999998</v>
      </c>
      <c r="D1054" s="15">
        <v>25</v>
      </c>
      <c r="E1054" s="15">
        <f t="shared" si="87"/>
        <v>30</v>
      </c>
      <c r="F1054" s="15">
        <v>30</v>
      </c>
      <c r="G1054" s="15">
        <v>0</v>
      </c>
      <c r="H1054" s="15">
        <v>0</v>
      </c>
    </row>
    <row r="1055" spans="1:8" ht="16.5" thickTop="1" thickBot="1" x14ac:dyDescent="0.3">
      <c r="A1055" s="5" t="s">
        <v>1245</v>
      </c>
      <c r="B1055" s="8" t="s">
        <v>34</v>
      </c>
      <c r="C1055" s="15">
        <v>1.88215</v>
      </c>
      <c r="D1055" s="15">
        <v>3</v>
      </c>
      <c r="E1055" s="15">
        <f t="shared" si="87"/>
        <v>4</v>
      </c>
      <c r="F1055" s="15">
        <v>4</v>
      </c>
      <c r="G1055" s="15">
        <v>0</v>
      </c>
      <c r="H1055" s="15">
        <v>0</v>
      </c>
    </row>
    <row r="1056" spans="1:8" ht="16.5" thickTop="1" thickBot="1" x14ac:dyDescent="0.3">
      <c r="A1056" s="5" t="s">
        <v>1246</v>
      </c>
      <c r="B1056" s="7" t="s">
        <v>36</v>
      </c>
      <c r="C1056" s="15">
        <v>5.9904500000000001</v>
      </c>
      <c r="D1056" s="15">
        <v>9</v>
      </c>
      <c r="E1056" s="15">
        <f t="shared" si="87"/>
        <v>10</v>
      </c>
      <c r="F1056" s="15">
        <v>10</v>
      </c>
      <c r="G1056" s="15">
        <v>0</v>
      </c>
      <c r="H1056" s="15">
        <v>0</v>
      </c>
    </row>
    <row r="1057" spans="1:8" ht="16.5" thickTop="1" thickBot="1" x14ac:dyDescent="0.3">
      <c r="A1057" s="5" t="s">
        <v>1247</v>
      </c>
      <c r="B1057" s="6" t="s">
        <v>1248</v>
      </c>
      <c r="C1057" s="14">
        <v>0</v>
      </c>
      <c r="D1057" s="14">
        <v>0</v>
      </c>
      <c r="E1057" s="14">
        <f t="shared" si="87"/>
        <v>0</v>
      </c>
      <c r="F1057" s="14">
        <f>SUM(F1058,F1062:F1063)</f>
        <v>0</v>
      </c>
      <c r="G1057" s="14">
        <f>SUM(G1058,G1062:G1063)</f>
        <v>0</v>
      </c>
      <c r="H1057" s="14">
        <f>SUM(H1058,H1062:H1063)</f>
        <v>0</v>
      </c>
    </row>
    <row r="1058" spans="1:8" ht="16.5" thickTop="1" thickBot="1" x14ac:dyDescent="0.3">
      <c r="A1058" s="5" t="s">
        <v>1249</v>
      </c>
      <c r="B1058" s="7" t="s">
        <v>20</v>
      </c>
      <c r="C1058" s="15">
        <v>0</v>
      </c>
      <c r="D1058" s="15">
        <v>0</v>
      </c>
      <c r="E1058" s="15">
        <f t="shared" si="87"/>
        <v>0</v>
      </c>
      <c r="F1058" s="15">
        <f>SUM(F1059:F1061)</f>
        <v>0</v>
      </c>
      <c r="G1058" s="15">
        <f>SUM(G1059:G1061)</f>
        <v>0</v>
      </c>
      <c r="H1058" s="15">
        <f>SUM(H1059:H1061)</f>
        <v>0</v>
      </c>
    </row>
    <row r="1059" spans="1:8" ht="16.5" thickTop="1" thickBot="1" x14ac:dyDescent="0.3">
      <c r="A1059" s="5" t="s">
        <v>1250</v>
      </c>
      <c r="B1059" s="8" t="s">
        <v>24</v>
      </c>
      <c r="C1059" s="15">
        <v>0</v>
      </c>
      <c r="D1059" s="15">
        <v>0</v>
      </c>
      <c r="E1059" s="15">
        <f t="shared" si="87"/>
        <v>0</v>
      </c>
      <c r="F1059" s="15">
        <v>0</v>
      </c>
      <c r="G1059" s="15">
        <v>0</v>
      </c>
      <c r="H1059" s="15">
        <v>0</v>
      </c>
    </row>
    <row r="1060" spans="1:8" ht="16.5" thickTop="1" thickBot="1" x14ac:dyDescent="0.3">
      <c r="A1060" s="5" t="s">
        <v>1251</v>
      </c>
      <c r="B1060" s="8" t="s">
        <v>32</v>
      </c>
      <c r="C1060" s="15">
        <v>0</v>
      </c>
      <c r="D1060" s="15">
        <v>0</v>
      </c>
      <c r="E1060" s="15">
        <f t="shared" si="87"/>
        <v>0</v>
      </c>
      <c r="F1060" s="15">
        <v>0</v>
      </c>
      <c r="G1060" s="15">
        <v>0</v>
      </c>
      <c r="H1060" s="15">
        <v>0</v>
      </c>
    </row>
    <row r="1061" spans="1:8" ht="16.5" thickTop="1" thickBot="1" x14ac:dyDescent="0.3">
      <c r="A1061" s="5" t="s">
        <v>1252</v>
      </c>
      <c r="B1061" s="8" t="s">
        <v>34</v>
      </c>
      <c r="C1061" s="15">
        <v>0</v>
      </c>
      <c r="D1061" s="15">
        <v>0</v>
      </c>
      <c r="E1061" s="15">
        <f t="shared" si="87"/>
        <v>0</v>
      </c>
      <c r="F1061" s="15">
        <v>0</v>
      </c>
      <c r="G1061" s="15">
        <v>0</v>
      </c>
      <c r="H1061" s="15">
        <v>0</v>
      </c>
    </row>
    <row r="1062" spans="1:8" ht="16.5" thickTop="1" thickBot="1" x14ac:dyDescent="0.3">
      <c r="A1062" s="5" t="s">
        <v>1253</v>
      </c>
      <c r="B1062" s="7" t="s">
        <v>36</v>
      </c>
      <c r="C1062" s="15">
        <v>0</v>
      </c>
      <c r="D1062" s="15">
        <v>0</v>
      </c>
      <c r="E1062" s="15">
        <f t="shared" si="87"/>
        <v>0</v>
      </c>
      <c r="F1062" s="15">
        <v>0</v>
      </c>
      <c r="G1062" s="15">
        <v>0</v>
      </c>
      <c r="H1062" s="15">
        <v>0</v>
      </c>
    </row>
    <row r="1063" spans="1:8" ht="16.5" thickTop="1" thickBot="1" x14ac:dyDescent="0.3">
      <c r="A1063" s="5" t="s">
        <v>1254</v>
      </c>
      <c r="B1063" s="7" t="s">
        <v>40</v>
      </c>
      <c r="C1063" s="15">
        <v>0</v>
      </c>
      <c r="D1063" s="15">
        <v>0</v>
      </c>
      <c r="E1063" s="15">
        <f t="shared" si="87"/>
        <v>0</v>
      </c>
      <c r="F1063" s="15">
        <v>0</v>
      </c>
      <c r="G1063" s="15">
        <v>0</v>
      </c>
      <c r="H1063" s="15">
        <v>0</v>
      </c>
    </row>
    <row r="1064" spans="1:8" ht="31.5" thickTop="1" thickBot="1" x14ac:dyDescent="0.3">
      <c r="A1064" s="5" t="s">
        <v>1255</v>
      </c>
      <c r="B1064" s="6" t="s">
        <v>1256</v>
      </c>
      <c r="C1064" s="14">
        <v>9740.5503100000005</v>
      </c>
      <c r="D1064" s="14">
        <v>6500</v>
      </c>
      <c r="E1064" s="14">
        <f t="shared" si="87"/>
        <v>4200</v>
      </c>
      <c r="F1064" s="14">
        <f>SUM(F1065,F1071:F1072)</f>
        <v>4200</v>
      </c>
      <c r="G1064" s="14">
        <f>SUM(G1065,G1071:G1072)</f>
        <v>0</v>
      </c>
      <c r="H1064" s="14">
        <f>SUM(H1065,H1071:H1072)</f>
        <v>0</v>
      </c>
    </row>
    <row r="1065" spans="1:8" ht="16.5" thickTop="1" thickBot="1" x14ac:dyDescent="0.3">
      <c r="A1065" s="5" t="s">
        <v>1257</v>
      </c>
      <c r="B1065" s="7" t="s">
        <v>20</v>
      </c>
      <c r="C1065" s="15">
        <v>4570.4332000000004</v>
      </c>
      <c r="D1065" s="15">
        <v>3169</v>
      </c>
      <c r="E1065" s="15">
        <f t="shared" si="87"/>
        <v>2749</v>
      </c>
      <c r="F1065" s="15">
        <f>SUM(F1066:F1070)</f>
        <v>2749</v>
      </c>
      <c r="G1065" s="15">
        <f>SUM(G1066:G1070)</f>
        <v>0</v>
      </c>
      <c r="H1065" s="15">
        <f>SUM(H1066:H1070)</f>
        <v>0</v>
      </c>
    </row>
    <row r="1066" spans="1:8" ht="16.5" thickTop="1" thickBot="1" x14ac:dyDescent="0.3">
      <c r="A1066" s="5" t="s">
        <v>1258</v>
      </c>
      <c r="B1066" s="8" t="s">
        <v>22</v>
      </c>
      <c r="C1066" s="15">
        <v>0</v>
      </c>
      <c r="D1066" s="15">
        <v>0</v>
      </c>
      <c r="E1066" s="15">
        <f t="shared" si="87"/>
        <v>0</v>
      </c>
      <c r="F1066" s="15">
        <v>0</v>
      </c>
      <c r="G1066" s="15">
        <v>0</v>
      </c>
      <c r="H1066" s="15">
        <v>0</v>
      </c>
    </row>
    <row r="1067" spans="1:8" ht="16.5" thickTop="1" thickBot="1" x14ac:dyDescent="0.3">
      <c r="A1067" s="5" t="s">
        <v>1259</v>
      </c>
      <c r="B1067" s="8" t="s">
        <v>24</v>
      </c>
      <c r="C1067" s="15">
        <v>4567.8851800000002</v>
      </c>
      <c r="D1067" s="15">
        <v>3169</v>
      </c>
      <c r="E1067" s="15">
        <f t="shared" si="87"/>
        <v>2749</v>
      </c>
      <c r="F1067" s="15">
        <v>2749</v>
      </c>
      <c r="G1067" s="15">
        <v>0</v>
      </c>
      <c r="H1067" s="15">
        <v>0</v>
      </c>
    </row>
    <row r="1068" spans="1:8" ht="16.5" thickTop="1" thickBot="1" x14ac:dyDescent="0.3">
      <c r="A1068" s="5" t="s">
        <v>1260</v>
      </c>
      <c r="B1068" s="8" t="s">
        <v>30</v>
      </c>
      <c r="C1068" s="15">
        <v>2.5480200000000002</v>
      </c>
      <c r="D1068" s="15">
        <v>0</v>
      </c>
      <c r="E1068" s="15">
        <f t="shared" si="87"/>
        <v>0</v>
      </c>
      <c r="F1068" s="15">
        <v>0</v>
      </c>
      <c r="G1068" s="15">
        <v>0</v>
      </c>
      <c r="H1068" s="15">
        <v>0</v>
      </c>
    </row>
    <row r="1069" spans="1:8" ht="16.5" thickTop="1" thickBot="1" x14ac:dyDescent="0.3">
      <c r="A1069" s="5" t="s">
        <v>1261</v>
      </c>
      <c r="B1069" s="8" t="s">
        <v>32</v>
      </c>
      <c r="C1069" s="15">
        <v>0</v>
      </c>
      <c r="D1069" s="15">
        <v>0</v>
      </c>
      <c r="E1069" s="15">
        <f t="shared" si="87"/>
        <v>0</v>
      </c>
      <c r="F1069" s="15">
        <v>0</v>
      </c>
      <c r="G1069" s="15">
        <v>0</v>
      </c>
      <c r="H1069" s="15">
        <v>0</v>
      </c>
    </row>
    <row r="1070" spans="1:8" ht="16.5" thickTop="1" thickBot="1" x14ac:dyDescent="0.3">
      <c r="A1070" s="5" t="s">
        <v>1262</v>
      </c>
      <c r="B1070" s="8" t="s">
        <v>34</v>
      </c>
      <c r="C1070" s="15">
        <v>0</v>
      </c>
      <c r="D1070" s="15">
        <v>0</v>
      </c>
      <c r="E1070" s="15">
        <f t="shared" si="87"/>
        <v>0</v>
      </c>
      <c r="F1070" s="15">
        <v>0</v>
      </c>
      <c r="G1070" s="15">
        <v>0</v>
      </c>
      <c r="H1070" s="15">
        <v>0</v>
      </c>
    </row>
    <row r="1071" spans="1:8" ht="16.5" thickTop="1" thickBot="1" x14ac:dyDescent="0.3">
      <c r="A1071" s="5" t="s">
        <v>1263</v>
      </c>
      <c r="B1071" s="7" t="s">
        <v>36</v>
      </c>
      <c r="C1071" s="15">
        <v>5169.8121100000008</v>
      </c>
      <c r="D1071" s="15">
        <v>3331</v>
      </c>
      <c r="E1071" s="15">
        <f t="shared" si="87"/>
        <v>1451</v>
      </c>
      <c r="F1071" s="15">
        <v>1451</v>
      </c>
      <c r="G1071" s="15">
        <v>0</v>
      </c>
      <c r="H1071" s="15">
        <v>0</v>
      </c>
    </row>
    <row r="1072" spans="1:8" ht="16.5" thickTop="1" thickBot="1" x14ac:dyDescent="0.3">
      <c r="A1072" s="5" t="s">
        <v>1264</v>
      </c>
      <c r="B1072" s="7" t="s">
        <v>40</v>
      </c>
      <c r="C1072" s="15">
        <v>0.30499999999999999</v>
      </c>
      <c r="D1072" s="15">
        <v>0</v>
      </c>
      <c r="E1072" s="15">
        <f t="shared" si="87"/>
        <v>0</v>
      </c>
      <c r="F1072" s="15">
        <v>0</v>
      </c>
      <c r="G1072" s="15">
        <v>0</v>
      </c>
      <c r="H1072" s="15">
        <v>0</v>
      </c>
    </row>
    <row r="1073" spans="1:8" ht="16.5" thickTop="1" thickBot="1" x14ac:dyDescent="0.3">
      <c r="A1073" s="5" t="s">
        <v>1265</v>
      </c>
      <c r="B1073" s="6" t="s">
        <v>1266</v>
      </c>
      <c r="C1073" s="14">
        <v>0</v>
      </c>
      <c r="D1073" s="14">
        <v>2028.3999999999999</v>
      </c>
      <c r="E1073" s="14">
        <f t="shared" si="87"/>
        <v>1800</v>
      </c>
      <c r="F1073" s="14">
        <f>SUM(F1074,F1076)</f>
        <v>0</v>
      </c>
      <c r="G1073" s="14">
        <f>SUM(G1074,G1076)</f>
        <v>0</v>
      </c>
      <c r="H1073" s="14">
        <f>SUM(H1074,H1076)</f>
        <v>1800</v>
      </c>
    </row>
    <row r="1074" spans="1:8" ht="16.5" thickTop="1" thickBot="1" x14ac:dyDescent="0.3">
      <c r="A1074" s="5" t="s">
        <v>1267</v>
      </c>
      <c r="B1074" s="7" t="s">
        <v>20</v>
      </c>
      <c r="C1074" s="15">
        <v>0</v>
      </c>
      <c r="D1074" s="15">
        <v>1975.8</v>
      </c>
      <c r="E1074" s="15">
        <f t="shared" si="87"/>
        <v>1800</v>
      </c>
      <c r="F1074" s="15">
        <f>SUM(F1075)</f>
        <v>0</v>
      </c>
      <c r="G1074" s="15">
        <f>SUM(G1075)</f>
        <v>0</v>
      </c>
      <c r="H1074" s="15">
        <f>SUM(H1075)</f>
        <v>1800</v>
      </c>
    </row>
    <row r="1075" spans="1:8" ht="16.5" thickTop="1" thickBot="1" x14ac:dyDescent="0.3">
      <c r="A1075" s="5" t="s">
        <v>1268</v>
      </c>
      <c r="B1075" s="8" t="s">
        <v>24</v>
      </c>
      <c r="C1075" s="15">
        <v>0</v>
      </c>
      <c r="D1075" s="15">
        <v>1975.8</v>
      </c>
      <c r="E1075" s="15">
        <f t="shared" si="87"/>
        <v>1800</v>
      </c>
      <c r="F1075" s="15">
        <v>0</v>
      </c>
      <c r="G1075" s="15">
        <v>0</v>
      </c>
      <c r="H1075" s="15">
        <v>1800</v>
      </c>
    </row>
    <row r="1076" spans="1:8" ht="16.5" thickTop="1" thickBot="1" x14ac:dyDescent="0.3">
      <c r="A1076" s="5" t="s">
        <v>1269</v>
      </c>
      <c r="B1076" s="7" t="s">
        <v>36</v>
      </c>
      <c r="C1076" s="15">
        <v>0</v>
      </c>
      <c r="D1076" s="15">
        <v>52.6</v>
      </c>
      <c r="E1076" s="15">
        <f t="shared" si="87"/>
        <v>0</v>
      </c>
      <c r="F1076" s="15">
        <v>0</v>
      </c>
      <c r="G1076" s="15">
        <v>0</v>
      </c>
      <c r="H1076" s="15">
        <v>0</v>
      </c>
    </row>
    <row r="1077" spans="1:8" ht="31.5" thickTop="1" thickBot="1" x14ac:dyDescent="0.3">
      <c r="A1077" s="5" t="s">
        <v>1270</v>
      </c>
      <c r="B1077" s="6" t="s">
        <v>1271</v>
      </c>
      <c r="C1077" s="14">
        <v>496.58330000000001</v>
      </c>
      <c r="D1077" s="14">
        <v>2000</v>
      </c>
      <c r="E1077" s="14">
        <f t="shared" si="87"/>
        <v>3500</v>
      </c>
      <c r="F1077" s="14">
        <f>SUM(F1078,F1083:F1084)</f>
        <v>3500</v>
      </c>
      <c r="G1077" s="14">
        <f>SUM(G1078,G1083:G1084)</f>
        <v>0</v>
      </c>
      <c r="H1077" s="14">
        <f>SUM(H1078,H1083:H1084)</f>
        <v>0</v>
      </c>
    </row>
    <row r="1078" spans="1:8" ht="16.5" thickTop="1" thickBot="1" x14ac:dyDescent="0.3">
      <c r="A1078" s="5" t="s">
        <v>1272</v>
      </c>
      <c r="B1078" s="7" t="s">
        <v>20</v>
      </c>
      <c r="C1078" s="15">
        <v>0</v>
      </c>
      <c r="D1078" s="15">
        <v>2000</v>
      </c>
      <c r="E1078" s="15">
        <f t="shared" si="87"/>
        <v>3500</v>
      </c>
      <c r="F1078" s="15">
        <f>SUM(F1079:F1082)</f>
        <v>3500</v>
      </c>
      <c r="G1078" s="15">
        <f>SUM(G1079:G1082)</f>
        <v>0</v>
      </c>
      <c r="H1078" s="15">
        <f>SUM(H1079:H1082)</f>
        <v>0</v>
      </c>
    </row>
    <row r="1079" spans="1:8" ht="16.5" thickTop="1" thickBot="1" x14ac:dyDescent="0.3">
      <c r="A1079" s="5" t="s">
        <v>1273</v>
      </c>
      <c r="B1079" s="8" t="s">
        <v>22</v>
      </c>
      <c r="C1079" s="15">
        <v>0</v>
      </c>
      <c r="D1079" s="15">
        <v>0</v>
      </c>
      <c r="E1079" s="15">
        <f t="shared" si="87"/>
        <v>0</v>
      </c>
      <c r="F1079" s="15">
        <v>0</v>
      </c>
      <c r="G1079" s="15">
        <v>0</v>
      </c>
      <c r="H1079" s="15">
        <v>0</v>
      </c>
    </row>
    <row r="1080" spans="1:8" ht="16.5" thickTop="1" thickBot="1" x14ac:dyDescent="0.3">
      <c r="A1080" s="5" t="s">
        <v>1274</v>
      </c>
      <c r="B1080" s="8" t="s">
        <v>24</v>
      </c>
      <c r="C1080" s="15">
        <v>0</v>
      </c>
      <c r="D1080" s="15">
        <v>2000</v>
      </c>
      <c r="E1080" s="15">
        <f t="shared" si="87"/>
        <v>3500</v>
      </c>
      <c r="F1080" s="15">
        <v>3500</v>
      </c>
      <c r="G1080" s="15">
        <v>0</v>
      </c>
      <c r="H1080" s="15">
        <v>0</v>
      </c>
    </row>
    <row r="1081" spans="1:8" ht="16.5" thickTop="1" thickBot="1" x14ac:dyDescent="0.3">
      <c r="A1081" s="5" t="s">
        <v>1275</v>
      </c>
      <c r="B1081" s="8" t="s">
        <v>32</v>
      </c>
      <c r="C1081" s="15">
        <v>0</v>
      </c>
      <c r="D1081" s="15">
        <v>0</v>
      </c>
      <c r="E1081" s="15">
        <f t="shared" si="87"/>
        <v>0</v>
      </c>
      <c r="F1081" s="15">
        <v>0</v>
      </c>
      <c r="G1081" s="15">
        <v>0</v>
      </c>
      <c r="H1081" s="15">
        <v>0</v>
      </c>
    </row>
    <row r="1082" spans="1:8" ht="16.5" thickTop="1" thickBot="1" x14ac:dyDescent="0.3">
      <c r="A1082" s="5" t="s">
        <v>1276</v>
      </c>
      <c r="B1082" s="8" t="s">
        <v>34</v>
      </c>
      <c r="C1082" s="15">
        <v>0</v>
      </c>
      <c r="D1082" s="15">
        <v>0</v>
      </c>
      <c r="E1082" s="15">
        <f t="shared" si="87"/>
        <v>0</v>
      </c>
      <c r="F1082" s="15">
        <v>0</v>
      </c>
      <c r="G1082" s="15">
        <v>0</v>
      </c>
      <c r="H1082" s="15">
        <v>0</v>
      </c>
    </row>
    <row r="1083" spans="1:8" ht="16.5" thickTop="1" thickBot="1" x14ac:dyDescent="0.3">
      <c r="A1083" s="5" t="s">
        <v>1277</v>
      </c>
      <c r="B1083" s="7" t="s">
        <v>36</v>
      </c>
      <c r="C1083" s="15">
        <v>496.58330000000001</v>
      </c>
      <c r="D1083" s="15">
        <v>0</v>
      </c>
      <c r="E1083" s="15">
        <f t="shared" si="87"/>
        <v>0</v>
      </c>
      <c r="F1083" s="15">
        <v>0</v>
      </c>
      <c r="G1083" s="15">
        <v>0</v>
      </c>
      <c r="H1083" s="15">
        <v>0</v>
      </c>
    </row>
    <row r="1084" spans="1:8" ht="16.5" thickTop="1" thickBot="1" x14ac:dyDescent="0.3">
      <c r="A1084" s="5" t="s">
        <v>1278</v>
      </c>
      <c r="B1084" s="7" t="s">
        <v>40</v>
      </c>
      <c r="C1084" s="15">
        <v>0</v>
      </c>
      <c r="D1084" s="15">
        <v>0</v>
      </c>
      <c r="E1084" s="15">
        <f t="shared" si="87"/>
        <v>0</v>
      </c>
      <c r="F1084" s="15">
        <v>0</v>
      </c>
      <c r="G1084" s="15">
        <v>0</v>
      </c>
      <c r="H1084" s="15">
        <v>0</v>
      </c>
    </row>
    <row r="1085" spans="1:8" ht="31.5" thickTop="1" thickBot="1" x14ac:dyDescent="0.3">
      <c r="A1085" s="5" t="s">
        <v>1279</v>
      </c>
      <c r="B1085" s="6" t="s">
        <v>1280</v>
      </c>
      <c r="C1085" s="14">
        <v>384.42755</v>
      </c>
      <c r="D1085" s="14">
        <v>0</v>
      </c>
      <c r="E1085" s="14">
        <f t="shared" si="87"/>
        <v>0</v>
      </c>
      <c r="F1085" s="14">
        <f>SUM(F1086,F1092)</f>
        <v>0</v>
      </c>
      <c r="G1085" s="14">
        <f>SUM(G1086,G1092)</f>
        <v>0</v>
      </c>
      <c r="H1085" s="14">
        <f>SUM(H1086,H1092)</f>
        <v>0</v>
      </c>
    </row>
    <row r="1086" spans="1:8" ht="16.5" thickTop="1" thickBot="1" x14ac:dyDescent="0.3">
      <c r="A1086" s="5" t="s">
        <v>1281</v>
      </c>
      <c r="B1086" s="7" t="s">
        <v>20</v>
      </c>
      <c r="C1086" s="15">
        <v>361.01564999999999</v>
      </c>
      <c r="D1086" s="15">
        <v>0</v>
      </c>
      <c r="E1086" s="15">
        <f t="shared" si="87"/>
        <v>0</v>
      </c>
      <c r="F1086" s="15">
        <f>SUM(F1087:F1091)</f>
        <v>0</v>
      </c>
      <c r="G1086" s="15">
        <f>SUM(G1087:G1091)</f>
        <v>0</v>
      </c>
      <c r="H1086" s="15">
        <f>SUM(H1087:H1091)</f>
        <v>0</v>
      </c>
    </row>
    <row r="1087" spans="1:8" ht="16.5" thickTop="1" thickBot="1" x14ac:dyDescent="0.3">
      <c r="A1087" s="5" t="s">
        <v>1282</v>
      </c>
      <c r="B1087" s="8" t="s">
        <v>22</v>
      </c>
      <c r="C1087" s="15">
        <v>16.8</v>
      </c>
      <c r="D1087" s="15">
        <v>0</v>
      </c>
      <c r="E1087" s="15">
        <f t="shared" si="87"/>
        <v>0</v>
      </c>
      <c r="F1087" s="15">
        <v>0</v>
      </c>
      <c r="G1087" s="15">
        <v>0</v>
      </c>
      <c r="H1087" s="15">
        <v>0</v>
      </c>
    </row>
    <row r="1088" spans="1:8" ht="16.5" thickTop="1" thickBot="1" x14ac:dyDescent="0.3">
      <c r="A1088" s="5" t="s">
        <v>1283</v>
      </c>
      <c r="B1088" s="8" t="s">
        <v>24</v>
      </c>
      <c r="C1088" s="15">
        <v>344.21564999999998</v>
      </c>
      <c r="D1088" s="15">
        <v>0</v>
      </c>
      <c r="E1088" s="15">
        <f t="shared" si="87"/>
        <v>0</v>
      </c>
      <c r="F1088" s="15">
        <v>0</v>
      </c>
      <c r="G1088" s="15">
        <v>0</v>
      </c>
      <c r="H1088" s="15">
        <v>0</v>
      </c>
    </row>
    <row r="1089" spans="1:8" ht="16.5" thickTop="1" thickBot="1" x14ac:dyDescent="0.3">
      <c r="A1089" s="5" t="s">
        <v>1284</v>
      </c>
      <c r="B1089" s="8" t="s">
        <v>30</v>
      </c>
      <c r="C1089" s="15">
        <v>0</v>
      </c>
      <c r="D1089" s="15">
        <v>0</v>
      </c>
      <c r="E1089" s="15">
        <f t="shared" si="87"/>
        <v>0</v>
      </c>
      <c r="F1089" s="15">
        <v>0</v>
      </c>
      <c r="G1089" s="15">
        <v>0</v>
      </c>
      <c r="H1089" s="15">
        <v>0</v>
      </c>
    </row>
    <row r="1090" spans="1:8" ht="16.5" thickTop="1" thickBot="1" x14ac:dyDescent="0.3">
      <c r="A1090" s="5" t="s">
        <v>1285</v>
      </c>
      <c r="B1090" s="8" t="s">
        <v>32</v>
      </c>
      <c r="C1090" s="15">
        <v>0</v>
      </c>
      <c r="D1090" s="15">
        <v>0</v>
      </c>
      <c r="E1090" s="15">
        <f t="shared" si="87"/>
        <v>0</v>
      </c>
      <c r="F1090" s="15">
        <v>0</v>
      </c>
      <c r="G1090" s="15">
        <v>0</v>
      </c>
      <c r="H1090" s="15">
        <v>0</v>
      </c>
    </row>
    <row r="1091" spans="1:8" ht="16.5" thickTop="1" thickBot="1" x14ac:dyDescent="0.3">
      <c r="A1091" s="5" t="s">
        <v>1286</v>
      </c>
      <c r="B1091" s="8" t="s">
        <v>34</v>
      </c>
      <c r="C1091" s="15">
        <v>0</v>
      </c>
      <c r="D1091" s="15">
        <v>0</v>
      </c>
      <c r="E1091" s="15">
        <f t="shared" si="87"/>
        <v>0</v>
      </c>
      <c r="F1091" s="15">
        <v>0</v>
      </c>
      <c r="G1091" s="15">
        <v>0</v>
      </c>
      <c r="H1091" s="15">
        <v>0</v>
      </c>
    </row>
    <row r="1092" spans="1:8" ht="16.5" thickTop="1" thickBot="1" x14ac:dyDescent="0.3">
      <c r="A1092" s="5" t="s">
        <v>1287</v>
      </c>
      <c r="B1092" s="7" t="s">
        <v>36</v>
      </c>
      <c r="C1092" s="15">
        <v>23.411899999999999</v>
      </c>
      <c r="D1092" s="15">
        <v>0</v>
      </c>
      <c r="E1092" s="15">
        <f t="shared" si="87"/>
        <v>0</v>
      </c>
      <c r="F1092" s="15">
        <v>0</v>
      </c>
      <c r="G1092" s="15">
        <v>0</v>
      </c>
      <c r="H1092" s="15">
        <v>0</v>
      </c>
    </row>
    <row r="1093" spans="1:8" ht="31.5" thickTop="1" thickBot="1" x14ac:dyDescent="0.3">
      <c r="A1093" s="5" t="s">
        <v>1288</v>
      </c>
      <c r="B1093" s="6" t="s">
        <v>1289</v>
      </c>
      <c r="C1093" s="14">
        <v>0</v>
      </c>
      <c r="D1093" s="14">
        <v>0</v>
      </c>
      <c r="E1093" s="14">
        <f t="shared" si="87"/>
        <v>0</v>
      </c>
      <c r="F1093" s="14">
        <f>SUM(F1094,F1100:F1101)</f>
        <v>0</v>
      </c>
      <c r="G1093" s="14">
        <f>SUM(G1094,G1100:G1101)</f>
        <v>0</v>
      </c>
      <c r="H1093" s="14">
        <f>SUM(H1094,H1100:H1101)</f>
        <v>0</v>
      </c>
    </row>
    <row r="1094" spans="1:8" ht="16.5" thickTop="1" thickBot="1" x14ac:dyDescent="0.3">
      <c r="A1094" s="5" t="s">
        <v>1290</v>
      </c>
      <c r="B1094" s="7" t="s">
        <v>20</v>
      </c>
      <c r="C1094" s="15">
        <v>0</v>
      </c>
      <c r="D1094" s="15">
        <v>0</v>
      </c>
      <c r="E1094" s="15">
        <f t="shared" ref="E1094:E1157" si="90">SUM(F1094:H1094)</f>
        <v>0</v>
      </c>
      <c r="F1094" s="15">
        <f>SUM(F1095:F1099)</f>
        <v>0</v>
      </c>
      <c r="G1094" s="15">
        <f>SUM(G1095:G1099)</f>
        <v>0</v>
      </c>
      <c r="H1094" s="15">
        <f>SUM(H1095:H1099)</f>
        <v>0</v>
      </c>
    </row>
    <row r="1095" spans="1:8" ht="16.5" thickTop="1" thickBot="1" x14ac:dyDescent="0.3">
      <c r="A1095" s="5" t="s">
        <v>1291</v>
      </c>
      <c r="B1095" s="8" t="s">
        <v>22</v>
      </c>
      <c r="C1095" s="15">
        <v>0</v>
      </c>
      <c r="D1095" s="15">
        <v>0</v>
      </c>
      <c r="E1095" s="15">
        <f t="shared" si="90"/>
        <v>0</v>
      </c>
      <c r="F1095" s="15">
        <v>0</v>
      </c>
      <c r="G1095" s="15">
        <v>0</v>
      </c>
      <c r="H1095" s="15">
        <v>0</v>
      </c>
    </row>
    <row r="1096" spans="1:8" ht="16.5" thickTop="1" thickBot="1" x14ac:dyDescent="0.3">
      <c r="A1096" s="5" t="s">
        <v>1292</v>
      </c>
      <c r="B1096" s="8" t="s">
        <v>24</v>
      </c>
      <c r="C1096" s="15">
        <v>0</v>
      </c>
      <c r="D1096" s="15">
        <v>0</v>
      </c>
      <c r="E1096" s="15">
        <f t="shared" si="90"/>
        <v>0</v>
      </c>
      <c r="F1096" s="15">
        <v>0</v>
      </c>
      <c r="G1096" s="15">
        <v>0</v>
      </c>
      <c r="H1096" s="15">
        <v>0</v>
      </c>
    </row>
    <row r="1097" spans="1:8" ht="16.5" thickTop="1" thickBot="1" x14ac:dyDescent="0.3">
      <c r="A1097" s="5" t="s">
        <v>1293</v>
      </c>
      <c r="B1097" s="8" t="s">
        <v>30</v>
      </c>
      <c r="C1097" s="15">
        <v>0</v>
      </c>
      <c r="D1097" s="15">
        <v>0</v>
      </c>
      <c r="E1097" s="15">
        <f t="shared" si="90"/>
        <v>0</v>
      </c>
      <c r="F1097" s="15">
        <v>0</v>
      </c>
      <c r="G1097" s="15">
        <v>0</v>
      </c>
      <c r="H1097" s="15">
        <v>0</v>
      </c>
    </row>
    <row r="1098" spans="1:8" ht="16.5" thickTop="1" thickBot="1" x14ac:dyDescent="0.3">
      <c r="A1098" s="5" t="s">
        <v>1294</v>
      </c>
      <c r="B1098" s="8" t="s">
        <v>32</v>
      </c>
      <c r="C1098" s="15">
        <v>0</v>
      </c>
      <c r="D1098" s="15">
        <v>0</v>
      </c>
      <c r="E1098" s="15">
        <f t="shared" si="90"/>
        <v>0</v>
      </c>
      <c r="F1098" s="15">
        <v>0</v>
      </c>
      <c r="G1098" s="15">
        <v>0</v>
      </c>
      <c r="H1098" s="15">
        <v>0</v>
      </c>
    </row>
    <row r="1099" spans="1:8" ht="16.5" thickTop="1" thickBot="1" x14ac:dyDescent="0.3">
      <c r="A1099" s="5" t="s">
        <v>1295</v>
      </c>
      <c r="B1099" s="8" t="s">
        <v>34</v>
      </c>
      <c r="C1099" s="15">
        <v>0</v>
      </c>
      <c r="D1099" s="15">
        <v>0</v>
      </c>
      <c r="E1099" s="15">
        <f t="shared" si="90"/>
        <v>0</v>
      </c>
      <c r="F1099" s="15">
        <v>0</v>
      </c>
      <c r="G1099" s="15">
        <v>0</v>
      </c>
      <c r="H1099" s="15">
        <v>0</v>
      </c>
    </row>
    <row r="1100" spans="1:8" ht="16.5" thickTop="1" thickBot="1" x14ac:dyDescent="0.3">
      <c r="A1100" s="5" t="s">
        <v>1296</v>
      </c>
      <c r="B1100" s="7" t="s">
        <v>36</v>
      </c>
      <c r="C1100" s="15">
        <v>0</v>
      </c>
      <c r="D1100" s="15">
        <v>0</v>
      </c>
      <c r="E1100" s="15">
        <f t="shared" si="90"/>
        <v>0</v>
      </c>
      <c r="F1100" s="15">
        <v>0</v>
      </c>
      <c r="G1100" s="15">
        <v>0</v>
      </c>
      <c r="H1100" s="15">
        <v>0</v>
      </c>
    </row>
    <row r="1101" spans="1:8" ht="16.5" thickTop="1" thickBot="1" x14ac:dyDescent="0.3">
      <c r="A1101" s="5" t="s">
        <v>1297</v>
      </c>
      <c r="B1101" s="7" t="s">
        <v>40</v>
      </c>
      <c r="C1101" s="15">
        <v>0</v>
      </c>
      <c r="D1101" s="15">
        <v>0</v>
      </c>
      <c r="E1101" s="15">
        <f t="shared" si="90"/>
        <v>0</v>
      </c>
      <c r="F1101" s="15">
        <v>0</v>
      </c>
      <c r="G1101" s="15">
        <v>0</v>
      </c>
      <c r="H1101" s="15">
        <v>0</v>
      </c>
    </row>
    <row r="1102" spans="1:8" ht="61.5" thickTop="1" thickBot="1" x14ac:dyDescent="0.3">
      <c r="A1102" s="5" t="s">
        <v>1298</v>
      </c>
      <c r="B1102" s="6" t="s">
        <v>1299</v>
      </c>
      <c r="C1102" s="14">
        <v>0</v>
      </c>
      <c r="D1102" s="14">
        <v>0</v>
      </c>
      <c r="E1102" s="14">
        <f t="shared" si="90"/>
        <v>0</v>
      </c>
      <c r="F1102" s="14">
        <f>SUM(F1103,F1109:F1110)</f>
        <v>0</v>
      </c>
      <c r="G1102" s="14">
        <f>SUM(G1103,G1109:G1110)</f>
        <v>0</v>
      </c>
      <c r="H1102" s="14">
        <f>SUM(H1103,H1109:H1110)</f>
        <v>0</v>
      </c>
    </row>
    <row r="1103" spans="1:8" ht="16.5" thickTop="1" thickBot="1" x14ac:dyDescent="0.3">
      <c r="A1103" s="5" t="s">
        <v>1300</v>
      </c>
      <c r="B1103" s="7" t="s">
        <v>20</v>
      </c>
      <c r="C1103" s="15">
        <v>0</v>
      </c>
      <c r="D1103" s="15">
        <v>0</v>
      </c>
      <c r="E1103" s="15">
        <f t="shared" si="90"/>
        <v>0</v>
      </c>
      <c r="F1103" s="15">
        <f>SUM(F1104:F1108)</f>
        <v>0</v>
      </c>
      <c r="G1103" s="15">
        <f>SUM(G1104:G1108)</f>
        <v>0</v>
      </c>
      <c r="H1103" s="15">
        <f>SUM(H1104:H1108)</f>
        <v>0</v>
      </c>
    </row>
    <row r="1104" spans="1:8" ht="16.5" thickTop="1" thickBot="1" x14ac:dyDescent="0.3">
      <c r="A1104" s="5" t="s">
        <v>1301</v>
      </c>
      <c r="B1104" s="8" t="s">
        <v>22</v>
      </c>
      <c r="C1104" s="15">
        <v>0</v>
      </c>
      <c r="D1104" s="15">
        <v>0</v>
      </c>
      <c r="E1104" s="15">
        <f t="shared" si="90"/>
        <v>0</v>
      </c>
      <c r="F1104" s="15">
        <v>0</v>
      </c>
      <c r="G1104" s="15">
        <v>0</v>
      </c>
      <c r="H1104" s="15">
        <v>0</v>
      </c>
    </row>
    <row r="1105" spans="1:8" ht="16.5" thickTop="1" thickBot="1" x14ac:dyDescent="0.3">
      <c r="A1105" s="5" t="s">
        <v>1302</v>
      </c>
      <c r="B1105" s="8" t="s">
        <v>24</v>
      </c>
      <c r="C1105" s="15">
        <v>0</v>
      </c>
      <c r="D1105" s="15">
        <v>0</v>
      </c>
      <c r="E1105" s="15">
        <f t="shared" si="90"/>
        <v>0</v>
      </c>
      <c r="F1105" s="15">
        <v>0</v>
      </c>
      <c r="G1105" s="15">
        <v>0</v>
      </c>
      <c r="H1105" s="15">
        <v>0</v>
      </c>
    </row>
    <row r="1106" spans="1:8" ht="16.5" thickTop="1" thickBot="1" x14ac:dyDescent="0.3">
      <c r="A1106" s="5" t="s">
        <v>1303</v>
      </c>
      <c r="B1106" s="8" t="s">
        <v>30</v>
      </c>
      <c r="C1106" s="15">
        <v>0</v>
      </c>
      <c r="D1106" s="15">
        <v>0</v>
      </c>
      <c r="E1106" s="15">
        <f t="shared" si="90"/>
        <v>0</v>
      </c>
      <c r="F1106" s="15">
        <v>0</v>
      </c>
      <c r="G1106" s="15">
        <v>0</v>
      </c>
      <c r="H1106" s="15">
        <v>0</v>
      </c>
    </row>
    <row r="1107" spans="1:8" ht="16.5" thickTop="1" thickBot="1" x14ac:dyDescent="0.3">
      <c r="A1107" s="5" t="s">
        <v>1304</v>
      </c>
      <c r="B1107" s="8" t="s">
        <v>32</v>
      </c>
      <c r="C1107" s="15">
        <v>0</v>
      </c>
      <c r="D1107" s="15">
        <v>0</v>
      </c>
      <c r="E1107" s="15">
        <f t="shared" si="90"/>
        <v>0</v>
      </c>
      <c r="F1107" s="15">
        <v>0</v>
      </c>
      <c r="G1107" s="15">
        <v>0</v>
      </c>
      <c r="H1107" s="15">
        <v>0</v>
      </c>
    </row>
    <row r="1108" spans="1:8" ht="16.5" thickTop="1" thickBot="1" x14ac:dyDescent="0.3">
      <c r="A1108" s="5" t="s">
        <v>1305</v>
      </c>
      <c r="B1108" s="8" t="s">
        <v>34</v>
      </c>
      <c r="C1108" s="15">
        <v>0</v>
      </c>
      <c r="D1108" s="15">
        <v>0</v>
      </c>
      <c r="E1108" s="15">
        <f t="shared" si="90"/>
        <v>0</v>
      </c>
      <c r="F1108" s="15">
        <v>0</v>
      </c>
      <c r="G1108" s="15">
        <v>0</v>
      </c>
      <c r="H1108" s="15">
        <v>0</v>
      </c>
    </row>
    <row r="1109" spans="1:8" ht="16.5" thickTop="1" thickBot="1" x14ac:dyDescent="0.3">
      <c r="A1109" s="5" t="s">
        <v>1306</v>
      </c>
      <c r="B1109" s="7" t="s">
        <v>36</v>
      </c>
      <c r="C1109" s="15">
        <v>0</v>
      </c>
      <c r="D1109" s="15">
        <v>0</v>
      </c>
      <c r="E1109" s="15">
        <f t="shared" si="90"/>
        <v>0</v>
      </c>
      <c r="F1109" s="15">
        <v>0</v>
      </c>
      <c r="G1109" s="15">
        <v>0</v>
      </c>
      <c r="H1109" s="15">
        <v>0</v>
      </c>
    </row>
    <row r="1110" spans="1:8" ht="16.5" thickTop="1" thickBot="1" x14ac:dyDescent="0.3">
      <c r="A1110" s="5" t="s">
        <v>1307</v>
      </c>
      <c r="B1110" s="7" t="s">
        <v>40</v>
      </c>
      <c r="C1110" s="15">
        <v>0</v>
      </c>
      <c r="D1110" s="15">
        <v>0</v>
      </c>
      <c r="E1110" s="15">
        <f t="shared" si="90"/>
        <v>0</v>
      </c>
      <c r="F1110" s="15">
        <v>0</v>
      </c>
      <c r="G1110" s="15">
        <v>0</v>
      </c>
      <c r="H1110" s="15">
        <v>0</v>
      </c>
    </row>
    <row r="1111" spans="1:8" ht="31.5" thickTop="1" thickBot="1" x14ac:dyDescent="0.3">
      <c r="A1111" s="5" t="s">
        <v>1308</v>
      </c>
      <c r="B1111" s="6" t="s">
        <v>1309</v>
      </c>
      <c r="C1111" s="14">
        <v>147250.54638000001</v>
      </c>
      <c r="D1111" s="14">
        <v>153800</v>
      </c>
      <c r="E1111" s="14">
        <f t="shared" si="90"/>
        <v>146000</v>
      </c>
      <c r="F1111" s="14">
        <f t="shared" ref="F1111:H1118" si="91">SUM(F1121,F1151,F1161)</f>
        <v>146000</v>
      </c>
      <c r="G1111" s="14">
        <f t="shared" si="91"/>
        <v>0</v>
      </c>
      <c r="H1111" s="14">
        <f t="shared" si="91"/>
        <v>0</v>
      </c>
    </row>
    <row r="1112" spans="1:8" ht="16.5" thickTop="1" thickBot="1" x14ac:dyDescent="0.3">
      <c r="A1112" s="5" t="s">
        <v>1310</v>
      </c>
      <c r="B1112" s="7" t="s">
        <v>20</v>
      </c>
      <c r="C1112" s="15">
        <v>129510.06756</v>
      </c>
      <c r="D1112" s="15">
        <v>136849</v>
      </c>
      <c r="E1112" s="15">
        <f t="shared" si="90"/>
        <v>132512</v>
      </c>
      <c r="F1112" s="15">
        <f t="shared" si="91"/>
        <v>132512</v>
      </c>
      <c r="G1112" s="15">
        <f t="shared" si="91"/>
        <v>0</v>
      </c>
      <c r="H1112" s="15">
        <f t="shared" si="91"/>
        <v>0</v>
      </c>
    </row>
    <row r="1113" spans="1:8" ht="16.5" thickTop="1" thickBot="1" x14ac:dyDescent="0.3">
      <c r="A1113" s="5" t="s">
        <v>1311</v>
      </c>
      <c r="B1113" s="8" t="s">
        <v>22</v>
      </c>
      <c r="C1113" s="15">
        <v>67470.279340000008</v>
      </c>
      <c r="D1113" s="15">
        <v>66583</v>
      </c>
      <c r="E1113" s="15">
        <f t="shared" si="90"/>
        <v>66383</v>
      </c>
      <c r="F1113" s="15">
        <f t="shared" si="91"/>
        <v>66383</v>
      </c>
      <c r="G1113" s="15">
        <f t="shared" si="91"/>
        <v>0</v>
      </c>
      <c r="H1113" s="15">
        <f t="shared" si="91"/>
        <v>0</v>
      </c>
    </row>
    <row r="1114" spans="1:8" ht="16.5" thickTop="1" thickBot="1" x14ac:dyDescent="0.3">
      <c r="A1114" s="5" t="s">
        <v>1312</v>
      </c>
      <c r="B1114" s="8" t="s">
        <v>24</v>
      </c>
      <c r="C1114" s="15">
        <v>58744.634919999997</v>
      </c>
      <c r="D1114" s="15">
        <v>66864</v>
      </c>
      <c r="E1114" s="15">
        <f t="shared" si="90"/>
        <v>62984</v>
      </c>
      <c r="F1114" s="15">
        <f t="shared" si="91"/>
        <v>62984</v>
      </c>
      <c r="G1114" s="15">
        <f t="shared" si="91"/>
        <v>0</v>
      </c>
      <c r="H1114" s="15">
        <f t="shared" si="91"/>
        <v>0</v>
      </c>
    </row>
    <row r="1115" spans="1:8" ht="16.5" thickTop="1" thickBot="1" x14ac:dyDescent="0.3">
      <c r="A1115" s="5" t="s">
        <v>1313</v>
      </c>
      <c r="B1115" s="8" t="s">
        <v>30</v>
      </c>
      <c r="C1115" s="15">
        <v>12.32423</v>
      </c>
      <c r="D1115" s="15">
        <v>7</v>
      </c>
      <c r="E1115" s="15">
        <f t="shared" si="90"/>
        <v>7</v>
      </c>
      <c r="F1115" s="15">
        <f t="shared" si="91"/>
        <v>7</v>
      </c>
      <c r="G1115" s="15">
        <f t="shared" si="91"/>
        <v>0</v>
      </c>
      <c r="H1115" s="15">
        <f t="shared" si="91"/>
        <v>0</v>
      </c>
    </row>
    <row r="1116" spans="1:8" ht="16.5" thickTop="1" thickBot="1" x14ac:dyDescent="0.3">
      <c r="A1116" s="5" t="s">
        <v>1314</v>
      </c>
      <c r="B1116" s="8" t="s">
        <v>32</v>
      </c>
      <c r="C1116" s="15">
        <v>1096.6484199999998</v>
      </c>
      <c r="D1116" s="15">
        <v>1007</v>
      </c>
      <c r="E1116" s="15">
        <f t="shared" si="90"/>
        <v>1093</v>
      </c>
      <c r="F1116" s="15">
        <f t="shared" si="91"/>
        <v>1093</v>
      </c>
      <c r="G1116" s="15">
        <f t="shared" si="91"/>
        <v>0</v>
      </c>
      <c r="H1116" s="15">
        <f t="shared" si="91"/>
        <v>0</v>
      </c>
    </row>
    <row r="1117" spans="1:8" ht="16.5" thickTop="1" thickBot="1" x14ac:dyDescent="0.3">
      <c r="A1117" s="5" t="s">
        <v>1315</v>
      </c>
      <c r="B1117" s="8" t="s">
        <v>34</v>
      </c>
      <c r="C1117" s="15">
        <v>2186.1806500000002</v>
      </c>
      <c r="D1117" s="15">
        <v>2388</v>
      </c>
      <c r="E1117" s="15">
        <f t="shared" si="90"/>
        <v>2045</v>
      </c>
      <c r="F1117" s="15">
        <f t="shared" si="91"/>
        <v>2045</v>
      </c>
      <c r="G1117" s="15">
        <f t="shared" si="91"/>
        <v>0</v>
      </c>
      <c r="H1117" s="15">
        <f t="shared" si="91"/>
        <v>0</v>
      </c>
    </row>
    <row r="1118" spans="1:8" ht="16.5" thickTop="1" thickBot="1" x14ac:dyDescent="0.3">
      <c r="A1118" s="5" t="s">
        <v>1316</v>
      </c>
      <c r="B1118" s="7" t="s">
        <v>36</v>
      </c>
      <c r="C1118" s="15">
        <v>17589.425179999998</v>
      </c>
      <c r="D1118" s="15">
        <v>16951</v>
      </c>
      <c r="E1118" s="15">
        <f t="shared" si="90"/>
        <v>13488</v>
      </c>
      <c r="F1118" s="15">
        <f t="shared" si="91"/>
        <v>13488</v>
      </c>
      <c r="G1118" s="15">
        <f t="shared" si="91"/>
        <v>0</v>
      </c>
      <c r="H1118" s="15">
        <f t="shared" si="91"/>
        <v>0</v>
      </c>
    </row>
    <row r="1119" spans="1:8" ht="16.5" thickTop="1" thickBot="1" x14ac:dyDescent="0.3">
      <c r="A1119" s="5" t="s">
        <v>1317</v>
      </c>
      <c r="B1119" s="7" t="s">
        <v>38</v>
      </c>
      <c r="C1119" s="15">
        <v>0</v>
      </c>
      <c r="D1119" s="15">
        <v>0</v>
      </c>
      <c r="E1119" s="15">
        <f t="shared" si="90"/>
        <v>0</v>
      </c>
      <c r="F1119" s="15">
        <f>SUM(F1159)</f>
        <v>0</v>
      </c>
      <c r="G1119" s="15">
        <f>SUM(G1159)</f>
        <v>0</v>
      </c>
      <c r="H1119" s="15">
        <f>SUM(H1159)</f>
        <v>0</v>
      </c>
    </row>
    <row r="1120" spans="1:8" ht="16.5" thickTop="1" thickBot="1" x14ac:dyDescent="0.3">
      <c r="A1120" s="5" t="s">
        <v>1318</v>
      </c>
      <c r="B1120" s="7" t="s">
        <v>40</v>
      </c>
      <c r="C1120" s="15">
        <v>151.05364000000003</v>
      </c>
      <c r="D1120" s="15">
        <v>0</v>
      </c>
      <c r="E1120" s="15">
        <f t="shared" si="90"/>
        <v>0</v>
      </c>
      <c r="F1120" s="15">
        <f>SUM(F1129,F1160,F1169)</f>
        <v>0</v>
      </c>
      <c r="G1120" s="15">
        <f>SUM(G1129,G1160,G1169)</f>
        <v>0</v>
      </c>
      <c r="H1120" s="15">
        <f>SUM(H1129,H1160,H1169)</f>
        <v>0</v>
      </c>
    </row>
    <row r="1121" spans="1:8" ht="31.5" thickTop="1" thickBot="1" x14ac:dyDescent="0.3">
      <c r="A1121" s="5" t="s">
        <v>1319</v>
      </c>
      <c r="B1121" s="6" t="s">
        <v>1320</v>
      </c>
      <c r="C1121" s="14">
        <v>137826.39647000001</v>
      </c>
      <c r="D1121" s="14">
        <v>144594</v>
      </c>
      <c r="E1121" s="14">
        <f t="shared" si="90"/>
        <v>137400</v>
      </c>
      <c r="F1121" s="14">
        <f t="shared" ref="F1121:H1122" si="92">SUM(F1130,F1139,F1147)</f>
        <v>137400</v>
      </c>
      <c r="G1121" s="14">
        <f t="shared" si="92"/>
        <v>0</v>
      </c>
      <c r="H1121" s="14">
        <f t="shared" si="92"/>
        <v>0</v>
      </c>
    </row>
    <row r="1122" spans="1:8" ht="16.5" thickTop="1" thickBot="1" x14ac:dyDescent="0.3">
      <c r="A1122" s="5" t="s">
        <v>1321</v>
      </c>
      <c r="B1122" s="7" t="s">
        <v>20</v>
      </c>
      <c r="C1122" s="15">
        <v>122371.72818000001</v>
      </c>
      <c r="D1122" s="15">
        <v>128194</v>
      </c>
      <c r="E1122" s="15">
        <f t="shared" si="90"/>
        <v>124400</v>
      </c>
      <c r="F1122" s="15">
        <f t="shared" si="92"/>
        <v>124400</v>
      </c>
      <c r="G1122" s="15">
        <f t="shared" si="92"/>
        <v>0</v>
      </c>
      <c r="H1122" s="15">
        <f t="shared" si="92"/>
        <v>0</v>
      </c>
    </row>
    <row r="1123" spans="1:8" ht="16.5" thickTop="1" thickBot="1" x14ac:dyDescent="0.3">
      <c r="A1123" s="5" t="s">
        <v>1322</v>
      </c>
      <c r="B1123" s="8" t="s">
        <v>22</v>
      </c>
      <c r="C1123" s="15">
        <v>62349.410109999997</v>
      </c>
      <c r="D1123" s="15">
        <v>61000</v>
      </c>
      <c r="E1123" s="15">
        <f t="shared" si="90"/>
        <v>61168</v>
      </c>
      <c r="F1123" s="15">
        <f>SUM(F1132,F1141)</f>
        <v>61168</v>
      </c>
      <c r="G1123" s="15">
        <f>SUM(G1132,G1141)</f>
        <v>0</v>
      </c>
      <c r="H1123" s="15">
        <f>SUM(H1132,H1141)</f>
        <v>0</v>
      </c>
    </row>
    <row r="1124" spans="1:8" ht="16.5" thickTop="1" thickBot="1" x14ac:dyDescent="0.3">
      <c r="A1124" s="5" t="s">
        <v>1323</v>
      </c>
      <c r="B1124" s="8" t="s">
        <v>24</v>
      </c>
      <c r="C1124" s="15">
        <v>56818.856269999997</v>
      </c>
      <c r="D1124" s="15">
        <v>63937</v>
      </c>
      <c r="E1124" s="15">
        <f t="shared" si="90"/>
        <v>60225</v>
      </c>
      <c r="F1124" s="15">
        <f>SUM(F1133,F1142,F1149)</f>
        <v>60225</v>
      </c>
      <c r="G1124" s="15">
        <f>SUM(G1133,G1142,G1149)</f>
        <v>0</v>
      </c>
      <c r="H1124" s="15">
        <f>SUM(H1133,H1142,H1149)</f>
        <v>0</v>
      </c>
    </row>
    <row r="1125" spans="1:8" ht="16.5" thickTop="1" thickBot="1" x14ac:dyDescent="0.3">
      <c r="A1125" s="5" t="s">
        <v>1324</v>
      </c>
      <c r="B1125" s="8" t="s">
        <v>30</v>
      </c>
      <c r="C1125" s="15">
        <v>5.8354999999999997</v>
      </c>
      <c r="D1125" s="15">
        <v>7</v>
      </c>
      <c r="E1125" s="15">
        <f t="shared" si="90"/>
        <v>7</v>
      </c>
      <c r="F1125" s="15">
        <f>SUM(F1134)</f>
        <v>7</v>
      </c>
      <c r="G1125" s="15">
        <f>SUM(G1134)</f>
        <v>0</v>
      </c>
      <c r="H1125" s="15">
        <f>SUM(H1134)</f>
        <v>0</v>
      </c>
    </row>
    <row r="1126" spans="1:8" ht="16.5" thickTop="1" thickBot="1" x14ac:dyDescent="0.3">
      <c r="A1126" s="5" t="s">
        <v>1325</v>
      </c>
      <c r="B1126" s="8" t="s">
        <v>32</v>
      </c>
      <c r="C1126" s="15">
        <v>1031.2155499999999</v>
      </c>
      <c r="D1126" s="15">
        <v>900</v>
      </c>
      <c r="E1126" s="15">
        <f t="shared" si="90"/>
        <v>1000</v>
      </c>
      <c r="F1126" s="15">
        <f t="shared" ref="F1126:H1127" si="93">SUM(F1135,F1143)</f>
        <v>1000</v>
      </c>
      <c r="G1126" s="15">
        <f t="shared" si="93"/>
        <v>0</v>
      </c>
      <c r="H1126" s="15">
        <f t="shared" si="93"/>
        <v>0</v>
      </c>
    </row>
    <row r="1127" spans="1:8" ht="16.5" thickTop="1" thickBot="1" x14ac:dyDescent="0.3">
      <c r="A1127" s="5" t="s">
        <v>1326</v>
      </c>
      <c r="B1127" s="8" t="s">
        <v>34</v>
      </c>
      <c r="C1127" s="15">
        <v>2166.41075</v>
      </c>
      <c r="D1127" s="15">
        <v>2350</v>
      </c>
      <c r="E1127" s="15">
        <f t="shared" si="90"/>
        <v>2000</v>
      </c>
      <c r="F1127" s="15">
        <f t="shared" si="93"/>
        <v>2000</v>
      </c>
      <c r="G1127" s="15">
        <f t="shared" si="93"/>
        <v>0</v>
      </c>
      <c r="H1127" s="15">
        <f t="shared" si="93"/>
        <v>0</v>
      </c>
    </row>
    <row r="1128" spans="1:8" ht="16.5" thickTop="1" thickBot="1" x14ac:dyDescent="0.3">
      <c r="A1128" s="5" t="s">
        <v>1327</v>
      </c>
      <c r="B1128" s="7" t="s">
        <v>36</v>
      </c>
      <c r="C1128" s="15">
        <v>15303.854649999999</v>
      </c>
      <c r="D1128" s="15">
        <v>16400</v>
      </c>
      <c r="E1128" s="15">
        <f t="shared" si="90"/>
        <v>13000</v>
      </c>
      <c r="F1128" s="15">
        <f>SUM(F1137,F1145,F1150)</f>
        <v>13000</v>
      </c>
      <c r="G1128" s="15">
        <f>SUM(G1137,G1145,G1150)</f>
        <v>0</v>
      </c>
      <c r="H1128" s="15">
        <f>SUM(H1137,H1145,H1150)</f>
        <v>0</v>
      </c>
    </row>
    <row r="1129" spans="1:8" ht="16.5" thickTop="1" thickBot="1" x14ac:dyDescent="0.3">
      <c r="A1129" s="5" t="s">
        <v>1328</v>
      </c>
      <c r="B1129" s="7" t="s">
        <v>40</v>
      </c>
      <c r="C1129" s="15">
        <v>150.81364000000002</v>
      </c>
      <c r="D1129" s="15">
        <v>0</v>
      </c>
      <c r="E1129" s="15">
        <f t="shared" si="90"/>
        <v>0</v>
      </c>
      <c r="F1129" s="15">
        <f>SUM(F1138,F1146)</f>
        <v>0</v>
      </c>
      <c r="G1129" s="15">
        <f>SUM(G1138,G1146)</f>
        <v>0</v>
      </c>
      <c r="H1129" s="15">
        <f>SUM(H1138,H1146)</f>
        <v>0</v>
      </c>
    </row>
    <row r="1130" spans="1:8" ht="46.5" thickTop="1" thickBot="1" x14ac:dyDescent="0.3">
      <c r="A1130" s="5" t="s">
        <v>1329</v>
      </c>
      <c r="B1130" s="6" t="s">
        <v>1330</v>
      </c>
      <c r="C1130" s="14">
        <v>110025.89772000001</v>
      </c>
      <c r="D1130" s="14">
        <v>122994</v>
      </c>
      <c r="E1130" s="14">
        <f t="shared" si="90"/>
        <v>119200</v>
      </c>
      <c r="F1130" s="14">
        <f>SUM(F1131,F1137:F1138)</f>
        <v>119200</v>
      </c>
      <c r="G1130" s="14">
        <f>SUM(G1131,G1137:G1138)</f>
        <v>0</v>
      </c>
      <c r="H1130" s="14">
        <f>SUM(H1131,H1137:H1138)</f>
        <v>0</v>
      </c>
    </row>
    <row r="1131" spans="1:8" ht="16.5" thickTop="1" thickBot="1" x14ac:dyDescent="0.3">
      <c r="A1131" s="5" t="s">
        <v>1331</v>
      </c>
      <c r="B1131" s="7" t="s">
        <v>20</v>
      </c>
      <c r="C1131" s="15">
        <v>109705.24337000001</v>
      </c>
      <c r="D1131" s="15">
        <v>122994</v>
      </c>
      <c r="E1131" s="15">
        <f t="shared" si="90"/>
        <v>119200</v>
      </c>
      <c r="F1131" s="15">
        <f>SUM(F1132:F1136)</f>
        <v>119200</v>
      </c>
      <c r="G1131" s="15">
        <f>SUM(G1132:G1136)</f>
        <v>0</v>
      </c>
      <c r="H1131" s="15">
        <f>SUM(H1132:H1136)</f>
        <v>0</v>
      </c>
    </row>
    <row r="1132" spans="1:8" ht="16.5" thickTop="1" thickBot="1" x14ac:dyDescent="0.3">
      <c r="A1132" s="5" t="s">
        <v>1332</v>
      </c>
      <c r="B1132" s="8" t="s">
        <v>22</v>
      </c>
      <c r="C1132" s="15">
        <v>55371.783889999999</v>
      </c>
      <c r="D1132" s="15">
        <v>61000</v>
      </c>
      <c r="E1132" s="15">
        <f t="shared" si="90"/>
        <v>61168</v>
      </c>
      <c r="F1132" s="15">
        <v>61168</v>
      </c>
      <c r="G1132" s="15">
        <v>0</v>
      </c>
      <c r="H1132" s="15">
        <v>0</v>
      </c>
    </row>
    <row r="1133" spans="1:8" ht="16.5" thickTop="1" thickBot="1" x14ac:dyDescent="0.3">
      <c r="A1133" s="5" t="s">
        <v>1333</v>
      </c>
      <c r="B1133" s="8" t="s">
        <v>24</v>
      </c>
      <c r="C1133" s="15">
        <v>51222.360679999998</v>
      </c>
      <c r="D1133" s="15">
        <v>58737</v>
      </c>
      <c r="E1133" s="15">
        <f t="shared" si="90"/>
        <v>55025</v>
      </c>
      <c r="F1133" s="15">
        <v>55025</v>
      </c>
      <c r="G1133" s="15">
        <v>0</v>
      </c>
      <c r="H1133" s="15">
        <v>0</v>
      </c>
    </row>
    <row r="1134" spans="1:8" ht="16.5" thickTop="1" thickBot="1" x14ac:dyDescent="0.3">
      <c r="A1134" s="5" t="s">
        <v>1334</v>
      </c>
      <c r="B1134" s="8" t="s">
        <v>30</v>
      </c>
      <c r="C1134" s="15">
        <v>5.8354999999999997</v>
      </c>
      <c r="D1134" s="15">
        <v>7</v>
      </c>
      <c r="E1134" s="15">
        <f t="shared" si="90"/>
        <v>7</v>
      </c>
      <c r="F1134" s="15">
        <v>7</v>
      </c>
      <c r="G1134" s="15">
        <v>0</v>
      </c>
      <c r="H1134" s="15">
        <v>0</v>
      </c>
    </row>
    <row r="1135" spans="1:8" ht="16.5" thickTop="1" thickBot="1" x14ac:dyDescent="0.3">
      <c r="A1135" s="5" t="s">
        <v>1335</v>
      </c>
      <c r="B1135" s="8" t="s">
        <v>32</v>
      </c>
      <c r="C1135" s="15">
        <v>940.12316999999996</v>
      </c>
      <c r="D1135" s="15">
        <v>900</v>
      </c>
      <c r="E1135" s="15">
        <f t="shared" si="90"/>
        <v>1000</v>
      </c>
      <c r="F1135" s="15">
        <v>1000</v>
      </c>
      <c r="G1135" s="15">
        <v>0</v>
      </c>
      <c r="H1135" s="15">
        <v>0</v>
      </c>
    </row>
    <row r="1136" spans="1:8" ht="16.5" thickTop="1" thickBot="1" x14ac:dyDescent="0.3">
      <c r="A1136" s="5" t="s">
        <v>1336</v>
      </c>
      <c r="B1136" s="8" t="s">
        <v>34</v>
      </c>
      <c r="C1136" s="15">
        <v>2165.1401300000002</v>
      </c>
      <c r="D1136" s="15">
        <v>2350</v>
      </c>
      <c r="E1136" s="15">
        <f t="shared" si="90"/>
        <v>2000</v>
      </c>
      <c r="F1136" s="15">
        <v>2000</v>
      </c>
      <c r="G1136" s="15">
        <v>0</v>
      </c>
      <c r="H1136" s="15">
        <v>0</v>
      </c>
    </row>
    <row r="1137" spans="1:8" ht="16.5" thickTop="1" thickBot="1" x14ac:dyDescent="0.3">
      <c r="A1137" s="5" t="s">
        <v>1337</v>
      </c>
      <c r="B1137" s="7" t="s">
        <v>36</v>
      </c>
      <c r="C1137" s="15">
        <v>318.41890999999998</v>
      </c>
      <c r="D1137" s="15">
        <v>0</v>
      </c>
      <c r="E1137" s="15">
        <f t="shared" si="90"/>
        <v>0</v>
      </c>
      <c r="F1137" s="15">
        <v>0</v>
      </c>
      <c r="G1137" s="15">
        <v>0</v>
      </c>
      <c r="H1137" s="15">
        <v>0</v>
      </c>
    </row>
    <row r="1138" spans="1:8" ht="16.5" thickTop="1" thickBot="1" x14ac:dyDescent="0.3">
      <c r="A1138" s="5" t="s">
        <v>1338</v>
      </c>
      <c r="B1138" s="7" t="s">
        <v>40</v>
      </c>
      <c r="C1138" s="15">
        <v>2.2354400000000001</v>
      </c>
      <c r="D1138" s="15">
        <v>0</v>
      </c>
      <c r="E1138" s="15">
        <f t="shared" si="90"/>
        <v>0</v>
      </c>
      <c r="F1138" s="15">
        <v>0</v>
      </c>
      <c r="G1138" s="15">
        <v>0</v>
      </c>
      <c r="H1138" s="15">
        <v>0</v>
      </c>
    </row>
    <row r="1139" spans="1:8" ht="46.5" thickTop="1" thickBot="1" x14ac:dyDescent="0.3">
      <c r="A1139" s="5" t="s">
        <v>1339</v>
      </c>
      <c r="B1139" s="6" t="s">
        <v>1340</v>
      </c>
      <c r="C1139" s="14">
        <v>11942.060299999999</v>
      </c>
      <c r="D1139" s="14">
        <v>5200</v>
      </c>
      <c r="E1139" s="14">
        <f t="shared" si="90"/>
        <v>5200</v>
      </c>
      <c r="F1139" s="14">
        <f>SUM(F1140,F1145:F1146)</f>
        <v>5200</v>
      </c>
      <c r="G1139" s="14">
        <f>SUM(G1140,G1145:G1146)</f>
        <v>0</v>
      </c>
      <c r="H1139" s="14">
        <f>SUM(H1140,H1145:H1146)</f>
        <v>0</v>
      </c>
    </row>
    <row r="1140" spans="1:8" ht="16.5" thickTop="1" thickBot="1" x14ac:dyDescent="0.3">
      <c r="A1140" s="5" t="s">
        <v>1341</v>
      </c>
      <c r="B1140" s="7" t="s">
        <v>20</v>
      </c>
      <c r="C1140" s="15">
        <v>11629.68441</v>
      </c>
      <c r="D1140" s="15">
        <v>5200</v>
      </c>
      <c r="E1140" s="15">
        <f t="shared" si="90"/>
        <v>5200</v>
      </c>
      <c r="F1140" s="15">
        <f>SUM(F1141:F1144)</f>
        <v>5200</v>
      </c>
      <c r="G1140" s="15">
        <f>SUM(G1141:G1144)</f>
        <v>0</v>
      </c>
      <c r="H1140" s="15">
        <f>SUM(H1141:H1144)</f>
        <v>0</v>
      </c>
    </row>
    <row r="1141" spans="1:8" ht="16.5" thickTop="1" thickBot="1" x14ac:dyDescent="0.3">
      <c r="A1141" s="5" t="s">
        <v>1342</v>
      </c>
      <c r="B1141" s="8" t="s">
        <v>22</v>
      </c>
      <c r="C1141" s="15">
        <v>6977.6262200000001</v>
      </c>
      <c r="D1141" s="15">
        <v>0</v>
      </c>
      <c r="E1141" s="15">
        <f t="shared" si="90"/>
        <v>0</v>
      </c>
      <c r="F1141" s="15">
        <v>0</v>
      </c>
      <c r="G1141" s="15">
        <v>0</v>
      </c>
      <c r="H1141" s="15">
        <v>0</v>
      </c>
    </row>
    <row r="1142" spans="1:8" ht="16.5" thickTop="1" thickBot="1" x14ac:dyDescent="0.3">
      <c r="A1142" s="5" t="s">
        <v>1343</v>
      </c>
      <c r="B1142" s="8" t="s">
        <v>24</v>
      </c>
      <c r="C1142" s="15">
        <v>4559.6951900000004</v>
      </c>
      <c r="D1142" s="15">
        <v>5200</v>
      </c>
      <c r="E1142" s="15">
        <f t="shared" si="90"/>
        <v>5200</v>
      </c>
      <c r="F1142" s="15">
        <v>5200</v>
      </c>
      <c r="G1142" s="15">
        <v>0</v>
      </c>
      <c r="H1142" s="15">
        <v>0</v>
      </c>
    </row>
    <row r="1143" spans="1:8" ht="16.5" thickTop="1" thickBot="1" x14ac:dyDescent="0.3">
      <c r="A1143" s="5" t="s">
        <v>1344</v>
      </c>
      <c r="B1143" s="8" t="s">
        <v>32</v>
      </c>
      <c r="C1143" s="15">
        <v>91.092380000000006</v>
      </c>
      <c r="D1143" s="15">
        <v>0</v>
      </c>
      <c r="E1143" s="15">
        <f t="shared" si="90"/>
        <v>0</v>
      </c>
      <c r="F1143" s="15">
        <v>0</v>
      </c>
      <c r="G1143" s="15">
        <v>0</v>
      </c>
      <c r="H1143" s="15">
        <v>0</v>
      </c>
    </row>
    <row r="1144" spans="1:8" ht="16.5" thickTop="1" thickBot="1" x14ac:dyDescent="0.3">
      <c r="A1144" s="5" t="s">
        <v>1345</v>
      </c>
      <c r="B1144" s="8" t="s">
        <v>34</v>
      </c>
      <c r="C1144" s="15">
        <v>1.2706200000000001</v>
      </c>
      <c r="D1144" s="15">
        <v>0</v>
      </c>
      <c r="E1144" s="15">
        <f t="shared" si="90"/>
        <v>0</v>
      </c>
      <c r="F1144" s="15">
        <v>0</v>
      </c>
      <c r="G1144" s="15">
        <v>0</v>
      </c>
      <c r="H1144" s="15">
        <v>0</v>
      </c>
    </row>
    <row r="1145" spans="1:8" ht="16.5" thickTop="1" thickBot="1" x14ac:dyDescent="0.3">
      <c r="A1145" s="5" t="s">
        <v>1346</v>
      </c>
      <c r="B1145" s="7" t="s">
        <v>36</v>
      </c>
      <c r="C1145" s="15">
        <v>163.79768999999999</v>
      </c>
      <c r="D1145" s="15">
        <v>0</v>
      </c>
      <c r="E1145" s="15">
        <f t="shared" si="90"/>
        <v>0</v>
      </c>
      <c r="F1145" s="15">
        <v>0</v>
      </c>
      <c r="G1145" s="15">
        <v>0</v>
      </c>
      <c r="H1145" s="15">
        <v>0</v>
      </c>
    </row>
    <row r="1146" spans="1:8" ht="16.5" thickTop="1" thickBot="1" x14ac:dyDescent="0.3">
      <c r="A1146" s="5" t="s">
        <v>1347</v>
      </c>
      <c r="B1146" s="7" t="s">
        <v>40</v>
      </c>
      <c r="C1146" s="15">
        <v>148.57820000000001</v>
      </c>
      <c r="D1146" s="15">
        <v>0</v>
      </c>
      <c r="E1146" s="15">
        <f t="shared" si="90"/>
        <v>0</v>
      </c>
      <c r="F1146" s="15">
        <v>0</v>
      </c>
      <c r="G1146" s="15">
        <v>0</v>
      </c>
      <c r="H1146" s="15">
        <v>0</v>
      </c>
    </row>
    <row r="1147" spans="1:8" ht="31.5" thickTop="1" thickBot="1" x14ac:dyDescent="0.3">
      <c r="A1147" s="5" t="s">
        <v>1348</v>
      </c>
      <c r="B1147" s="6" t="s">
        <v>1349</v>
      </c>
      <c r="C1147" s="14">
        <v>15858.43845</v>
      </c>
      <c r="D1147" s="14">
        <v>16400</v>
      </c>
      <c r="E1147" s="14">
        <f t="shared" si="90"/>
        <v>13000</v>
      </c>
      <c r="F1147" s="14">
        <f>SUM(F1148,F1150)</f>
        <v>13000</v>
      </c>
      <c r="G1147" s="14">
        <f>SUM(G1148,G1150)</f>
        <v>0</v>
      </c>
      <c r="H1147" s="14">
        <f>SUM(H1148,H1150)</f>
        <v>0</v>
      </c>
    </row>
    <row r="1148" spans="1:8" ht="16.5" thickTop="1" thickBot="1" x14ac:dyDescent="0.3">
      <c r="A1148" s="5" t="s">
        <v>1350</v>
      </c>
      <c r="B1148" s="7" t="s">
        <v>20</v>
      </c>
      <c r="C1148" s="15">
        <v>1036.8004000000001</v>
      </c>
      <c r="D1148" s="15">
        <v>0</v>
      </c>
      <c r="E1148" s="15">
        <f t="shared" si="90"/>
        <v>0</v>
      </c>
      <c r="F1148" s="15">
        <f>SUM(F1149)</f>
        <v>0</v>
      </c>
      <c r="G1148" s="15">
        <f>SUM(G1149)</f>
        <v>0</v>
      </c>
      <c r="H1148" s="15">
        <f>SUM(H1149)</f>
        <v>0</v>
      </c>
    </row>
    <row r="1149" spans="1:8" ht="16.5" thickTop="1" thickBot="1" x14ac:dyDescent="0.3">
      <c r="A1149" s="5" t="s">
        <v>1351</v>
      </c>
      <c r="B1149" s="8" t="s">
        <v>24</v>
      </c>
      <c r="C1149" s="15">
        <v>1036.8004000000001</v>
      </c>
      <c r="D1149" s="15">
        <v>0</v>
      </c>
      <c r="E1149" s="15">
        <f t="shared" si="90"/>
        <v>0</v>
      </c>
      <c r="F1149" s="15">
        <v>0</v>
      </c>
      <c r="G1149" s="15">
        <v>0</v>
      </c>
      <c r="H1149" s="15">
        <v>0</v>
      </c>
    </row>
    <row r="1150" spans="1:8" ht="16.5" thickTop="1" thickBot="1" x14ac:dyDescent="0.3">
      <c r="A1150" s="5" t="s">
        <v>1352</v>
      </c>
      <c r="B1150" s="7" t="s">
        <v>36</v>
      </c>
      <c r="C1150" s="15">
        <v>14821.63805</v>
      </c>
      <c r="D1150" s="15">
        <v>16400</v>
      </c>
      <c r="E1150" s="15">
        <f t="shared" si="90"/>
        <v>13000</v>
      </c>
      <c r="F1150" s="15">
        <v>13000</v>
      </c>
      <c r="G1150" s="15">
        <v>0</v>
      </c>
      <c r="H1150" s="15">
        <v>0</v>
      </c>
    </row>
    <row r="1151" spans="1:8" ht="16.5" thickTop="1" thickBot="1" x14ac:dyDescent="0.3">
      <c r="A1151" s="5" t="s">
        <v>1353</v>
      </c>
      <c r="B1151" s="6" t="s">
        <v>1354</v>
      </c>
      <c r="C1151" s="14">
        <v>8373.5893699999979</v>
      </c>
      <c r="D1151" s="14">
        <v>8200</v>
      </c>
      <c r="E1151" s="14">
        <f t="shared" si="90"/>
        <v>7600</v>
      </c>
      <c r="F1151" s="14">
        <f>SUM(F1152,F1158:F1160)</f>
        <v>7600</v>
      </c>
      <c r="G1151" s="14">
        <f>SUM(G1152,G1158:G1160)</f>
        <v>0</v>
      </c>
      <c r="H1151" s="14">
        <f>SUM(H1152,H1158:H1160)</f>
        <v>0</v>
      </c>
    </row>
    <row r="1152" spans="1:8" ht="16.5" thickTop="1" thickBot="1" x14ac:dyDescent="0.3">
      <c r="A1152" s="5" t="s">
        <v>1355</v>
      </c>
      <c r="B1152" s="7" t="s">
        <v>20</v>
      </c>
      <c r="C1152" s="15">
        <v>6137.0220499999996</v>
      </c>
      <c r="D1152" s="15">
        <v>7692</v>
      </c>
      <c r="E1152" s="15">
        <f t="shared" si="90"/>
        <v>7130</v>
      </c>
      <c r="F1152" s="15">
        <f>SUM(F1153:F1157)</f>
        <v>7130</v>
      </c>
      <c r="G1152" s="15">
        <f>SUM(G1153:G1157)</f>
        <v>0</v>
      </c>
      <c r="H1152" s="15">
        <f>SUM(H1153:H1157)</f>
        <v>0</v>
      </c>
    </row>
    <row r="1153" spans="1:8" ht="16.5" thickTop="1" thickBot="1" x14ac:dyDescent="0.3">
      <c r="A1153" s="5" t="s">
        <v>1356</v>
      </c>
      <c r="B1153" s="8" t="s">
        <v>22</v>
      </c>
      <c r="C1153" s="15">
        <v>4889.9635200000002</v>
      </c>
      <c r="D1153" s="15">
        <v>5348</v>
      </c>
      <c r="E1153" s="15">
        <f t="shared" si="90"/>
        <v>4980</v>
      </c>
      <c r="F1153" s="15">
        <v>4980</v>
      </c>
      <c r="G1153" s="15">
        <v>0</v>
      </c>
      <c r="H1153" s="15">
        <v>0</v>
      </c>
    </row>
    <row r="1154" spans="1:8" ht="16.5" thickTop="1" thickBot="1" x14ac:dyDescent="0.3">
      <c r="A1154" s="5" t="s">
        <v>1357</v>
      </c>
      <c r="B1154" s="8" t="s">
        <v>24</v>
      </c>
      <c r="C1154" s="15">
        <v>1179.8798299999999</v>
      </c>
      <c r="D1154" s="15">
        <v>2209</v>
      </c>
      <c r="E1154" s="15">
        <f t="shared" si="90"/>
        <v>2029</v>
      </c>
      <c r="F1154" s="15">
        <v>2029</v>
      </c>
      <c r="G1154" s="15">
        <v>0</v>
      </c>
      <c r="H1154" s="15">
        <v>0</v>
      </c>
    </row>
    <row r="1155" spans="1:8" ht="16.5" thickTop="1" thickBot="1" x14ac:dyDescent="0.3">
      <c r="A1155" s="5" t="s">
        <v>1358</v>
      </c>
      <c r="B1155" s="8" t="s">
        <v>30</v>
      </c>
      <c r="C1155" s="15">
        <v>0</v>
      </c>
      <c r="D1155" s="15">
        <v>0</v>
      </c>
      <c r="E1155" s="15">
        <f t="shared" si="90"/>
        <v>0</v>
      </c>
      <c r="F1155" s="15">
        <v>0</v>
      </c>
      <c r="G1155" s="15">
        <v>0</v>
      </c>
      <c r="H1155" s="15">
        <v>0</v>
      </c>
    </row>
    <row r="1156" spans="1:8" ht="16.5" thickTop="1" thickBot="1" x14ac:dyDescent="0.3">
      <c r="A1156" s="5" t="s">
        <v>1359</v>
      </c>
      <c r="B1156" s="8" t="s">
        <v>32</v>
      </c>
      <c r="C1156" s="15">
        <v>49.903230000000001</v>
      </c>
      <c r="D1156" s="15">
        <v>100</v>
      </c>
      <c r="E1156" s="15">
        <f t="shared" si="90"/>
        <v>80</v>
      </c>
      <c r="F1156" s="15">
        <v>80</v>
      </c>
      <c r="G1156" s="15">
        <v>0</v>
      </c>
      <c r="H1156" s="15">
        <v>0</v>
      </c>
    </row>
    <row r="1157" spans="1:8" ht="16.5" thickTop="1" thickBot="1" x14ac:dyDescent="0.3">
      <c r="A1157" s="5" t="s">
        <v>1360</v>
      </c>
      <c r="B1157" s="8" t="s">
        <v>34</v>
      </c>
      <c r="C1157" s="15">
        <v>17.275469999999999</v>
      </c>
      <c r="D1157" s="15">
        <v>35</v>
      </c>
      <c r="E1157" s="15">
        <f t="shared" si="90"/>
        <v>41</v>
      </c>
      <c r="F1157" s="15">
        <v>41</v>
      </c>
      <c r="G1157" s="15">
        <v>0</v>
      </c>
      <c r="H1157" s="15">
        <v>0</v>
      </c>
    </row>
    <row r="1158" spans="1:8" ht="16.5" thickTop="1" thickBot="1" x14ac:dyDescent="0.3">
      <c r="A1158" s="5" t="s">
        <v>1361</v>
      </c>
      <c r="B1158" s="7" t="s">
        <v>36</v>
      </c>
      <c r="C1158" s="15">
        <v>2236.5673200000001</v>
      </c>
      <c r="D1158" s="15">
        <v>508</v>
      </c>
      <c r="E1158" s="15">
        <f t="shared" ref="E1158:E1221" si="94">SUM(F1158:H1158)</f>
        <v>470</v>
      </c>
      <c r="F1158" s="15">
        <v>470</v>
      </c>
      <c r="G1158" s="15">
        <v>0</v>
      </c>
      <c r="H1158" s="15">
        <v>0</v>
      </c>
    </row>
    <row r="1159" spans="1:8" ht="16.5" thickTop="1" thickBot="1" x14ac:dyDescent="0.3">
      <c r="A1159" s="5" t="s">
        <v>1362</v>
      </c>
      <c r="B1159" s="7" t="s">
        <v>38</v>
      </c>
      <c r="C1159" s="15">
        <v>0</v>
      </c>
      <c r="D1159" s="15">
        <v>0</v>
      </c>
      <c r="E1159" s="15">
        <f t="shared" si="94"/>
        <v>0</v>
      </c>
      <c r="F1159" s="15">
        <v>0</v>
      </c>
      <c r="G1159" s="15">
        <v>0</v>
      </c>
      <c r="H1159" s="15">
        <v>0</v>
      </c>
    </row>
    <row r="1160" spans="1:8" ht="16.5" thickTop="1" thickBot="1" x14ac:dyDescent="0.3">
      <c r="A1160" s="5" t="s">
        <v>1363</v>
      </c>
      <c r="B1160" s="7" t="s">
        <v>40</v>
      </c>
      <c r="C1160" s="15">
        <v>0</v>
      </c>
      <c r="D1160" s="15">
        <v>0</v>
      </c>
      <c r="E1160" s="15">
        <f t="shared" si="94"/>
        <v>0</v>
      </c>
      <c r="F1160" s="15">
        <v>0</v>
      </c>
      <c r="G1160" s="15">
        <v>0</v>
      </c>
      <c r="H1160" s="15">
        <v>0</v>
      </c>
    </row>
    <row r="1161" spans="1:8" ht="46.5" thickTop="1" thickBot="1" x14ac:dyDescent="0.3">
      <c r="A1161" s="5" t="s">
        <v>1364</v>
      </c>
      <c r="B1161" s="6" t="s">
        <v>1365</v>
      </c>
      <c r="C1161" s="14">
        <v>1050.5605399999999</v>
      </c>
      <c r="D1161" s="14">
        <v>1006</v>
      </c>
      <c r="E1161" s="14">
        <f t="shared" si="94"/>
        <v>1000</v>
      </c>
      <c r="F1161" s="14">
        <f>SUM(F1162,F1168:F1169)</f>
        <v>1000</v>
      </c>
      <c r="G1161" s="14">
        <f>SUM(G1162,G1168:G1169)</f>
        <v>0</v>
      </c>
      <c r="H1161" s="14">
        <f>SUM(H1162,H1168:H1169)</f>
        <v>0</v>
      </c>
    </row>
    <row r="1162" spans="1:8" ht="16.5" thickTop="1" thickBot="1" x14ac:dyDescent="0.3">
      <c r="A1162" s="5" t="s">
        <v>1366</v>
      </c>
      <c r="B1162" s="7" t="s">
        <v>20</v>
      </c>
      <c r="C1162" s="15">
        <v>1001.31733</v>
      </c>
      <c r="D1162" s="15">
        <v>963</v>
      </c>
      <c r="E1162" s="15">
        <f t="shared" si="94"/>
        <v>982</v>
      </c>
      <c r="F1162" s="15">
        <f>SUM(F1163:F1167)</f>
        <v>982</v>
      </c>
      <c r="G1162" s="15">
        <f>SUM(G1163:G1167)</f>
        <v>0</v>
      </c>
      <c r="H1162" s="15">
        <f>SUM(H1163:H1167)</f>
        <v>0</v>
      </c>
    </row>
    <row r="1163" spans="1:8" ht="16.5" thickTop="1" thickBot="1" x14ac:dyDescent="0.3">
      <c r="A1163" s="5" t="s">
        <v>1367</v>
      </c>
      <c r="B1163" s="8" t="s">
        <v>22</v>
      </c>
      <c r="C1163" s="15">
        <v>230.90571</v>
      </c>
      <c r="D1163" s="15">
        <v>235</v>
      </c>
      <c r="E1163" s="15">
        <f t="shared" si="94"/>
        <v>235</v>
      </c>
      <c r="F1163" s="15">
        <v>235</v>
      </c>
      <c r="G1163" s="15">
        <v>0</v>
      </c>
      <c r="H1163" s="15">
        <v>0</v>
      </c>
    </row>
    <row r="1164" spans="1:8" ht="16.5" thickTop="1" thickBot="1" x14ac:dyDescent="0.3">
      <c r="A1164" s="5" t="s">
        <v>1368</v>
      </c>
      <c r="B1164" s="8" t="s">
        <v>24</v>
      </c>
      <c r="C1164" s="15">
        <v>745.89882</v>
      </c>
      <c r="D1164" s="15">
        <v>718</v>
      </c>
      <c r="E1164" s="15">
        <f t="shared" si="94"/>
        <v>730</v>
      </c>
      <c r="F1164" s="15">
        <v>730</v>
      </c>
      <c r="G1164" s="15">
        <v>0</v>
      </c>
      <c r="H1164" s="15">
        <v>0</v>
      </c>
    </row>
    <row r="1165" spans="1:8" ht="16.5" thickTop="1" thickBot="1" x14ac:dyDescent="0.3">
      <c r="A1165" s="5" t="s">
        <v>1369</v>
      </c>
      <c r="B1165" s="8" t="s">
        <v>30</v>
      </c>
      <c r="C1165" s="15">
        <v>6.4887300000000003</v>
      </c>
      <c r="D1165" s="15">
        <v>0</v>
      </c>
      <c r="E1165" s="15">
        <f t="shared" si="94"/>
        <v>0</v>
      </c>
      <c r="F1165" s="15">
        <v>0</v>
      </c>
      <c r="G1165" s="15">
        <v>0</v>
      </c>
      <c r="H1165" s="15">
        <v>0</v>
      </c>
    </row>
    <row r="1166" spans="1:8" ht="16.5" thickTop="1" thickBot="1" x14ac:dyDescent="0.3">
      <c r="A1166" s="5" t="s">
        <v>1370</v>
      </c>
      <c r="B1166" s="8" t="s">
        <v>32</v>
      </c>
      <c r="C1166" s="15">
        <v>15.529640000000001</v>
      </c>
      <c r="D1166" s="15">
        <v>7</v>
      </c>
      <c r="E1166" s="15">
        <f t="shared" si="94"/>
        <v>13</v>
      </c>
      <c r="F1166" s="15">
        <v>13</v>
      </c>
      <c r="G1166" s="15">
        <v>0</v>
      </c>
      <c r="H1166" s="15">
        <v>0</v>
      </c>
    </row>
    <row r="1167" spans="1:8" ht="16.5" thickTop="1" thickBot="1" x14ac:dyDescent="0.3">
      <c r="A1167" s="5" t="s">
        <v>1371</v>
      </c>
      <c r="B1167" s="8" t="s">
        <v>34</v>
      </c>
      <c r="C1167" s="15">
        <v>2.4944299999999999</v>
      </c>
      <c r="D1167" s="15">
        <v>3</v>
      </c>
      <c r="E1167" s="15">
        <f t="shared" si="94"/>
        <v>4</v>
      </c>
      <c r="F1167" s="15">
        <v>4</v>
      </c>
      <c r="G1167" s="15">
        <v>0</v>
      </c>
      <c r="H1167" s="15">
        <v>0</v>
      </c>
    </row>
    <row r="1168" spans="1:8" ht="16.5" thickTop="1" thickBot="1" x14ac:dyDescent="0.3">
      <c r="A1168" s="5" t="s">
        <v>1372</v>
      </c>
      <c r="B1168" s="7" t="s">
        <v>36</v>
      </c>
      <c r="C1168" s="15">
        <v>49.003209999999996</v>
      </c>
      <c r="D1168" s="15">
        <v>43</v>
      </c>
      <c r="E1168" s="15">
        <f t="shared" si="94"/>
        <v>18</v>
      </c>
      <c r="F1168" s="15">
        <v>18</v>
      </c>
      <c r="G1168" s="15">
        <v>0</v>
      </c>
      <c r="H1168" s="15">
        <v>0</v>
      </c>
    </row>
    <row r="1169" spans="1:8" ht="16.5" thickTop="1" thickBot="1" x14ac:dyDescent="0.3">
      <c r="A1169" s="5" t="s">
        <v>1373</v>
      </c>
      <c r="B1169" s="7" t="s">
        <v>40</v>
      </c>
      <c r="C1169" s="15">
        <v>0.24</v>
      </c>
      <c r="D1169" s="15">
        <v>0</v>
      </c>
      <c r="E1169" s="15">
        <f t="shared" si="94"/>
        <v>0</v>
      </c>
      <c r="F1169" s="15">
        <v>0</v>
      </c>
      <c r="G1169" s="15">
        <v>0</v>
      </c>
      <c r="H1169" s="15">
        <v>0</v>
      </c>
    </row>
    <row r="1170" spans="1:8" ht="16.5" thickTop="1" thickBot="1" x14ac:dyDescent="0.3">
      <c r="A1170" s="5" t="s">
        <v>1374</v>
      </c>
      <c r="B1170" s="6" t="s">
        <v>1375</v>
      </c>
      <c r="C1170" s="14">
        <v>89498.588810000001</v>
      </c>
      <c r="D1170" s="14">
        <v>110000</v>
      </c>
      <c r="E1170" s="14">
        <f t="shared" si="94"/>
        <v>105600</v>
      </c>
      <c r="F1170" s="14">
        <f t="shared" ref="F1170:H1173" si="95">SUM(F1179,F1440)</f>
        <v>105600</v>
      </c>
      <c r="G1170" s="14">
        <f t="shared" si="95"/>
        <v>0</v>
      </c>
      <c r="H1170" s="14">
        <f t="shared" si="95"/>
        <v>0</v>
      </c>
    </row>
    <row r="1171" spans="1:8" ht="16.5" thickTop="1" thickBot="1" x14ac:dyDescent="0.3">
      <c r="A1171" s="5" t="s">
        <v>1376</v>
      </c>
      <c r="B1171" s="7" t="s">
        <v>20</v>
      </c>
      <c r="C1171" s="15">
        <v>88700.964680000005</v>
      </c>
      <c r="D1171" s="15">
        <v>109048</v>
      </c>
      <c r="E1171" s="15">
        <f t="shared" si="94"/>
        <v>105082</v>
      </c>
      <c r="F1171" s="15">
        <f t="shared" si="95"/>
        <v>105082</v>
      </c>
      <c r="G1171" s="15">
        <f t="shared" si="95"/>
        <v>0</v>
      </c>
      <c r="H1171" s="15">
        <f t="shared" si="95"/>
        <v>0</v>
      </c>
    </row>
    <row r="1172" spans="1:8" ht="16.5" thickTop="1" thickBot="1" x14ac:dyDescent="0.3">
      <c r="A1172" s="5" t="s">
        <v>1377</v>
      </c>
      <c r="B1172" s="8" t="s">
        <v>22</v>
      </c>
      <c r="C1172" s="15">
        <v>7758.7761999999993</v>
      </c>
      <c r="D1172" s="15">
        <v>7714</v>
      </c>
      <c r="E1172" s="15">
        <f t="shared" si="94"/>
        <v>7801</v>
      </c>
      <c r="F1172" s="15">
        <f t="shared" si="95"/>
        <v>7801</v>
      </c>
      <c r="G1172" s="15">
        <f t="shared" si="95"/>
        <v>0</v>
      </c>
      <c r="H1172" s="15">
        <f t="shared" si="95"/>
        <v>0</v>
      </c>
    </row>
    <row r="1173" spans="1:8" ht="16.5" thickTop="1" thickBot="1" x14ac:dyDescent="0.3">
      <c r="A1173" s="5" t="s">
        <v>1378</v>
      </c>
      <c r="B1173" s="8" t="s">
        <v>24</v>
      </c>
      <c r="C1173" s="15">
        <v>78009.532000000021</v>
      </c>
      <c r="D1173" s="15">
        <v>97458</v>
      </c>
      <c r="E1173" s="15">
        <f t="shared" si="94"/>
        <v>93086</v>
      </c>
      <c r="F1173" s="15">
        <f t="shared" si="95"/>
        <v>93086</v>
      </c>
      <c r="G1173" s="15">
        <f t="shared" si="95"/>
        <v>0</v>
      </c>
      <c r="H1173" s="15">
        <f t="shared" si="95"/>
        <v>0</v>
      </c>
    </row>
    <row r="1174" spans="1:8" ht="16.5" thickTop="1" thickBot="1" x14ac:dyDescent="0.3">
      <c r="A1174" s="5" t="s">
        <v>1379</v>
      </c>
      <c r="B1174" s="8" t="s">
        <v>30</v>
      </c>
      <c r="C1174" s="15">
        <v>2719.7498399999999</v>
      </c>
      <c r="D1174" s="15">
        <v>3735</v>
      </c>
      <c r="E1174" s="15">
        <f t="shared" si="94"/>
        <v>4035</v>
      </c>
      <c r="F1174" s="15">
        <f>SUM(F1183)</f>
        <v>4035</v>
      </c>
      <c r="G1174" s="15">
        <f>SUM(G1183)</f>
        <v>0</v>
      </c>
      <c r="H1174" s="15">
        <f>SUM(H1183)</f>
        <v>0</v>
      </c>
    </row>
    <row r="1175" spans="1:8" ht="16.5" thickTop="1" thickBot="1" x14ac:dyDescent="0.3">
      <c r="A1175" s="5" t="s">
        <v>1380</v>
      </c>
      <c r="B1175" s="8" t="s">
        <v>32</v>
      </c>
      <c r="C1175" s="15">
        <v>106.96352</v>
      </c>
      <c r="D1175" s="15">
        <v>99</v>
      </c>
      <c r="E1175" s="15">
        <f t="shared" si="94"/>
        <v>114</v>
      </c>
      <c r="F1175" s="15">
        <f t="shared" ref="F1175:H1178" si="96">SUM(F1184,F1444)</f>
        <v>114</v>
      </c>
      <c r="G1175" s="15">
        <f t="shared" si="96"/>
        <v>0</v>
      </c>
      <c r="H1175" s="15">
        <f t="shared" si="96"/>
        <v>0</v>
      </c>
    </row>
    <row r="1176" spans="1:8" ht="16.5" thickTop="1" thickBot="1" x14ac:dyDescent="0.3">
      <c r="A1176" s="5" t="s">
        <v>1381</v>
      </c>
      <c r="B1176" s="8" t="s">
        <v>34</v>
      </c>
      <c r="C1176" s="15">
        <v>105.94311999999999</v>
      </c>
      <c r="D1176" s="15">
        <v>42</v>
      </c>
      <c r="E1176" s="15">
        <f t="shared" si="94"/>
        <v>46</v>
      </c>
      <c r="F1176" s="15">
        <f t="shared" si="96"/>
        <v>46</v>
      </c>
      <c r="G1176" s="15">
        <f t="shared" si="96"/>
        <v>0</v>
      </c>
      <c r="H1176" s="15">
        <f t="shared" si="96"/>
        <v>0</v>
      </c>
    </row>
    <row r="1177" spans="1:8" ht="16.5" thickTop="1" thickBot="1" x14ac:dyDescent="0.3">
      <c r="A1177" s="5" t="s">
        <v>1382</v>
      </c>
      <c r="B1177" s="7" t="s">
        <v>36</v>
      </c>
      <c r="C1177" s="15">
        <v>743.31285000000003</v>
      </c>
      <c r="D1177" s="15">
        <v>952</v>
      </c>
      <c r="E1177" s="15">
        <f t="shared" si="94"/>
        <v>518</v>
      </c>
      <c r="F1177" s="15">
        <f t="shared" si="96"/>
        <v>518</v>
      </c>
      <c r="G1177" s="15">
        <f t="shared" si="96"/>
        <v>0</v>
      </c>
      <c r="H1177" s="15">
        <f t="shared" si="96"/>
        <v>0</v>
      </c>
    </row>
    <row r="1178" spans="1:8" ht="16.5" thickTop="1" thickBot="1" x14ac:dyDescent="0.3">
      <c r="A1178" s="5" t="s">
        <v>1383</v>
      </c>
      <c r="B1178" s="7" t="s">
        <v>40</v>
      </c>
      <c r="C1178" s="15">
        <v>54.311280000000004</v>
      </c>
      <c r="D1178" s="15">
        <v>0</v>
      </c>
      <c r="E1178" s="15">
        <f t="shared" si="94"/>
        <v>0</v>
      </c>
      <c r="F1178" s="15">
        <f t="shared" si="96"/>
        <v>0</v>
      </c>
      <c r="G1178" s="15">
        <f t="shared" si="96"/>
        <v>0</v>
      </c>
      <c r="H1178" s="15">
        <f t="shared" si="96"/>
        <v>0</v>
      </c>
    </row>
    <row r="1179" spans="1:8" ht="16.5" thickTop="1" thickBot="1" x14ac:dyDescent="0.3">
      <c r="A1179" s="5" t="s">
        <v>1384</v>
      </c>
      <c r="B1179" s="6" t="s">
        <v>1385</v>
      </c>
      <c r="C1179" s="14">
        <v>89209.951950000002</v>
      </c>
      <c r="D1179" s="14">
        <v>109615</v>
      </c>
      <c r="E1179" s="14">
        <f t="shared" si="94"/>
        <v>105215</v>
      </c>
      <c r="F1179" s="14">
        <f t="shared" ref="F1179:H1180" si="97">SUM(F1188,F1431,F1434)</f>
        <v>105215</v>
      </c>
      <c r="G1179" s="14">
        <f t="shared" si="97"/>
        <v>0</v>
      </c>
      <c r="H1179" s="14">
        <f t="shared" si="97"/>
        <v>0</v>
      </c>
    </row>
    <row r="1180" spans="1:8" ht="16.5" thickTop="1" thickBot="1" x14ac:dyDescent="0.3">
      <c r="A1180" s="5" t="s">
        <v>1386</v>
      </c>
      <c r="B1180" s="7" t="s">
        <v>20</v>
      </c>
      <c r="C1180" s="15">
        <v>88428.772720000008</v>
      </c>
      <c r="D1180" s="15">
        <v>108681</v>
      </c>
      <c r="E1180" s="15">
        <f t="shared" si="94"/>
        <v>104715</v>
      </c>
      <c r="F1180" s="15">
        <f t="shared" si="97"/>
        <v>104715</v>
      </c>
      <c r="G1180" s="15">
        <f t="shared" si="97"/>
        <v>0</v>
      </c>
      <c r="H1180" s="15">
        <f t="shared" si="97"/>
        <v>0</v>
      </c>
    </row>
    <row r="1181" spans="1:8" ht="16.5" thickTop="1" thickBot="1" x14ac:dyDescent="0.3">
      <c r="A1181" s="5" t="s">
        <v>1387</v>
      </c>
      <c r="B1181" s="8" t="s">
        <v>22</v>
      </c>
      <c r="C1181" s="15">
        <v>7667.8524799999996</v>
      </c>
      <c r="D1181" s="15">
        <v>7606</v>
      </c>
      <c r="E1181" s="15">
        <f t="shared" si="94"/>
        <v>7693</v>
      </c>
      <c r="F1181" s="15">
        <f t="shared" ref="F1181:H1182" si="98">SUM(F1190,F1436)</f>
        <v>7693</v>
      </c>
      <c r="G1181" s="15">
        <f t="shared" si="98"/>
        <v>0</v>
      </c>
      <c r="H1181" s="15">
        <f t="shared" si="98"/>
        <v>0</v>
      </c>
    </row>
    <row r="1182" spans="1:8" ht="16.5" thickTop="1" thickBot="1" x14ac:dyDescent="0.3">
      <c r="A1182" s="5" t="s">
        <v>1388</v>
      </c>
      <c r="B1182" s="8" t="s">
        <v>24</v>
      </c>
      <c r="C1182" s="15">
        <v>77851.495720000021</v>
      </c>
      <c r="D1182" s="15">
        <v>97215</v>
      </c>
      <c r="E1182" s="15">
        <f t="shared" si="94"/>
        <v>92842</v>
      </c>
      <c r="F1182" s="15">
        <f t="shared" si="98"/>
        <v>92842</v>
      </c>
      <c r="G1182" s="15">
        <f t="shared" si="98"/>
        <v>0</v>
      </c>
      <c r="H1182" s="15">
        <f t="shared" si="98"/>
        <v>0</v>
      </c>
    </row>
    <row r="1183" spans="1:8" ht="16.5" thickTop="1" thickBot="1" x14ac:dyDescent="0.3">
      <c r="A1183" s="5" t="s">
        <v>1389</v>
      </c>
      <c r="B1183" s="8" t="s">
        <v>30</v>
      </c>
      <c r="C1183" s="15">
        <v>2719.7498399999999</v>
      </c>
      <c r="D1183" s="15">
        <v>3735</v>
      </c>
      <c r="E1183" s="15">
        <f t="shared" si="94"/>
        <v>4035</v>
      </c>
      <c r="F1183" s="15">
        <f>SUM(F1192,F1433)</f>
        <v>4035</v>
      </c>
      <c r="G1183" s="15">
        <f>SUM(G1192,G1433)</f>
        <v>0</v>
      </c>
      <c r="H1183" s="15">
        <f>SUM(H1192,H1433)</f>
        <v>0</v>
      </c>
    </row>
    <row r="1184" spans="1:8" ht="16.5" thickTop="1" thickBot="1" x14ac:dyDescent="0.3">
      <c r="A1184" s="5" t="s">
        <v>1390</v>
      </c>
      <c r="B1184" s="8" t="s">
        <v>32</v>
      </c>
      <c r="C1184" s="15">
        <v>84.472459999999998</v>
      </c>
      <c r="D1184" s="15">
        <v>85</v>
      </c>
      <c r="E1184" s="15">
        <f t="shared" si="94"/>
        <v>100</v>
      </c>
      <c r="F1184" s="15">
        <f>SUM(F1193)</f>
        <v>100</v>
      </c>
      <c r="G1184" s="15">
        <f>SUM(G1193)</f>
        <v>0</v>
      </c>
      <c r="H1184" s="15">
        <f>SUM(H1193)</f>
        <v>0</v>
      </c>
    </row>
    <row r="1185" spans="1:8" ht="16.5" thickTop="1" thickBot="1" x14ac:dyDescent="0.3">
      <c r="A1185" s="5" t="s">
        <v>1391</v>
      </c>
      <c r="B1185" s="8" t="s">
        <v>34</v>
      </c>
      <c r="C1185" s="15">
        <v>105.20222</v>
      </c>
      <c r="D1185" s="15">
        <v>40</v>
      </c>
      <c r="E1185" s="15">
        <f t="shared" si="94"/>
        <v>45</v>
      </c>
      <c r="F1185" s="15">
        <f t="shared" ref="F1185:H1186" si="99">SUM(F1194,F1438)</f>
        <v>45</v>
      </c>
      <c r="G1185" s="15">
        <f t="shared" si="99"/>
        <v>0</v>
      </c>
      <c r="H1185" s="15">
        <f t="shared" si="99"/>
        <v>0</v>
      </c>
    </row>
    <row r="1186" spans="1:8" ht="16.5" thickTop="1" thickBot="1" x14ac:dyDescent="0.3">
      <c r="A1186" s="5" t="s">
        <v>1392</v>
      </c>
      <c r="B1186" s="7" t="s">
        <v>36</v>
      </c>
      <c r="C1186" s="15">
        <v>726.92385000000002</v>
      </c>
      <c r="D1186" s="15">
        <v>934</v>
      </c>
      <c r="E1186" s="15">
        <f t="shared" si="94"/>
        <v>500</v>
      </c>
      <c r="F1186" s="15">
        <f t="shared" si="99"/>
        <v>500</v>
      </c>
      <c r="G1186" s="15">
        <f t="shared" si="99"/>
        <v>0</v>
      </c>
      <c r="H1186" s="15">
        <f t="shared" si="99"/>
        <v>0</v>
      </c>
    </row>
    <row r="1187" spans="1:8" ht="16.5" thickTop="1" thickBot="1" x14ac:dyDescent="0.3">
      <c r="A1187" s="5" t="s">
        <v>1393</v>
      </c>
      <c r="B1187" s="7" t="s">
        <v>40</v>
      </c>
      <c r="C1187" s="15">
        <v>54.255380000000002</v>
      </c>
      <c r="D1187" s="15">
        <v>0</v>
      </c>
      <c r="E1187" s="15">
        <f t="shared" si="94"/>
        <v>0</v>
      </c>
      <c r="F1187" s="15">
        <f>SUM(F1196)</f>
        <v>0</v>
      </c>
      <c r="G1187" s="15">
        <f>SUM(G1196)</f>
        <v>0</v>
      </c>
      <c r="H1187" s="15">
        <f>SUM(H1196)</f>
        <v>0</v>
      </c>
    </row>
    <row r="1188" spans="1:8" ht="16.5" thickTop="1" thickBot="1" x14ac:dyDescent="0.3">
      <c r="A1188" s="5" t="s">
        <v>1394</v>
      </c>
      <c r="B1188" s="6" t="s">
        <v>1395</v>
      </c>
      <c r="C1188" s="14">
        <v>86567.725479999994</v>
      </c>
      <c r="D1188" s="14">
        <v>105780</v>
      </c>
      <c r="E1188" s="14">
        <f t="shared" si="94"/>
        <v>101080</v>
      </c>
      <c r="F1188" s="14">
        <f t="shared" ref="F1188:H1189" si="100">SUM(F1197,F1205)</f>
        <v>101080</v>
      </c>
      <c r="G1188" s="14">
        <f t="shared" si="100"/>
        <v>0</v>
      </c>
      <c r="H1188" s="14">
        <f t="shared" si="100"/>
        <v>0</v>
      </c>
    </row>
    <row r="1189" spans="1:8" ht="16.5" thickTop="1" thickBot="1" x14ac:dyDescent="0.3">
      <c r="A1189" s="5" t="s">
        <v>1396</v>
      </c>
      <c r="B1189" s="7" t="s">
        <v>20</v>
      </c>
      <c r="C1189" s="15">
        <v>85786.546249999999</v>
      </c>
      <c r="D1189" s="15">
        <v>104846</v>
      </c>
      <c r="E1189" s="15">
        <f t="shared" si="94"/>
        <v>100580</v>
      </c>
      <c r="F1189" s="15">
        <f t="shared" si="100"/>
        <v>100580</v>
      </c>
      <c r="G1189" s="15">
        <f t="shared" si="100"/>
        <v>0</v>
      </c>
      <c r="H1189" s="15">
        <f t="shared" si="100"/>
        <v>0</v>
      </c>
    </row>
    <row r="1190" spans="1:8" ht="16.5" thickTop="1" thickBot="1" x14ac:dyDescent="0.3">
      <c r="A1190" s="5" t="s">
        <v>1397</v>
      </c>
      <c r="B1190" s="8" t="s">
        <v>22</v>
      </c>
      <c r="C1190" s="15">
        <v>7616.8524799999996</v>
      </c>
      <c r="D1190" s="15">
        <v>7555</v>
      </c>
      <c r="E1190" s="15">
        <f t="shared" si="94"/>
        <v>7642</v>
      </c>
      <c r="F1190" s="15">
        <f>SUM(F1199)</f>
        <v>7642</v>
      </c>
      <c r="G1190" s="15">
        <f>SUM(G1199)</f>
        <v>0</v>
      </c>
      <c r="H1190" s="15">
        <f>SUM(H1199)</f>
        <v>0</v>
      </c>
    </row>
    <row r="1191" spans="1:8" ht="16.5" thickTop="1" thickBot="1" x14ac:dyDescent="0.3">
      <c r="A1191" s="5" t="s">
        <v>1398</v>
      </c>
      <c r="B1191" s="8" t="s">
        <v>24</v>
      </c>
      <c r="C1191" s="15">
        <v>77795.496090000015</v>
      </c>
      <c r="D1191" s="15">
        <v>97166</v>
      </c>
      <c r="E1191" s="15">
        <f t="shared" si="94"/>
        <v>92793</v>
      </c>
      <c r="F1191" s="15">
        <f>SUM(F1200,F1207)</f>
        <v>92793</v>
      </c>
      <c r="G1191" s="15">
        <f>SUM(G1200,G1207)</f>
        <v>0</v>
      </c>
      <c r="H1191" s="15">
        <f>SUM(H1200,H1207)</f>
        <v>0</v>
      </c>
    </row>
    <row r="1192" spans="1:8" ht="16.5" thickTop="1" thickBot="1" x14ac:dyDescent="0.3">
      <c r="A1192" s="5" t="s">
        <v>1399</v>
      </c>
      <c r="B1192" s="8" t="s">
        <v>30</v>
      </c>
      <c r="C1192" s="15">
        <v>184.52300000000002</v>
      </c>
      <c r="D1192" s="15">
        <v>0</v>
      </c>
      <c r="E1192" s="15">
        <f t="shared" si="94"/>
        <v>0</v>
      </c>
      <c r="F1192" s="15">
        <f>SUM(F1208)</f>
        <v>0</v>
      </c>
      <c r="G1192" s="15">
        <f>SUM(G1208)</f>
        <v>0</v>
      </c>
      <c r="H1192" s="15">
        <f>SUM(H1208)</f>
        <v>0</v>
      </c>
    </row>
    <row r="1193" spans="1:8" ht="16.5" thickTop="1" thickBot="1" x14ac:dyDescent="0.3">
      <c r="A1193" s="5" t="s">
        <v>1400</v>
      </c>
      <c r="B1193" s="8" t="s">
        <v>32</v>
      </c>
      <c r="C1193" s="15">
        <v>84.472459999999998</v>
      </c>
      <c r="D1193" s="15">
        <v>85</v>
      </c>
      <c r="E1193" s="15">
        <f t="shared" si="94"/>
        <v>100</v>
      </c>
      <c r="F1193" s="15">
        <f t="shared" ref="F1193:H1196" si="101">SUM(F1201)</f>
        <v>100</v>
      </c>
      <c r="G1193" s="15">
        <f t="shared" si="101"/>
        <v>0</v>
      </c>
      <c r="H1193" s="15">
        <f t="shared" si="101"/>
        <v>0</v>
      </c>
    </row>
    <row r="1194" spans="1:8" ht="16.5" thickTop="1" thickBot="1" x14ac:dyDescent="0.3">
      <c r="A1194" s="5" t="s">
        <v>1401</v>
      </c>
      <c r="B1194" s="8" t="s">
        <v>34</v>
      </c>
      <c r="C1194" s="15">
        <v>105.20222</v>
      </c>
      <c r="D1194" s="15">
        <v>40</v>
      </c>
      <c r="E1194" s="15">
        <f t="shared" si="94"/>
        <v>45</v>
      </c>
      <c r="F1194" s="15">
        <f t="shared" si="101"/>
        <v>45</v>
      </c>
      <c r="G1194" s="15">
        <f t="shared" si="101"/>
        <v>0</v>
      </c>
      <c r="H1194" s="15">
        <f t="shared" si="101"/>
        <v>0</v>
      </c>
    </row>
    <row r="1195" spans="1:8" ht="16.5" thickTop="1" thickBot="1" x14ac:dyDescent="0.3">
      <c r="A1195" s="5" t="s">
        <v>1402</v>
      </c>
      <c r="B1195" s="7" t="s">
        <v>36</v>
      </c>
      <c r="C1195" s="15">
        <v>726.92385000000002</v>
      </c>
      <c r="D1195" s="15">
        <v>934</v>
      </c>
      <c r="E1195" s="15">
        <f t="shared" si="94"/>
        <v>500</v>
      </c>
      <c r="F1195" s="15">
        <f t="shared" si="101"/>
        <v>500</v>
      </c>
      <c r="G1195" s="15">
        <f t="shared" si="101"/>
        <v>0</v>
      </c>
      <c r="H1195" s="15">
        <f t="shared" si="101"/>
        <v>0</v>
      </c>
    </row>
    <row r="1196" spans="1:8" ht="16.5" thickTop="1" thickBot="1" x14ac:dyDescent="0.3">
      <c r="A1196" s="5" t="s">
        <v>1403</v>
      </c>
      <c r="B1196" s="7" t="s">
        <v>40</v>
      </c>
      <c r="C1196" s="15">
        <v>54.255380000000002</v>
      </c>
      <c r="D1196" s="15">
        <v>0</v>
      </c>
      <c r="E1196" s="15">
        <f t="shared" si="94"/>
        <v>0</v>
      </c>
      <c r="F1196" s="15">
        <f t="shared" si="101"/>
        <v>0</v>
      </c>
      <c r="G1196" s="15">
        <f t="shared" si="101"/>
        <v>0</v>
      </c>
      <c r="H1196" s="15">
        <f t="shared" si="101"/>
        <v>0</v>
      </c>
    </row>
    <row r="1197" spans="1:8" ht="31.5" thickTop="1" thickBot="1" x14ac:dyDescent="0.3">
      <c r="A1197" s="5" t="s">
        <v>1404</v>
      </c>
      <c r="B1197" s="6" t="s">
        <v>1405</v>
      </c>
      <c r="C1197" s="14">
        <v>13400.350880000002</v>
      </c>
      <c r="D1197" s="14">
        <v>13276</v>
      </c>
      <c r="E1197" s="14">
        <f t="shared" si="94"/>
        <v>13309</v>
      </c>
      <c r="F1197" s="14">
        <f>SUM(F1198,F1203:F1204)</f>
        <v>13309</v>
      </c>
      <c r="G1197" s="14">
        <f>SUM(G1198,G1203:G1204)</f>
        <v>0</v>
      </c>
      <c r="H1197" s="14">
        <f>SUM(H1198,H1203:H1204)</f>
        <v>0</v>
      </c>
    </row>
    <row r="1198" spans="1:8" ht="16.5" thickTop="1" thickBot="1" x14ac:dyDescent="0.3">
      <c r="A1198" s="5" t="s">
        <v>1406</v>
      </c>
      <c r="B1198" s="7" t="s">
        <v>20</v>
      </c>
      <c r="C1198" s="15">
        <v>12619.171650000002</v>
      </c>
      <c r="D1198" s="15">
        <v>12342</v>
      </c>
      <c r="E1198" s="15">
        <f t="shared" si="94"/>
        <v>12809</v>
      </c>
      <c r="F1198" s="15">
        <f>SUM(F1199:F1202)</f>
        <v>12809</v>
      </c>
      <c r="G1198" s="15">
        <f>SUM(G1199:G1202)</f>
        <v>0</v>
      </c>
      <c r="H1198" s="15">
        <f>SUM(H1199:H1202)</f>
        <v>0</v>
      </c>
    </row>
    <row r="1199" spans="1:8" ht="16.5" thickTop="1" thickBot="1" x14ac:dyDescent="0.3">
      <c r="A1199" s="5" t="s">
        <v>1407</v>
      </c>
      <c r="B1199" s="8" t="s">
        <v>22</v>
      </c>
      <c r="C1199" s="15">
        <v>7616.8524799999996</v>
      </c>
      <c r="D1199" s="15">
        <v>7555</v>
      </c>
      <c r="E1199" s="15">
        <f t="shared" si="94"/>
        <v>7642</v>
      </c>
      <c r="F1199" s="15">
        <v>7642</v>
      </c>
      <c r="G1199" s="15">
        <v>0</v>
      </c>
      <c r="H1199" s="15">
        <v>0</v>
      </c>
    </row>
    <row r="1200" spans="1:8" ht="16.5" thickTop="1" thickBot="1" x14ac:dyDescent="0.3">
      <c r="A1200" s="5" t="s">
        <v>1408</v>
      </c>
      <c r="B1200" s="8" t="s">
        <v>24</v>
      </c>
      <c r="C1200" s="15">
        <v>4812.6444899999997</v>
      </c>
      <c r="D1200" s="15">
        <v>4662</v>
      </c>
      <c r="E1200" s="15">
        <f t="shared" si="94"/>
        <v>5022</v>
      </c>
      <c r="F1200" s="15">
        <v>5022</v>
      </c>
      <c r="G1200" s="15">
        <v>0</v>
      </c>
      <c r="H1200" s="15">
        <v>0</v>
      </c>
    </row>
    <row r="1201" spans="1:8" ht="16.5" thickTop="1" thickBot="1" x14ac:dyDescent="0.3">
      <c r="A1201" s="5" t="s">
        <v>1409</v>
      </c>
      <c r="B1201" s="8" t="s">
        <v>32</v>
      </c>
      <c r="C1201" s="15">
        <v>84.472459999999998</v>
      </c>
      <c r="D1201" s="15">
        <v>85</v>
      </c>
      <c r="E1201" s="15">
        <f t="shared" si="94"/>
        <v>100</v>
      </c>
      <c r="F1201" s="15">
        <v>100</v>
      </c>
      <c r="G1201" s="15">
        <v>0</v>
      </c>
      <c r="H1201" s="15">
        <v>0</v>
      </c>
    </row>
    <row r="1202" spans="1:8" ht="16.5" thickTop="1" thickBot="1" x14ac:dyDescent="0.3">
      <c r="A1202" s="5" t="s">
        <v>1410</v>
      </c>
      <c r="B1202" s="8" t="s">
        <v>34</v>
      </c>
      <c r="C1202" s="15">
        <v>105.20222</v>
      </c>
      <c r="D1202" s="15">
        <v>40</v>
      </c>
      <c r="E1202" s="15">
        <f t="shared" si="94"/>
        <v>45</v>
      </c>
      <c r="F1202" s="15">
        <v>45</v>
      </c>
      <c r="G1202" s="15">
        <v>0</v>
      </c>
      <c r="H1202" s="15">
        <v>0</v>
      </c>
    </row>
    <row r="1203" spans="1:8" ht="16.5" thickTop="1" thickBot="1" x14ac:dyDescent="0.3">
      <c r="A1203" s="5" t="s">
        <v>1411</v>
      </c>
      <c r="B1203" s="7" t="s">
        <v>36</v>
      </c>
      <c r="C1203" s="15">
        <v>726.92385000000002</v>
      </c>
      <c r="D1203" s="15">
        <v>934</v>
      </c>
      <c r="E1203" s="15">
        <f t="shared" si="94"/>
        <v>500</v>
      </c>
      <c r="F1203" s="15">
        <v>500</v>
      </c>
      <c r="G1203" s="15">
        <v>0</v>
      </c>
      <c r="H1203" s="15">
        <v>0</v>
      </c>
    </row>
    <row r="1204" spans="1:8" ht="16.5" thickTop="1" thickBot="1" x14ac:dyDescent="0.3">
      <c r="A1204" s="5" t="s">
        <v>1412</v>
      </c>
      <c r="B1204" s="7" t="s">
        <v>40</v>
      </c>
      <c r="C1204" s="15">
        <v>54.255380000000002</v>
      </c>
      <c r="D1204" s="15">
        <v>0</v>
      </c>
      <c r="E1204" s="15">
        <f t="shared" si="94"/>
        <v>0</v>
      </c>
      <c r="F1204" s="15">
        <v>0</v>
      </c>
      <c r="G1204" s="15">
        <v>0</v>
      </c>
      <c r="H1204" s="15">
        <v>0</v>
      </c>
    </row>
    <row r="1205" spans="1:8" ht="31.5" thickTop="1" thickBot="1" x14ac:dyDescent="0.3">
      <c r="A1205" s="5" t="s">
        <v>1413</v>
      </c>
      <c r="B1205" s="6" t="s">
        <v>1414</v>
      </c>
      <c r="C1205" s="14">
        <v>73167.37460000001</v>
      </c>
      <c r="D1205" s="14">
        <v>92504</v>
      </c>
      <c r="E1205" s="14">
        <f t="shared" si="94"/>
        <v>87771</v>
      </c>
      <c r="F1205" s="14">
        <f t="shared" ref="F1205:H1207" si="102">SUM(F1209,F1212,F1215,F1219,F1222,F1225,F1228,F1231,F1234,F1237,F1240,F1244,F1247,F1250,F1253,F1256,F1259,F1262,F1265,F1268,F1271,F1274,F1277,F1280,F1283,F1287,F1290,F1293,F1296,F1299,F1302,F1305,F1308,F1311,F1314,F1317,F1320,F1323,F1326,F1329,F1332,F1335,F1338,F1341,F1344,F1347,F1350,F1353,F1356,F1359,F1362,F1365,F1368,F1371,F1374,F1377,F1380,F1383,F1386,F1389,F1392,F1395,F1398,F1401,F1404,F1407,F1410,F1413,F1416,F1419,F1422,F1425,F1428)</f>
        <v>87771</v>
      </c>
      <c r="G1205" s="14">
        <f t="shared" si="102"/>
        <v>0</v>
      </c>
      <c r="H1205" s="14">
        <f t="shared" si="102"/>
        <v>0</v>
      </c>
    </row>
    <row r="1206" spans="1:8" ht="16.5" thickTop="1" thickBot="1" x14ac:dyDescent="0.3">
      <c r="A1206" s="5" t="s">
        <v>1415</v>
      </c>
      <c r="B1206" s="7" t="s">
        <v>20</v>
      </c>
      <c r="C1206" s="15">
        <v>73167.37460000001</v>
      </c>
      <c r="D1206" s="15">
        <v>92504</v>
      </c>
      <c r="E1206" s="15">
        <f t="shared" si="94"/>
        <v>87771</v>
      </c>
      <c r="F1206" s="15">
        <f t="shared" si="102"/>
        <v>87771</v>
      </c>
      <c r="G1206" s="15">
        <f t="shared" si="102"/>
        <v>0</v>
      </c>
      <c r="H1206" s="15">
        <f t="shared" si="102"/>
        <v>0</v>
      </c>
    </row>
    <row r="1207" spans="1:8" ht="16.5" thickTop="1" thickBot="1" x14ac:dyDescent="0.3">
      <c r="A1207" s="5" t="s">
        <v>1416</v>
      </c>
      <c r="B1207" s="8" t="s">
        <v>24</v>
      </c>
      <c r="C1207" s="15">
        <v>72982.851600000009</v>
      </c>
      <c r="D1207" s="15">
        <v>92504</v>
      </c>
      <c r="E1207" s="15">
        <f t="shared" si="94"/>
        <v>87771</v>
      </c>
      <c r="F1207" s="15">
        <f t="shared" si="102"/>
        <v>87771</v>
      </c>
      <c r="G1207" s="15">
        <f t="shared" si="102"/>
        <v>0</v>
      </c>
      <c r="H1207" s="15">
        <f t="shared" si="102"/>
        <v>0</v>
      </c>
    </row>
    <row r="1208" spans="1:8" ht="16.5" thickTop="1" thickBot="1" x14ac:dyDescent="0.3">
      <c r="A1208" s="5" t="s">
        <v>1417</v>
      </c>
      <c r="B1208" s="8" t="s">
        <v>30</v>
      </c>
      <c r="C1208" s="15">
        <v>184.52300000000002</v>
      </c>
      <c r="D1208" s="15">
        <v>0</v>
      </c>
      <c r="E1208" s="15">
        <f t="shared" si="94"/>
        <v>0</v>
      </c>
      <c r="F1208" s="15">
        <f>SUM(F1218,F1243,F1286)</f>
        <v>0</v>
      </c>
      <c r="G1208" s="15">
        <f>SUM(G1218,G1243,G1286)</f>
        <v>0</v>
      </c>
      <c r="H1208" s="15">
        <f>SUM(H1218,H1243,H1286)</f>
        <v>0</v>
      </c>
    </row>
    <row r="1209" spans="1:8" ht="46.5" thickTop="1" thickBot="1" x14ac:dyDescent="0.3">
      <c r="A1209" s="5" t="s">
        <v>1418</v>
      </c>
      <c r="B1209" s="6" t="s">
        <v>1419</v>
      </c>
      <c r="C1209" s="14">
        <v>0</v>
      </c>
      <c r="D1209" s="14">
        <v>92504</v>
      </c>
      <c r="E1209" s="14">
        <f t="shared" si="94"/>
        <v>87771</v>
      </c>
      <c r="F1209" s="14">
        <f t="shared" ref="F1209:H1210" si="103">SUM(F1210)</f>
        <v>87771</v>
      </c>
      <c r="G1209" s="14">
        <f t="shared" si="103"/>
        <v>0</v>
      </c>
      <c r="H1209" s="14">
        <f t="shared" si="103"/>
        <v>0</v>
      </c>
    </row>
    <row r="1210" spans="1:8" ht="16.5" thickTop="1" thickBot="1" x14ac:dyDescent="0.3">
      <c r="A1210" s="5" t="s">
        <v>1420</v>
      </c>
      <c r="B1210" s="7" t="s">
        <v>20</v>
      </c>
      <c r="C1210" s="15">
        <v>0</v>
      </c>
      <c r="D1210" s="15">
        <v>92504</v>
      </c>
      <c r="E1210" s="15">
        <f t="shared" si="94"/>
        <v>87771</v>
      </c>
      <c r="F1210" s="15">
        <f t="shared" si="103"/>
        <v>87771</v>
      </c>
      <c r="G1210" s="15">
        <f t="shared" si="103"/>
        <v>0</v>
      </c>
      <c r="H1210" s="15">
        <f t="shared" si="103"/>
        <v>0</v>
      </c>
    </row>
    <row r="1211" spans="1:8" ht="16.5" thickTop="1" thickBot="1" x14ac:dyDescent="0.3">
      <c r="A1211" s="5" t="s">
        <v>1421</v>
      </c>
      <c r="B1211" s="8" t="s">
        <v>24</v>
      </c>
      <c r="C1211" s="15">
        <v>0</v>
      </c>
      <c r="D1211" s="15">
        <v>92504</v>
      </c>
      <c r="E1211" s="15">
        <f t="shared" si="94"/>
        <v>87771</v>
      </c>
      <c r="F1211" s="15">
        <v>87771</v>
      </c>
      <c r="G1211" s="15">
        <v>0</v>
      </c>
      <c r="H1211" s="15">
        <v>0</v>
      </c>
    </row>
    <row r="1212" spans="1:8" ht="76.5" thickTop="1" thickBot="1" x14ac:dyDescent="0.3">
      <c r="A1212" s="5" t="s">
        <v>1422</v>
      </c>
      <c r="B1212" s="6" t="s">
        <v>1423</v>
      </c>
      <c r="C1212" s="14">
        <v>2105.3689399999998</v>
      </c>
      <c r="D1212" s="14">
        <v>0</v>
      </c>
      <c r="E1212" s="14">
        <f t="shared" si="94"/>
        <v>0</v>
      </c>
      <c r="F1212" s="14">
        <f t="shared" ref="F1212:H1213" si="104">SUM(F1213)</f>
        <v>0</v>
      </c>
      <c r="G1212" s="14">
        <f t="shared" si="104"/>
        <v>0</v>
      </c>
      <c r="H1212" s="14">
        <f t="shared" si="104"/>
        <v>0</v>
      </c>
    </row>
    <row r="1213" spans="1:8" ht="16.5" thickTop="1" thickBot="1" x14ac:dyDescent="0.3">
      <c r="A1213" s="5" t="s">
        <v>1424</v>
      </c>
      <c r="B1213" s="7" t="s">
        <v>20</v>
      </c>
      <c r="C1213" s="15">
        <v>2105.3689399999998</v>
      </c>
      <c r="D1213" s="15">
        <v>0</v>
      </c>
      <c r="E1213" s="15">
        <f t="shared" si="94"/>
        <v>0</v>
      </c>
      <c r="F1213" s="15">
        <f t="shared" si="104"/>
        <v>0</v>
      </c>
      <c r="G1213" s="15">
        <f t="shared" si="104"/>
        <v>0</v>
      </c>
      <c r="H1213" s="15">
        <f t="shared" si="104"/>
        <v>0</v>
      </c>
    </row>
    <row r="1214" spans="1:8" ht="16.5" thickTop="1" thickBot="1" x14ac:dyDescent="0.3">
      <c r="A1214" s="5" t="s">
        <v>1425</v>
      </c>
      <c r="B1214" s="8" t="s">
        <v>24</v>
      </c>
      <c r="C1214" s="15">
        <v>2105.3689399999998</v>
      </c>
      <c r="D1214" s="15">
        <v>0</v>
      </c>
      <c r="E1214" s="15">
        <f t="shared" si="94"/>
        <v>0</v>
      </c>
      <c r="F1214" s="15">
        <v>0</v>
      </c>
      <c r="G1214" s="15">
        <v>0</v>
      </c>
      <c r="H1214" s="15">
        <v>0</v>
      </c>
    </row>
    <row r="1215" spans="1:8" ht="31.5" thickTop="1" thickBot="1" x14ac:dyDescent="0.3">
      <c r="A1215" s="5" t="s">
        <v>1426</v>
      </c>
      <c r="B1215" s="6" t="s">
        <v>1427</v>
      </c>
      <c r="C1215" s="14">
        <v>1156.5834</v>
      </c>
      <c r="D1215" s="14">
        <v>0</v>
      </c>
      <c r="E1215" s="14">
        <f t="shared" si="94"/>
        <v>0</v>
      </c>
      <c r="F1215" s="14">
        <f>SUM(F1216)</f>
        <v>0</v>
      </c>
      <c r="G1215" s="14">
        <f>SUM(G1216)</f>
        <v>0</v>
      </c>
      <c r="H1215" s="14">
        <f>SUM(H1216)</f>
        <v>0</v>
      </c>
    </row>
    <row r="1216" spans="1:8" ht="16.5" thickTop="1" thickBot="1" x14ac:dyDescent="0.3">
      <c r="A1216" s="5" t="s">
        <v>1428</v>
      </c>
      <c r="B1216" s="7" t="s">
        <v>20</v>
      </c>
      <c r="C1216" s="15">
        <v>1156.5834</v>
      </c>
      <c r="D1216" s="15">
        <v>0</v>
      </c>
      <c r="E1216" s="15">
        <f t="shared" si="94"/>
        <v>0</v>
      </c>
      <c r="F1216" s="15">
        <f>SUM(F1217:F1218)</f>
        <v>0</v>
      </c>
      <c r="G1216" s="15">
        <f>SUM(G1217:G1218)</f>
        <v>0</v>
      </c>
      <c r="H1216" s="15">
        <f>SUM(H1217:H1218)</f>
        <v>0</v>
      </c>
    </row>
    <row r="1217" spans="1:8" ht="16.5" thickTop="1" thickBot="1" x14ac:dyDescent="0.3">
      <c r="A1217" s="5" t="s">
        <v>1429</v>
      </c>
      <c r="B1217" s="8" t="s">
        <v>24</v>
      </c>
      <c r="C1217" s="15">
        <v>1156.5834</v>
      </c>
      <c r="D1217" s="15">
        <v>0</v>
      </c>
      <c r="E1217" s="15">
        <f t="shared" si="94"/>
        <v>0</v>
      </c>
      <c r="F1217" s="15">
        <v>0</v>
      </c>
      <c r="G1217" s="15">
        <v>0</v>
      </c>
      <c r="H1217" s="15">
        <v>0</v>
      </c>
    </row>
    <row r="1218" spans="1:8" ht="16.5" thickTop="1" thickBot="1" x14ac:dyDescent="0.3">
      <c r="A1218" s="5" t="s">
        <v>1430</v>
      </c>
      <c r="B1218" s="8" t="s">
        <v>30</v>
      </c>
      <c r="C1218" s="15">
        <v>0</v>
      </c>
      <c r="D1218" s="15">
        <v>0</v>
      </c>
      <c r="E1218" s="15">
        <f t="shared" si="94"/>
        <v>0</v>
      </c>
      <c r="F1218" s="15">
        <v>0</v>
      </c>
      <c r="G1218" s="15">
        <v>0</v>
      </c>
      <c r="H1218" s="15">
        <v>0</v>
      </c>
    </row>
    <row r="1219" spans="1:8" ht="16.5" thickTop="1" thickBot="1" x14ac:dyDescent="0.3">
      <c r="A1219" s="5" t="s">
        <v>1431</v>
      </c>
      <c r="B1219" s="6" t="s">
        <v>1432</v>
      </c>
      <c r="C1219" s="14">
        <v>1469.8735099999999</v>
      </c>
      <c r="D1219" s="14">
        <v>0</v>
      </c>
      <c r="E1219" s="14">
        <f t="shared" si="94"/>
        <v>0</v>
      </c>
      <c r="F1219" s="14">
        <f t="shared" ref="F1219:H1220" si="105">SUM(F1220)</f>
        <v>0</v>
      </c>
      <c r="G1219" s="14">
        <f t="shared" si="105"/>
        <v>0</v>
      </c>
      <c r="H1219" s="14">
        <f t="shared" si="105"/>
        <v>0</v>
      </c>
    </row>
    <row r="1220" spans="1:8" ht="16.5" thickTop="1" thickBot="1" x14ac:dyDescent="0.3">
      <c r="A1220" s="5" t="s">
        <v>1433</v>
      </c>
      <c r="B1220" s="7" t="s">
        <v>20</v>
      </c>
      <c r="C1220" s="15">
        <v>1469.8735099999999</v>
      </c>
      <c r="D1220" s="15">
        <v>0</v>
      </c>
      <c r="E1220" s="15">
        <f t="shared" si="94"/>
        <v>0</v>
      </c>
      <c r="F1220" s="15">
        <f t="shared" si="105"/>
        <v>0</v>
      </c>
      <c r="G1220" s="15">
        <f t="shared" si="105"/>
        <v>0</v>
      </c>
      <c r="H1220" s="15">
        <f t="shared" si="105"/>
        <v>0</v>
      </c>
    </row>
    <row r="1221" spans="1:8" ht="16.5" thickTop="1" thickBot="1" x14ac:dyDescent="0.3">
      <c r="A1221" s="5" t="s">
        <v>1434</v>
      </c>
      <c r="B1221" s="8" t="s">
        <v>24</v>
      </c>
      <c r="C1221" s="15">
        <v>1469.8735099999999</v>
      </c>
      <c r="D1221" s="15">
        <v>0</v>
      </c>
      <c r="E1221" s="15">
        <f t="shared" si="94"/>
        <v>0</v>
      </c>
      <c r="F1221" s="15">
        <v>0</v>
      </c>
      <c r="G1221" s="15">
        <v>0</v>
      </c>
      <c r="H1221" s="15">
        <v>0</v>
      </c>
    </row>
    <row r="1222" spans="1:8" ht="16.5" thickTop="1" thickBot="1" x14ac:dyDescent="0.3">
      <c r="A1222" s="5" t="s">
        <v>1435</v>
      </c>
      <c r="B1222" s="6" t="s">
        <v>1436</v>
      </c>
      <c r="C1222" s="14">
        <v>940.12454000000002</v>
      </c>
      <c r="D1222" s="14">
        <v>0</v>
      </c>
      <c r="E1222" s="14">
        <f t="shared" ref="E1222:E1285" si="106">SUM(F1222:H1222)</f>
        <v>0</v>
      </c>
      <c r="F1222" s="14">
        <f t="shared" ref="F1222:H1223" si="107">SUM(F1223)</f>
        <v>0</v>
      </c>
      <c r="G1222" s="14">
        <f t="shared" si="107"/>
        <v>0</v>
      </c>
      <c r="H1222" s="14">
        <f t="shared" si="107"/>
        <v>0</v>
      </c>
    </row>
    <row r="1223" spans="1:8" ht="16.5" thickTop="1" thickBot="1" x14ac:dyDescent="0.3">
      <c r="A1223" s="5" t="s">
        <v>1437</v>
      </c>
      <c r="B1223" s="7" t="s">
        <v>20</v>
      </c>
      <c r="C1223" s="15">
        <v>940.12454000000002</v>
      </c>
      <c r="D1223" s="15">
        <v>0</v>
      </c>
      <c r="E1223" s="15">
        <f t="shared" si="106"/>
        <v>0</v>
      </c>
      <c r="F1223" s="15">
        <f t="shared" si="107"/>
        <v>0</v>
      </c>
      <c r="G1223" s="15">
        <f t="shared" si="107"/>
        <v>0</v>
      </c>
      <c r="H1223" s="15">
        <f t="shared" si="107"/>
        <v>0</v>
      </c>
    </row>
    <row r="1224" spans="1:8" ht="16.5" thickTop="1" thickBot="1" x14ac:dyDescent="0.3">
      <c r="A1224" s="5" t="s">
        <v>1438</v>
      </c>
      <c r="B1224" s="8" t="s">
        <v>24</v>
      </c>
      <c r="C1224" s="15">
        <v>940.12454000000002</v>
      </c>
      <c r="D1224" s="15">
        <v>0</v>
      </c>
      <c r="E1224" s="15">
        <f t="shared" si="106"/>
        <v>0</v>
      </c>
      <c r="F1224" s="15">
        <v>0</v>
      </c>
      <c r="G1224" s="15">
        <v>0</v>
      </c>
      <c r="H1224" s="15">
        <v>0</v>
      </c>
    </row>
    <row r="1225" spans="1:8" ht="16.5" thickTop="1" thickBot="1" x14ac:dyDescent="0.3">
      <c r="A1225" s="5" t="s">
        <v>1439</v>
      </c>
      <c r="B1225" s="6" t="s">
        <v>1440</v>
      </c>
      <c r="C1225" s="14">
        <v>4075.3307100000002</v>
      </c>
      <c r="D1225" s="14">
        <v>0</v>
      </c>
      <c r="E1225" s="14">
        <f t="shared" si="106"/>
        <v>0</v>
      </c>
      <c r="F1225" s="14">
        <f t="shared" ref="F1225:H1226" si="108">SUM(F1226)</f>
        <v>0</v>
      </c>
      <c r="G1225" s="14">
        <f t="shared" si="108"/>
        <v>0</v>
      </c>
      <c r="H1225" s="14">
        <f t="shared" si="108"/>
        <v>0</v>
      </c>
    </row>
    <row r="1226" spans="1:8" ht="16.5" thickTop="1" thickBot="1" x14ac:dyDescent="0.3">
      <c r="A1226" s="5" t="s">
        <v>1441</v>
      </c>
      <c r="B1226" s="7" t="s">
        <v>20</v>
      </c>
      <c r="C1226" s="15">
        <v>4075.3307100000002</v>
      </c>
      <c r="D1226" s="15">
        <v>0</v>
      </c>
      <c r="E1226" s="15">
        <f t="shared" si="106"/>
        <v>0</v>
      </c>
      <c r="F1226" s="15">
        <f t="shared" si="108"/>
        <v>0</v>
      </c>
      <c r="G1226" s="15">
        <f t="shared" si="108"/>
        <v>0</v>
      </c>
      <c r="H1226" s="15">
        <f t="shared" si="108"/>
        <v>0</v>
      </c>
    </row>
    <row r="1227" spans="1:8" ht="16.5" thickTop="1" thickBot="1" x14ac:dyDescent="0.3">
      <c r="A1227" s="5" t="s">
        <v>1442</v>
      </c>
      <c r="B1227" s="8" t="s">
        <v>24</v>
      </c>
      <c r="C1227" s="15">
        <v>4075.3307100000002</v>
      </c>
      <c r="D1227" s="15">
        <v>0</v>
      </c>
      <c r="E1227" s="15">
        <f t="shared" si="106"/>
        <v>0</v>
      </c>
      <c r="F1227" s="15">
        <v>0</v>
      </c>
      <c r="G1227" s="15">
        <v>0</v>
      </c>
      <c r="H1227" s="15">
        <v>0</v>
      </c>
    </row>
    <row r="1228" spans="1:8" ht="16.5" thickTop="1" thickBot="1" x14ac:dyDescent="0.3">
      <c r="A1228" s="5" t="s">
        <v>1443</v>
      </c>
      <c r="B1228" s="6" t="s">
        <v>1444</v>
      </c>
      <c r="C1228" s="14">
        <v>974.81650000000002</v>
      </c>
      <c r="D1228" s="14">
        <v>0</v>
      </c>
      <c r="E1228" s="14">
        <f t="shared" si="106"/>
        <v>0</v>
      </c>
      <c r="F1228" s="14">
        <f t="shared" ref="F1228:H1229" si="109">SUM(F1229)</f>
        <v>0</v>
      </c>
      <c r="G1228" s="14">
        <f t="shared" si="109"/>
        <v>0</v>
      </c>
      <c r="H1228" s="14">
        <f t="shared" si="109"/>
        <v>0</v>
      </c>
    </row>
    <row r="1229" spans="1:8" ht="16.5" thickTop="1" thickBot="1" x14ac:dyDescent="0.3">
      <c r="A1229" s="5" t="s">
        <v>1445</v>
      </c>
      <c r="B1229" s="7" t="s">
        <v>20</v>
      </c>
      <c r="C1229" s="15">
        <v>974.81650000000002</v>
      </c>
      <c r="D1229" s="15">
        <v>0</v>
      </c>
      <c r="E1229" s="15">
        <f t="shared" si="106"/>
        <v>0</v>
      </c>
      <c r="F1229" s="15">
        <f t="shared" si="109"/>
        <v>0</v>
      </c>
      <c r="G1229" s="15">
        <f t="shared" si="109"/>
        <v>0</v>
      </c>
      <c r="H1229" s="15">
        <f t="shared" si="109"/>
        <v>0</v>
      </c>
    </row>
    <row r="1230" spans="1:8" ht="16.5" thickTop="1" thickBot="1" x14ac:dyDescent="0.3">
      <c r="A1230" s="5" t="s">
        <v>1446</v>
      </c>
      <c r="B1230" s="8" t="s">
        <v>24</v>
      </c>
      <c r="C1230" s="15">
        <v>974.81650000000002</v>
      </c>
      <c r="D1230" s="15">
        <v>0</v>
      </c>
      <c r="E1230" s="15">
        <f t="shared" si="106"/>
        <v>0</v>
      </c>
      <c r="F1230" s="15">
        <v>0</v>
      </c>
      <c r="G1230" s="15">
        <v>0</v>
      </c>
      <c r="H1230" s="15">
        <v>0</v>
      </c>
    </row>
    <row r="1231" spans="1:8" ht="31.5" thickTop="1" thickBot="1" x14ac:dyDescent="0.3">
      <c r="A1231" s="5" t="s">
        <v>1447</v>
      </c>
      <c r="B1231" s="6" t="s">
        <v>1448</v>
      </c>
      <c r="C1231" s="14">
        <v>1817.2670599999999</v>
      </c>
      <c r="D1231" s="14">
        <v>0</v>
      </c>
      <c r="E1231" s="14">
        <f t="shared" si="106"/>
        <v>0</v>
      </c>
      <c r="F1231" s="14">
        <f t="shared" ref="F1231:H1232" si="110">SUM(F1232)</f>
        <v>0</v>
      </c>
      <c r="G1231" s="14">
        <f t="shared" si="110"/>
        <v>0</v>
      </c>
      <c r="H1231" s="14">
        <f t="shared" si="110"/>
        <v>0</v>
      </c>
    </row>
    <row r="1232" spans="1:8" ht="16.5" thickTop="1" thickBot="1" x14ac:dyDescent="0.3">
      <c r="A1232" s="5" t="s">
        <v>1449</v>
      </c>
      <c r="B1232" s="7" t="s">
        <v>20</v>
      </c>
      <c r="C1232" s="15">
        <v>1817.2670599999999</v>
      </c>
      <c r="D1232" s="15">
        <v>0</v>
      </c>
      <c r="E1232" s="15">
        <f t="shared" si="106"/>
        <v>0</v>
      </c>
      <c r="F1232" s="15">
        <f t="shared" si="110"/>
        <v>0</v>
      </c>
      <c r="G1232" s="15">
        <f t="shared" si="110"/>
        <v>0</v>
      </c>
      <c r="H1232" s="15">
        <f t="shared" si="110"/>
        <v>0</v>
      </c>
    </row>
    <row r="1233" spans="1:8" ht="16.5" thickTop="1" thickBot="1" x14ac:dyDescent="0.3">
      <c r="A1233" s="5" t="s">
        <v>1450</v>
      </c>
      <c r="B1233" s="8" t="s">
        <v>24</v>
      </c>
      <c r="C1233" s="15">
        <v>1817.2670599999999</v>
      </c>
      <c r="D1233" s="15">
        <v>0</v>
      </c>
      <c r="E1233" s="15">
        <f t="shared" si="106"/>
        <v>0</v>
      </c>
      <c r="F1233" s="15">
        <v>0</v>
      </c>
      <c r="G1233" s="15">
        <v>0</v>
      </c>
      <c r="H1233" s="15">
        <v>0</v>
      </c>
    </row>
    <row r="1234" spans="1:8" ht="31.5" thickTop="1" thickBot="1" x14ac:dyDescent="0.3">
      <c r="A1234" s="5" t="s">
        <v>1451</v>
      </c>
      <c r="B1234" s="6" t="s">
        <v>1452</v>
      </c>
      <c r="C1234" s="14">
        <v>1152.9402700000001</v>
      </c>
      <c r="D1234" s="14">
        <v>0</v>
      </c>
      <c r="E1234" s="14">
        <f t="shared" si="106"/>
        <v>0</v>
      </c>
      <c r="F1234" s="14">
        <f t="shared" ref="F1234:H1235" si="111">SUM(F1235)</f>
        <v>0</v>
      </c>
      <c r="G1234" s="14">
        <f t="shared" si="111"/>
        <v>0</v>
      </c>
      <c r="H1234" s="14">
        <f t="shared" si="111"/>
        <v>0</v>
      </c>
    </row>
    <row r="1235" spans="1:8" ht="16.5" thickTop="1" thickBot="1" x14ac:dyDescent="0.3">
      <c r="A1235" s="5" t="s">
        <v>1453</v>
      </c>
      <c r="B1235" s="7" t="s">
        <v>20</v>
      </c>
      <c r="C1235" s="15">
        <v>1152.9402700000001</v>
      </c>
      <c r="D1235" s="15">
        <v>0</v>
      </c>
      <c r="E1235" s="15">
        <f t="shared" si="106"/>
        <v>0</v>
      </c>
      <c r="F1235" s="15">
        <f t="shared" si="111"/>
        <v>0</v>
      </c>
      <c r="G1235" s="15">
        <f t="shared" si="111"/>
        <v>0</v>
      </c>
      <c r="H1235" s="15">
        <f t="shared" si="111"/>
        <v>0</v>
      </c>
    </row>
    <row r="1236" spans="1:8" ht="16.5" thickTop="1" thickBot="1" x14ac:dyDescent="0.3">
      <c r="A1236" s="5" t="s">
        <v>1454</v>
      </c>
      <c r="B1236" s="8" t="s">
        <v>24</v>
      </c>
      <c r="C1236" s="15">
        <v>1152.9402700000001</v>
      </c>
      <c r="D1236" s="15">
        <v>0</v>
      </c>
      <c r="E1236" s="15">
        <f t="shared" si="106"/>
        <v>0</v>
      </c>
      <c r="F1236" s="15">
        <v>0</v>
      </c>
      <c r="G1236" s="15">
        <v>0</v>
      </c>
      <c r="H1236" s="15">
        <v>0</v>
      </c>
    </row>
    <row r="1237" spans="1:8" ht="16.5" thickTop="1" thickBot="1" x14ac:dyDescent="0.3">
      <c r="A1237" s="5" t="s">
        <v>1455</v>
      </c>
      <c r="B1237" s="6" t="s">
        <v>1456</v>
      </c>
      <c r="C1237" s="14">
        <v>600.90512999999999</v>
      </c>
      <c r="D1237" s="14">
        <v>0</v>
      </c>
      <c r="E1237" s="14">
        <f t="shared" si="106"/>
        <v>0</v>
      </c>
      <c r="F1237" s="14">
        <f t="shared" ref="F1237:H1238" si="112">SUM(F1238)</f>
        <v>0</v>
      </c>
      <c r="G1237" s="14">
        <f t="shared" si="112"/>
        <v>0</v>
      </c>
      <c r="H1237" s="14">
        <f t="shared" si="112"/>
        <v>0</v>
      </c>
    </row>
    <row r="1238" spans="1:8" ht="16.5" thickTop="1" thickBot="1" x14ac:dyDescent="0.3">
      <c r="A1238" s="5" t="s">
        <v>1457</v>
      </c>
      <c r="B1238" s="7" t="s">
        <v>20</v>
      </c>
      <c r="C1238" s="15">
        <v>600.90512999999999</v>
      </c>
      <c r="D1238" s="15">
        <v>0</v>
      </c>
      <c r="E1238" s="15">
        <f t="shared" si="106"/>
        <v>0</v>
      </c>
      <c r="F1238" s="15">
        <f t="shared" si="112"/>
        <v>0</v>
      </c>
      <c r="G1238" s="15">
        <f t="shared" si="112"/>
        <v>0</v>
      </c>
      <c r="H1238" s="15">
        <f t="shared" si="112"/>
        <v>0</v>
      </c>
    </row>
    <row r="1239" spans="1:8" ht="16.5" thickTop="1" thickBot="1" x14ac:dyDescent="0.3">
      <c r="A1239" s="5" t="s">
        <v>1458</v>
      </c>
      <c r="B1239" s="8" t="s">
        <v>24</v>
      </c>
      <c r="C1239" s="15">
        <v>600.90512999999999</v>
      </c>
      <c r="D1239" s="15">
        <v>0</v>
      </c>
      <c r="E1239" s="15">
        <f t="shared" si="106"/>
        <v>0</v>
      </c>
      <c r="F1239" s="15">
        <v>0</v>
      </c>
      <c r="G1239" s="15">
        <v>0</v>
      </c>
      <c r="H1239" s="15">
        <v>0</v>
      </c>
    </row>
    <row r="1240" spans="1:8" ht="31.5" thickTop="1" thickBot="1" x14ac:dyDescent="0.3">
      <c r="A1240" s="5" t="s">
        <v>1459</v>
      </c>
      <c r="B1240" s="6" t="s">
        <v>1460</v>
      </c>
      <c r="C1240" s="14">
        <v>2454.41383</v>
      </c>
      <c r="D1240" s="14">
        <v>0</v>
      </c>
      <c r="E1240" s="14">
        <f t="shared" si="106"/>
        <v>0</v>
      </c>
      <c r="F1240" s="14">
        <f>SUM(F1241)</f>
        <v>0</v>
      </c>
      <c r="G1240" s="14">
        <f>SUM(G1241)</f>
        <v>0</v>
      </c>
      <c r="H1240" s="14">
        <f>SUM(H1241)</f>
        <v>0</v>
      </c>
    </row>
    <row r="1241" spans="1:8" ht="16.5" thickTop="1" thickBot="1" x14ac:dyDescent="0.3">
      <c r="A1241" s="5" t="s">
        <v>1461</v>
      </c>
      <c r="B1241" s="7" t="s">
        <v>20</v>
      </c>
      <c r="C1241" s="15">
        <v>2454.41383</v>
      </c>
      <c r="D1241" s="15">
        <v>0</v>
      </c>
      <c r="E1241" s="15">
        <f t="shared" si="106"/>
        <v>0</v>
      </c>
      <c r="F1241" s="15">
        <f>SUM(F1242:F1243)</f>
        <v>0</v>
      </c>
      <c r="G1241" s="15">
        <f>SUM(G1242:G1243)</f>
        <v>0</v>
      </c>
      <c r="H1241" s="15">
        <f>SUM(H1242:H1243)</f>
        <v>0</v>
      </c>
    </row>
    <row r="1242" spans="1:8" ht="16.5" thickTop="1" thickBot="1" x14ac:dyDescent="0.3">
      <c r="A1242" s="5" t="s">
        <v>1462</v>
      </c>
      <c r="B1242" s="8" t="s">
        <v>24</v>
      </c>
      <c r="C1242" s="15">
        <v>2382.6208300000003</v>
      </c>
      <c r="D1242" s="15">
        <v>0</v>
      </c>
      <c r="E1242" s="15">
        <f t="shared" si="106"/>
        <v>0</v>
      </c>
      <c r="F1242" s="15">
        <v>0</v>
      </c>
      <c r="G1242" s="15">
        <v>0</v>
      </c>
      <c r="H1242" s="15">
        <v>0</v>
      </c>
    </row>
    <row r="1243" spans="1:8" ht="16.5" thickTop="1" thickBot="1" x14ac:dyDescent="0.3">
      <c r="A1243" s="5" t="s">
        <v>1463</v>
      </c>
      <c r="B1243" s="8" t="s">
        <v>30</v>
      </c>
      <c r="C1243" s="15">
        <v>71.793000000000006</v>
      </c>
      <c r="D1243" s="15">
        <v>0</v>
      </c>
      <c r="E1243" s="15">
        <f t="shared" si="106"/>
        <v>0</v>
      </c>
      <c r="F1243" s="15">
        <v>0</v>
      </c>
      <c r="G1243" s="15">
        <v>0</v>
      </c>
      <c r="H1243" s="15">
        <v>0</v>
      </c>
    </row>
    <row r="1244" spans="1:8" ht="31.5" thickTop="1" thickBot="1" x14ac:dyDescent="0.3">
      <c r="A1244" s="5" t="s">
        <v>1464</v>
      </c>
      <c r="B1244" s="6" t="s">
        <v>1465</v>
      </c>
      <c r="C1244" s="14">
        <v>1646.3445899999999</v>
      </c>
      <c r="D1244" s="14">
        <v>0</v>
      </c>
      <c r="E1244" s="14">
        <f t="shared" si="106"/>
        <v>0</v>
      </c>
      <c r="F1244" s="14">
        <f t="shared" ref="F1244:H1245" si="113">SUM(F1245)</f>
        <v>0</v>
      </c>
      <c r="G1244" s="14">
        <f t="shared" si="113"/>
        <v>0</v>
      </c>
      <c r="H1244" s="14">
        <f t="shared" si="113"/>
        <v>0</v>
      </c>
    </row>
    <row r="1245" spans="1:8" ht="16.5" thickTop="1" thickBot="1" x14ac:dyDescent="0.3">
      <c r="A1245" s="5" t="s">
        <v>1466</v>
      </c>
      <c r="B1245" s="7" t="s">
        <v>20</v>
      </c>
      <c r="C1245" s="15">
        <v>1646.3445899999999</v>
      </c>
      <c r="D1245" s="15">
        <v>0</v>
      </c>
      <c r="E1245" s="15">
        <f t="shared" si="106"/>
        <v>0</v>
      </c>
      <c r="F1245" s="15">
        <f t="shared" si="113"/>
        <v>0</v>
      </c>
      <c r="G1245" s="15">
        <f t="shared" si="113"/>
        <v>0</v>
      </c>
      <c r="H1245" s="15">
        <f t="shared" si="113"/>
        <v>0</v>
      </c>
    </row>
    <row r="1246" spans="1:8" ht="16.5" thickTop="1" thickBot="1" x14ac:dyDescent="0.3">
      <c r="A1246" s="5" t="s">
        <v>1467</v>
      </c>
      <c r="B1246" s="8" t="s">
        <v>24</v>
      </c>
      <c r="C1246" s="15">
        <v>1646.3445899999999</v>
      </c>
      <c r="D1246" s="15">
        <v>0</v>
      </c>
      <c r="E1246" s="15">
        <f t="shared" si="106"/>
        <v>0</v>
      </c>
      <c r="F1246" s="15">
        <v>0</v>
      </c>
      <c r="G1246" s="15">
        <v>0</v>
      </c>
      <c r="H1246" s="15">
        <v>0</v>
      </c>
    </row>
    <row r="1247" spans="1:8" ht="16.5" thickTop="1" thickBot="1" x14ac:dyDescent="0.3">
      <c r="A1247" s="5" t="s">
        <v>1468</v>
      </c>
      <c r="B1247" s="6" t="s">
        <v>1469</v>
      </c>
      <c r="C1247" s="14">
        <v>940.34821999999997</v>
      </c>
      <c r="D1247" s="14">
        <v>0</v>
      </c>
      <c r="E1247" s="14">
        <f t="shared" si="106"/>
        <v>0</v>
      </c>
      <c r="F1247" s="14">
        <f t="shared" ref="F1247:H1248" si="114">SUM(F1248)</f>
        <v>0</v>
      </c>
      <c r="G1247" s="14">
        <f t="shared" si="114"/>
        <v>0</v>
      </c>
      <c r="H1247" s="14">
        <f t="shared" si="114"/>
        <v>0</v>
      </c>
    </row>
    <row r="1248" spans="1:8" ht="16.5" thickTop="1" thickBot="1" x14ac:dyDescent="0.3">
      <c r="A1248" s="5" t="s">
        <v>1470</v>
      </c>
      <c r="B1248" s="7" t="s">
        <v>20</v>
      </c>
      <c r="C1248" s="15">
        <v>940.34821999999997</v>
      </c>
      <c r="D1248" s="15">
        <v>0</v>
      </c>
      <c r="E1248" s="15">
        <f t="shared" si="106"/>
        <v>0</v>
      </c>
      <c r="F1248" s="15">
        <f t="shared" si="114"/>
        <v>0</v>
      </c>
      <c r="G1248" s="15">
        <f t="shared" si="114"/>
        <v>0</v>
      </c>
      <c r="H1248" s="15">
        <f t="shared" si="114"/>
        <v>0</v>
      </c>
    </row>
    <row r="1249" spans="1:8" ht="16.5" thickTop="1" thickBot="1" x14ac:dyDescent="0.3">
      <c r="A1249" s="5" t="s">
        <v>1471</v>
      </c>
      <c r="B1249" s="8" t="s">
        <v>24</v>
      </c>
      <c r="C1249" s="15">
        <v>940.34821999999997</v>
      </c>
      <c r="D1249" s="15">
        <v>0</v>
      </c>
      <c r="E1249" s="15">
        <f t="shared" si="106"/>
        <v>0</v>
      </c>
      <c r="F1249" s="15">
        <v>0</v>
      </c>
      <c r="G1249" s="15">
        <v>0</v>
      </c>
      <c r="H1249" s="15">
        <v>0</v>
      </c>
    </row>
    <row r="1250" spans="1:8" ht="61.5" thickTop="1" thickBot="1" x14ac:dyDescent="0.3">
      <c r="A1250" s="5" t="s">
        <v>1472</v>
      </c>
      <c r="B1250" s="6" t="s">
        <v>1473</v>
      </c>
      <c r="C1250" s="14">
        <v>2157.5374299999999</v>
      </c>
      <c r="D1250" s="14">
        <v>0</v>
      </c>
      <c r="E1250" s="14">
        <f t="shared" si="106"/>
        <v>0</v>
      </c>
      <c r="F1250" s="14">
        <f t="shared" ref="F1250:H1251" si="115">SUM(F1251)</f>
        <v>0</v>
      </c>
      <c r="G1250" s="14">
        <f t="shared" si="115"/>
        <v>0</v>
      </c>
      <c r="H1250" s="14">
        <f t="shared" si="115"/>
        <v>0</v>
      </c>
    </row>
    <row r="1251" spans="1:8" ht="16.5" thickTop="1" thickBot="1" x14ac:dyDescent="0.3">
      <c r="A1251" s="5" t="s">
        <v>1474</v>
      </c>
      <c r="B1251" s="7" t="s">
        <v>20</v>
      </c>
      <c r="C1251" s="15">
        <v>2157.5374299999999</v>
      </c>
      <c r="D1251" s="15">
        <v>0</v>
      </c>
      <c r="E1251" s="15">
        <f t="shared" si="106"/>
        <v>0</v>
      </c>
      <c r="F1251" s="15">
        <f t="shared" si="115"/>
        <v>0</v>
      </c>
      <c r="G1251" s="15">
        <f t="shared" si="115"/>
        <v>0</v>
      </c>
      <c r="H1251" s="15">
        <f t="shared" si="115"/>
        <v>0</v>
      </c>
    </row>
    <row r="1252" spans="1:8" ht="16.5" thickTop="1" thickBot="1" x14ac:dyDescent="0.3">
      <c r="A1252" s="5" t="s">
        <v>1475</v>
      </c>
      <c r="B1252" s="8" t="s">
        <v>24</v>
      </c>
      <c r="C1252" s="15">
        <v>2157.5374299999999</v>
      </c>
      <c r="D1252" s="15">
        <v>0</v>
      </c>
      <c r="E1252" s="15">
        <f t="shared" si="106"/>
        <v>0</v>
      </c>
      <c r="F1252" s="15">
        <v>0</v>
      </c>
      <c r="G1252" s="15">
        <v>0</v>
      </c>
      <c r="H1252" s="15">
        <v>0</v>
      </c>
    </row>
    <row r="1253" spans="1:8" ht="31.5" thickTop="1" thickBot="1" x14ac:dyDescent="0.3">
      <c r="A1253" s="5" t="s">
        <v>1476</v>
      </c>
      <c r="B1253" s="6" t="s">
        <v>1477</v>
      </c>
      <c r="C1253" s="14">
        <v>787.84288000000004</v>
      </c>
      <c r="D1253" s="14">
        <v>0</v>
      </c>
      <c r="E1253" s="14">
        <f t="shared" si="106"/>
        <v>0</v>
      </c>
      <c r="F1253" s="14">
        <f t="shared" ref="F1253:H1254" si="116">SUM(F1254)</f>
        <v>0</v>
      </c>
      <c r="G1253" s="14">
        <f t="shared" si="116"/>
        <v>0</v>
      </c>
      <c r="H1253" s="14">
        <f t="shared" si="116"/>
        <v>0</v>
      </c>
    </row>
    <row r="1254" spans="1:8" ht="16.5" thickTop="1" thickBot="1" x14ac:dyDescent="0.3">
      <c r="A1254" s="5" t="s">
        <v>1478</v>
      </c>
      <c r="B1254" s="7" t="s">
        <v>20</v>
      </c>
      <c r="C1254" s="15">
        <v>787.84288000000004</v>
      </c>
      <c r="D1254" s="15">
        <v>0</v>
      </c>
      <c r="E1254" s="15">
        <f t="shared" si="106"/>
        <v>0</v>
      </c>
      <c r="F1254" s="15">
        <f t="shared" si="116"/>
        <v>0</v>
      </c>
      <c r="G1254" s="15">
        <f t="shared" si="116"/>
        <v>0</v>
      </c>
      <c r="H1254" s="15">
        <f t="shared" si="116"/>
        <v>0</v>
      </c>
    </row>
    <row r="1255" spans="1:8" ht="16.5" thickTop="1" thickBot="1" x14ac:dyDescent="0.3">
      <c r="A1255" s="5" t="s">
        <v>1479</v>
      </c>
      <c r="B1255" s="8" t="s">
        <v>24</v>
      </c>
      <c r="C1255" s="15">
        <v>787.84288000000004</v>
      </c>
      <c r="D1255" s="15">
        <v>0</v>
      </c>
      <c r="E1255" s="15">
        <f t="shared" si="106"/>
        <v>0</v>
      </c>
      <c r="F1255" s="15">
        <v>0</v>
      </c>
      <c r="G1255" s="15">
        <v>0</v>
      </c>
      <c r="H1255" s="15">
        <v>0</v>
      </c>
    </row>
    <row r="1256" spans="1:8" ht="31.5" thickTop="1" thickBot="1" x14ac:dyDescent="0.3">
      <c r="A1256" s="5" t="s">
        <v>1480</v>
      </c>
      <c r="B1256" s="6" t="s">
        <v>1481</v>
      </c>
      <c r="C1256" s="14">
        <v>937.04738999999995</v>
      </c>
      <c r="D1256" s="14">
        <v>0</v>
      </c>
      <c r="E1256" s="14">
        <f t="shared" si="106"/>
        <v>0</v>
      </c>
      <c r="F1256" s="14">
        <f t="shared" ref="F1256:H1257" si="117">SUM(F1257)</f>
        <v>0</v>
      </c>
      <c r="G1256" s="14">
        <f t="shared" si="117"/>
        <v>0</v>
      </c>
      <c r="H1256" s="14">
        <f t="shared" si="117"/>
        <v>0</v>
      </c>
    </row>
    <row r="1257" spans="1:8" ht="16.5" thickTop="1" thickBot="1" x14ac:dyDescent="0.3">
      <c r="A1257" s="5" t="s">
        <v>1482</v>
      </c>
      <c r="B1257" s="7" t="s">
        <v>20</v>
      </c>
      <c r="C1257" s="15">
        <v>937.04738999999995</v>
      </c>
      <c r="D1257" s="15">
        <v>0</v>
      </c>
      <c r="E1257" s="15">
        <f t="shared" si="106"/>
        <v>0</v>
      </c>
      <c r="F1257" s="15">
        <f t="shared" si="117"/>
        <v>0</v>
      </c>
      <c r="G1257" s="15">
        <f t="shared" si="117"/>
        <v>0</v>
      </c>
      <c r="H1257" s="15">
        <f t="shared" si="117"/>
        <v>0</v>
      </c>
    </row>
    <row r="1258" spans="1:8" ht="16.5" thickTop="1" thickBot="1" x14ac:dyDescent="0.3">
      <c r="A1258" s="5" t="s">
        <v>1483</v>
      </c>
      <c r="B1258" s="8" t="s">
        <v>24</v>
      </c>
      <c r="C1258" s="15">
        <v>937.04738999999995</v>
      </c>
      <c r="D1258" s="15">
        <v>0</v>
      </c>
      <c r="E1258" s="15">
        <f t="shared" si="106"/>
        <v>0</v>
      </c>
      <c r="F1258" s="15">
        <v>0</v>
      </c>
      <c r="G1258" s="15">
        <v>0</v>
      </c>
      <c r="H1258" s="15">
        <v>0</v>
      </c>
    </row>
    <row r="1259" spans="1:8" ht="16.5" thickTop="1" thickBot="1" x14ac:dyDescent="0.3">
      <c r="A1259" s="5" t="s">
        <v>1484</v>
      </c>
      <c r="B1259" s="6" t="s">
        <v>1485</v>
      </c>
      <c r="C1259" s="14">
        <v>1148.6999900000001</v>
      </c>
      <c r="D1259" s="14">
        <v>0</v>
      </c>
      <c r="E1259" s="14">
        <f t="shared" si="106"/>
        <v>0</v>
      </c>
      <c r="F1259" s="14">
        <f t="shared" ref="F1259:H1260" si="118">SUM(F1260)</f>
        <v>0</v>
      </c>
      <c r="G1259" s="14">
        <f t="shared" si="118"/>
        <v>0</v>
      </c>
      <c r="H1259" s="14">
        <f t="shared" si="118"/>
        <v>0</v>
      </c>
    </row>
    <row r="1260" spans="1:8" ht="16.5" thickTop="1" thickBot="1" x14ac:dyDescent="0.3">
      <c r="A1260" s="5" t="s">
        <v>1486</v>
      </c>
      <c r="B1260" s="7" t="s">
        <v>20</v>
      </c>
      <c r="C1260" s="15">
        <v>1148.6999900000001</v>
      </c>
      <c r="D1260" s="15">
        <v>0</v>
      </c>
      <c r="E1260" s="15">
        <f t="shared" si="106"/>
        <v>0</v>
      </c>
      <c r="F1260" s="15">
        <f t="shared" si="118"/>
        <v>0</v>
      </c>
      <c r="G1260" s="15">
        <f t="shared" si="118"/>
        <v>0</v>
      </c>
      <c r="H1260" s="15">
        <f t="shared" si="118"/>
        <v>0</v>
      </c>
    </row>
    <row r="1261" spans="1:8" ht="16.5" thickTop="1" thickBot="1" x14ac:dyDescent="0.3">
      <c r="A1261" s="5" t="s">
        <v>1487</v>
      </c>
      <c r="B1261" s="8" t="s">
        <v>24</v>
      </c>
      <c r="C1261" s="15">
        <v>1148.6999900000001</v>
      </c>
      <c r="D1261" s="15">
        <v>0</v>
      </c>
      <c r="E1261" s="15">
        <f t="shared" si="106"/>
        <v>0</v>
      </c>
      <c r="F1261" s="15">
        <v>0</v>
      </c>
      <c r="G1261" s="15">
        <v>0</v>
      </c>
      <c r="H1261" s="15">
        <v>0</v>
      </c>
    </row>
    <row r="1262" spans="1:8" ht="16.5" thickTop="1" thickBot="1" x14ac:dyDescent="0.3">
      <c r="A1262" s="5" t="s">
        <v>1488</v>
      </c>
      <c r="B1262" s="6" t="s">
        <v>1489</v>
      </c>
      <c r="C1262" s="14">
        <v>871.48419000000001</v>
      </c>
      <c r="D1262" s="14">
        <v>0</v>
      </c>
      <c r="E1262" s="14">
        <f t="shared" si="106"/>
        <v>0</v>
      </c>
      <c r="F1262" s="14">
        <f t="shared" ref="F1262:H1263" si="119">SUM(F1263)</f>
        <v>0</v>
      </c>
      <c r="G1262" s="14">
        <f t="shared" si="119"/>
        <v>0</v>
      </c>
      <c r="H1262" s="14">
        <f t="shared" si="119"/>
        <v>0</v>
      </c>
    </row>
    <row r="1263" spans="1:8" ht="16.5" thickTop="1" thickBot="1" x14ac:dyDescent="0.3">
      <c r="A1263" s="5" t="s">
        <v>1490</v>
      </c>
      <c r="B1263" s="7" t="s">
        <v>20</v>
      </c>
      <c r="C1263" s="15">
        <v>871.48419000000001</v>
      </c>
      <c r="D1263" s="15">
        <v>0</v>
      </c>
      <c r="E1263" s="15">
        <f t="shared" si="106"/>
        <v>0</v>
      </c>
      <c r="F1263" s="15">
        <f t="shared" si="119"/>
        <v>0</v>
      </c>
      <c r="G1263" s="15">
        <f t="shared" si="119"/>
        <v>0</v>
      </c>
      <c r="H1263" s="15">
        <f t="shared" si="119"/>
        <v>0</v>
      </c>
    </row>
    <row r="1264" spans="1:8" ht="16.5" thickTop="1" thickBot="1" x14ac:dyDescent="0.3">
      <c r="A1264" s="5" t="s">
        <v>1491</v>
      </c>
      <c r="B1264" s="8" t="s">
        <v>24</v>
      </c>
      <c r="C1264" s="15">
        <v>871.48419000000001</v>
      </c>
      <c r="D1264" s="15">
        <v>0</v>
      </c>
      <c r="E1264" s="15">
        <f t="shared" si="106"/>
        <v>0</v>
      </c>
      <c r="F1264" s="15">
        <v>0</v>
      </c>
      <c r="G1264" s="15">
        <v>0</v>
      </c>
      <c r="H1264" s="15">
        <v>0</v>
      </c>
    </row>
    <row r="1265" spans="1:8" ht="16.5" thickTop="1" thickBot="1" x14ac:dyDescent="0.3">
      <c r="A1265" s="5" t="s">
        <v>1492</v>
      </c>
      <c r="B1265" s="6" t="s">
        <v>1493</v>
      </c>
      <c r="C1265" s="14">
        <v>1068.90921</v>
      </c>
      <c r="D1265" s="14">
        <v>0</v>
      </c>
      <c r="E1265" s="14">
        <f t="shared" si="106"/>
        <v>0</v>
      </c>
      <c r="F1265" s="14">
        <f t="shared" ref="F1265:H1266" si="120">SUM(F1266)</f>
        <v>0</v>
      </c>
      <c r="G1265" s="14">
        <f t="shared" si="120"/>
        <v>0</v>
      </c>
      <c r="H1265" s="14">
        <f t="shared" si="120"/>
        <v>0</v>
      </c>
    </row>
    <row r="1266" spans="1:8" ht="16.5" thickTop="1" thickBot="1" x14ac:dyDescent="0.3">
      <c r="A1266" s="5" t="s">
        <v>1494</v>
      </c>
      <c r="B1266" s="7" t="s">
        <v>20</v>
      </c>
      <c r="C1266" s="15">
        <v>1068.90921</v>
      </c>
      <c r="D1266" s="15">
        <v>0</v>
      </c>
      <c r="E1266" s="15">
        <f t="shared" si="106"/>
        <v>0</v>
      </c>
      <c r="F1266" s="15">
        <f t="shared" si="120"/>
        <v>0</v>
      </c>
      <c r="G1266" s="15">
        <f t="shared" si="120"/>
        <v>0</v>
      </c>
      <c r="H1266" s="15">
        <f t="shared" si="120"/>
        <v>0</v>
      </c>
    </row>
    <row r="1267" spans="1:8" ht="16.5" thickTop="1" thickBot="1" x14ac:dyDescent="0.3">
      <c r="A1267" s="5" t="s">
        <v>1495</v>
      </c>
      <c r="B1267" s="8" t="s">
        <v>24</v>
      </c>
      <c r="C1267" s="15">
        <v>1068.90921</v>
      </c>
      <c r="D1267" s="15">
        <v>0</v>
      </c>
      <c r="E1267" s="15">
        <f t="shared" si="106"/>
        <v>0</v>
      </c>
      <c r="F1267" s="15">
        <v>0</v>
      </c>
      <c r="G1267" s="15">
        <v>0</v>
      </c>
      <c r="H1267" s="15">
        <v>0</v>
      </c>
    </row>
    <row r="1268" spans="1:8" ht="31.5" thickTop="1" thickBot="1" x14ac:dyDescent="0.3">
      <c r="A1268" s="5" t="s">
        <v>1496</v>
      </c>
      <c r="B1268" s="6" t="s">
        <v>1497</v>
      </c>
      <c r="C1268" s="14">
        <v>827.30250999999998</v>
      </c>
      <c r="D1268" s="14">
        <v>0</v>
      </c>
      <c r="E1268" s="14">
        <f t="shared" si="106"/>
        <v>0</v>
      </c>
      <c r="F1268" s="14">
        <f t="shared" ref="F1268:H1269" si="121">SUM(F1269)</f>
        <v>0</v>
      </c>
      <c r="G1268" s="14">
        <f t="shared" si="121"/>
        <v>0</v>
      </c>
      <c r="H1268" s="14">
        <f t="shared" si="121"/>
        <v>0</v>
      </c>
    </row>
    <row r="1269" spans="1:8" ht="16.5" thickTop="1" thickBot="1" x14ac:dyDescent="0.3">
      <c r="A1269" s="5" t="s">
        <v>1498</v>
      </c>
      <c r="B1269" s="7" t="s">
        <v>20</v>
      </c>
      <c r="C1269" s="15">
        <v>827.30250999999998</v>
      </c>
      <c r="D1269" s="15">
        <v>0</v>
      </c>
      <c r="E1269" s="15">
        <f t="shared" si="106"/>
        <v>0</v>
      </c>
      <c r="F1269" s="15">
        <f t="shared" si="121"/>
        <v>0</v>
      </c>
      <c r="G1269" s="15">
        <f t="shared" si="121"/>
        <v>0</v>
      </c>
      <c r="H1269" s="15">
        <f t="shared" si="121"/>
        <v>0</v>
      </c>
    </row>
    <row r="1270" spans="1:8" ht="16.5" thickTop="1" thickBot="1" x14ac:dyDescent="0.3">
      <c r="A1270" s="5" t="s">
        <v>1499</v>
      </c>
      <c r="B1270" s="8" t="s">
        <v>24</v>
      </c>
      <c r="C1270" s="15">
        <v>827.30250999999998</v>
      </c>
      <c r="D1270" s="15">
        <v>0</v>
      </c>
      <c r="E1270" s="15">
        <f t="shared" si="106"/>
        <v>0</v>
      </c>
      <c r="F1270" s="15">
        <v>0</v>
      </c>
      <c r="G1270" s="15">
        <v>0</v>
      </c>
      <c r="H1270" s="15">
        <v>0</v>
      </c>
    </row>
    <row r="1271" spans="1:8" ht="31.5" thickTop="1" thickBot="1" x14ac:dyDescent="0.3">
      <c r="A1271" s="5" t="s">
        <v>1500</v>
      </c>
      <c r="B1271" s="6" t="s">
        <v>1501</v>
      </c>
      <c r="C1271" s="14">
        <v>531.96415000000002</v>
      </c>
      <c r="D1271" s="14">
        <v>0</v>
      </c>
      <c r="E1271" s="14">
        <f t="shared" si="106"/>
        <v>0</v>
      </c>
      <c r="F1271" s="14">
        <f t="shared" ref="F1271:H1272" si="122">SUM(F1272)</f>
        <v>0</v>
      </c>
      <c r="G1271" s="14">
        <f t="shared" si="122"/>
        <v>0</v>
      </c>
      <c r="H1271" s="14">
        <f t="shared" si="122"/>
        <v>0</v>
      </c>
    </row>
    <row r="1272" spans="1:8" ht="16.5" thickTop="1" thickBot="1" x14ac:dyDescent="0.3">
      <c r="A1272" s="5" t="s">
        <v>1502</v>
      </c>
      <c r="B1272" s="7" t="s">
        <v>20</v>
      </c>
      <c r="C1272" s="15">
        <v>531.96415000000002</v>
      </c>
      <c r="D1272" s="15">
        <v>0</v>
      </c>
      <c r="E1272" s="15">
        <f t="shared" si="106"/>
        <v>0</v>
      </c>
      <c r="F1272" s="15">
        <f t="shared" si="122"/>
        <v>0</v>
      </c>
      <c r="G1272" s="15">
        <f t="shared" si="122"/>
        <v>0</v>
      </c>
      <c r="H1272" s="15">
        <f t="shared" si="122"/>
        <v>0</v>
      </c>
    </row>
    <row r="1273" spans="1:8" ht="16.5" thickTop="1" thickBot="1" x14ac:dyDescent="0.3">
      <c r="A1273" s="5" t="s">
        <v>1503</v>
      </c>
      <c r="B1273" s="8" t="s">
        <v>24</v>
      </c>
      <c r="C1273" s="15">
        <v>531.96415000000002</v>
      </c>
      <c r="D1273" s="15">
        <v>0</v>
      </c>
      <c r="E1273" s="15">
        <f t="shared" si="106"/>
        <v>0</v>
      </c>
      <c r="F1273" s="15">
        <v>0</v>
      </c>
      <c r="G1273" s="15">
        <v>0</v>
      </c>
      <c r="H1273" s="15">
        <v>0</v>
      </c>
    </row>
    <row r="1274" spans="1:8" ht="16.5" thickTop="1" thickBot="1" x14ac:dyDescent="0.3">
      <c r="A1274" s="5" t="s">
        <v>1504</v>
      </c>
      <c r="B1274" s="6" t="s">
        <v>1505</v>
      </c>
      <c r="C1274" s="14">
        <v>840.98751000000004</v>
      </c>
      <c r="D1274" s="14">
        <v>0</v>
      </c>
      <c r="E1274" s="14">
        <f t="shared" si="106"/>
        <v>0</v>
      </c>
      <c r="F1274" s="14">
        <f t="shared" ref="F1274:H1275" si="123">SUM(F1275)</f>
        <v>0</v>
      </c>
      <c r="G1274" s="14">
        <f t="shared" si="123"/>
        <v>0</v>
      </c>
      <c r="H1274" s="14">
        <f t="shared" si="123"/>
        <v>0</v>
      </c>
    </row>
    <row r="1275" spans="1:8" ht="16.5" thickTop="1" thickBot="1" x14ac:dyDescent="0.3">
      <c r="A1275" s="5" t="s">
        <v>1506</v>
      </c>
      <c r="B1275" s="7" t="s">
        <v>20</v>
      </c>
      <c r="C1275" s="15">
        <v>840.98751000000004</v>
      </c>
      <c r="D1275" s="15">
        <v>0</v>
      </c>
      <c r="E1275" s="15">
        <f t="shared" si="106"/>
        <v>0</v>
      </c>
      <c r="F1275" s="15">
        <f t="shared" si="123"/>
        <v>0</v>
      </c>
      <c r="G1275" s="15">
        <f t="shared" si="123"/>
        <v>0</v>
      </c>
      <c r="H1275" s="15">
        <f t="shared" si="123"/>
        <v>0</v>
      </c>
    </row>
    <row r="1276" spans="1:8" ht="16.5" thickTop="1" thickBot="1" x14ac:dyDescent="0.3">
      <c r="A1276" s="5" t="s">
        <v>1507</v>
      </c>
      <c r="B1276" s="8" t="s">
        <v>24</v>
      </c>
      <c r="C1276" s="15">
        <v>840.98751000000004</v>
      </c>
      <c r="D1276" s="15">
        <v>0</v>
      </c>
      <c r="E1276" s="15">
        <f t="shared" si="106"/>
        <v>0</v>
      </c>
      <c r="F1276" s="15">
        <v>0</v>
      </c>
      <c r="G1276" s="15">
        <v>0</v>
      </c>
      <c r="H1276" s="15">
        <v>0</v>
      </c>
    </row>
    <row r="1277" spans="1:8" ht="16.5" thickTop="1" thickBot="1" x14ac:dyDescent="0.3">
      <c r="A1277" s="5" t="s">
        <v>1508</v>
      </c>
      <c r="B1277" s="6" t="s">
        <v>1509</v>
      </c>
      <c r="C1277" s="14">
        <v>1042.4467</v>
      </c>
      <c r="D1277" s="14">
        <v>0</v>
      </c>
      <c r="E1277" s="14">
        <f t="shared" si="106"/>
        <v>0</v>
      </c>
      <c r="F1277" s="14">
        <f t="shared" ref="F1277:H1278" si="124">SUM(F1278)</f>
        <v>0</v>
      </c>
      <c r="G1277" s="14">
        <f t="shared" si="124"/>
        <v>0</v>
      </c>
      <c r="H1277" s="14">
        <f t="shared" si="124"/>
        <v>0</v>
      </c>
    </row>
    <row r="1278" spans="1:8" ht="16.5" thickTop="1" thickBot="1" x14ac:dyDescent="0.3">
      <c r="A1278" s="5" t="s">
        <v>1510</v>
      </c>
      <c r="B1278" s="7" t="s">
        <v>20</v>
      </c>
      <c r="C1278" s="15">
        <v>1042.4467</v>
      </c>
      <c r="D1278" s="15">
        <v>0</v>
      </c>
      <c r="E1278" s="15">
        <f t="shared" si="106"/>
        <v>0</v>
      </c>
      <c r="F1278" s="15">
        <f t="shared" si="124"/>
        <v>0</v>
      </c>
      <c r="G1278" s="15">
        <f t="shared" si="124"/>
        <v>0</v>
      </c>
      <c r="H1278" s="15">
        <f t="shared" si="124"/>
        <v>0</v>
      </c>
    </row>
    <row r="1279" spans="1:8" ht="16.5" thickTop="1" thickBot="1" x14ac:dyDescent="0.3">
      <c r="A1279" s="5" t="s">
        <v>1511</v>
      </c>
      <c r="B1279" s="8" t="s">
        <v>24</v>
      </c>
      <c r="C1279" s="15">
        <v>1042.4467</v>
      </c>
      <c r="D1279" s="15">
        <v>0</v>
      </c>
      <c r="E1279" s="15">
        <f t="shared" si="106"/>
        <v>0</v>
      </c>
      <c r="F1279" s="15">
        <v>0</v>
      </c>
      <c r="G1279" s="15">
        <v>0</v>
      </c>
      <c r="H1279" s="15">
        <v>0</v>
      </c>
    </row>
    <row r="1280" spans="1:8" ht="31.5" thickTop="1" thickBot="1" x14ac:dyDescent="0.3">
      <c r="A1280" s="5" t="s">
        <v>1512</v>
      </c>
      <c r="B1280" s="6" t="s">
        <v>1513</v>
      </c>
      <c r="C1280" s="14">
        <v>625.97748999999999</v>
      </c>
      <c r="D1280" s="14">
        <v>0</v>
      </c>
      <c r="E1280" s="14">
        <f t="shared" si="106"/>
        <v>0</v>
      </c>
      <c r="F1280" s="14">
        <f t="shared" ref="F1280:H1281" si="125">SUM(F1281)</f>
        <v>0</v>
      </c>
      <c r="G1280" s="14">
        <f t="shared" si="125"/>
        <v>0</v>
      </c>
      <c r="H1280" s="14">
        <f t="shared" si="125"/>
        <v>0</v>
      </c>
    </row>
    <row r="1281" spans="1:8" ht="16.5" thickTop="1" thickBot="1" x14ac:dyDescent="0.3">
      <c r="A1281" s="5" t="s">
        <v>1514</v>
      </c>
      <c r="B1281" s="7" t="s">
        <v>20</v>
      </c>
      <c r="C1281" s="15">
        <v>625.97748999999999</v>
      </c>
      <c r="D1281" s="15">
        <v>0</v>
      </c>
      <c r="E1281" s="15">
        <f t="shared" si="106"/>
        <v>0</v>
      </c>
      <c r="F1281" s="15">
        <f t="shared" si="125"/>
        <v>0</v>
      </c>
      <c r="G1281" s="15">
        <f t="shared" si="125"/>
        <v>0</v>
      </c>
      <c r="H1281" s="15">
        <f t="shared" si="125"/>
        <v>0</v>
      </c>
    </row>
    <row r="1282" spans="1:8" ht="16.5" thickTop="1" thickBot="1" x14ac:dyDescent="0.3">
      <c r="A1282" s="5" t="s">
        <v>1515</v>
      </c>
      <c r="B1282" s="8" t="s">
        <v>24</v>
      </c>
      <c r="C1282" s="15">
        <v>625.97748999999999</v>
      </c>
      <c r="D1282" s="15">
        <v>0</v>
      </c>
      <c r="E1282" s="15">
        <f t="shared" si="106"/>
        <v>0</v>
      </c>
      <c r="F1282" s="15">
        <v>0</v>
      </c>
      <c r="G1282" s="15">
        <v>0</v>
      </c>
      <c r="H1282" s="15">
        <v>0</v>
      </c>
    </row>
    <row r="1283" spans="1:8" ht="16.5" thickTop="1" thickBot="1" x14ac:dyDescent="0.3">
      <c r="A1283" s="5" t="s">
        <v>1516</v>
      </c>
      <c r="B1283" s="6" t="s">
        <v>1517</v>
      </c>
      <c r="C1283" s="14">
        <v>975.16492000000005</v>
      </c>
      <c r="D1283" s="14">
        <v>0</v>
      </c>
      <c r="E1283" s="14">
        <f t="shared" si="106"/>
        <v>0</v>
      </c>
      <c r="F1283" s="14">
        <f>SUM(F1284)</f>
        <v>0</v>
      </c>
      <c r="G1283" s="14">
        <f>SUM(G1284)</f>
        <v>0</v>
      </c>
      <c r="H1283" s="14">
        <f>SUM(H1284)</f>
        <v>0</v>
      </c>
    </row>
    <row r="1284" spans="1:8" ht="16.5" thickTop="1" thickBot="1" x14ac:dyDescent="0.3">
      <c r="A1284" s="5" t="s">
        <v>1518</v>
      </c>
      <c r="B1284" s="7" t="s">
        <v>20</v>
      </c>
      <c r="C1284" s="15">
        <v>975.16492000000005</v>
      </c>
      <c r="D1284" s="15">
        <v>0</v>
      </c>
      <c r="E1284" s="15">
        <f t="shared" si="106"/>
        <v>0</v>
      </c>
      <c r="F1284" s="15">
        <f>SUM(F1285:F1286)</f>
        <v>0</v>
      </c>
      <c r="G1284" s="15">
        <f>SUM(G1285:G1286)</f>
        <v>0</v>
      </c>
      <c r="H1284" s="15">
        <f>SUM(H1285:H1286)</f>
        <v>0</v>
      </c>
    </row>
    <row r="1285" spans="1:8" ht="16.5" thickTop="1" thickBot="1" x14ac:dyDescent="0.3">
      <c r="A1285" s="5" t="s">
        <v>1519</v>
      </c>
      <c r="B1285" s="8" t="s">
        <v>24</v>
      </c>
      <c r="C1285" s="15">
        <v>862.43492000000003</v>
      </c>
      <c r="D1285" s="15">
        <v>0</v>
      </c>
      <c r="E1285" s="15">
        <f t="shared" si="106"/>
        <v>0</v>
      </c>
      <c r="F1285" s="15">
        <v>0</v>
      </c>
      <c r="G1285" s="15">
        <v>0</v>
      </c>
      <c r="H1285" s="15">
        <v>0</v>
      </c>
    </row>
    <row r="1286" spans="1:8" ht="16.5" thickTop="1" thickBot="1" x14ac:dyDescent="0.3">
      <c r="A1286" s="5" t="s">
        <v>1520</v>
      </c>
      <c r="B1286" s="8" t="s">
        <v>30</v>
      </c>
      <c r="C1286" s="15">
        <v>112.73</v>
      </c>
      <c r="D1286" s="15">
        <v>0</v>
      </c>
      <c r="E1286" s="15">
        <f t="shared" ref="E1286:E1349" si="126">SUM(F1286:H1286)</f>
        <v>0</v>
      </c>
      <c r="F1286" s="15">
        <v>0</v>
      </c>
      <c r="G1286" s="15">
        <v>0</v>
      </c>
      <c r="H1286" s="15">
        <v>0</v>
      </c>
    </row>
    <row r="1287" spans="1:8" ht="31.5" thickTop="1" thickBot="1" x14ac:dyDescent="0.3">
      <c r="A1287" s="5" t="s">
        <v>1521</v>
      </c>
      <c r="B1287" s="6" t="s">
        <v>1522</v>
      </c>
      <c r="C1287" s="14">
        <v>1247.35346</v>
      </c>
      <c r="D1287" s="14">
        <v>0</v>
      </c>
      <c r="E1287" s="14">
        <f t="shared" si="126"/>
        <v>0</v>
      </c>
      <c r="F1287" s="14">
        <f t="shared" ref="F1287:H1288" si="127">SUM(F1288)</f>
        <v>0</v>
      </c>
      <c r="G1287" s="14">
        <f t="shared" si="127"/>
        <v>0</v>
      </c>
      <c r="H1287" s="14">
        <f t="shared" si="127"/>
        <v>0</v>
      </c>
    </row>
    <row r="1288" spans="1:8" ht="16.5" thickTop="1" thickBot="1" x14ac:dyDescent="0.3">
      <c r="A1288" s="5" t="s">
        <v>1523</v>
      </c>
      <c r="B1288" s="7" t="s">
        <v>20</v>
      </c>
      <c r="C1288" s="15">
        <v>1247.35346</v>
      </c>
      <c r="D1288" s="15">
        <v>0</v>
      </c>
      <c r="E1288" s="15">
        <f t="shared" si="126"/>
        <v>0</v>
      </c>
      <c r="F1288" s="15">
        <f t="shared" si="127"/>
        <v>0</v>
      </c>
      <c r="G1288" s="15">
        <f t="shared" si="127"/>
        <v>0</v>
      </c>
      <c r="H1288" s="15">
        <f t="shared" si="127"/>
        <v>0</v>
      </c>
    </row>
    <row r="1289" spans="1:8" ht="16.5" thickTop="1" thickBot="1" x14ac:dyDescent="0.3">
      <c r="A1289" s="5" t="s">
        <v>1524</v>
      </c>
      <c r="B1289" s="8" t="s">
        <v>24</v>
      </c>
      <c r="C1289" s="15">
        <v>1247.35346</v>
      </c>
      <c r="D1289" s="15">
        <v>0</v>
      </c>
      <c r="E1289" s="15">
        <f t="shared" si="126"/>
        <v>0</v>
      </c>
      <c r="F1289" s="15">
        <v>0</v>
      </c>
      <c r="G1289" s="15">
        <v>0</v>
      </c>
      <c r="H1289" s="15">
        <v>0</v>
      </c>
    </row>
    <row r="1290" spans="1:8" ht="16.5" thickTop="1" thickBot="1" x14ac:dyDescent="0.3">
      <c r="A1290" s="5" t="s">
        <v>1525</v>
      </c>
      <c r="B1290" s="6" t="s">
        <v>1526</v>
      </c>
      <c r="C1290" s="14">
        <v>1476.16939</v>
      </c>
      <c r="D1290" s="14">
        <v>0</v>
      </c>
      <c r="E1290" s="14">
        <f t="shared" si="126"/>
        <v>0</v>
      </c>
      <c r="F1290" s="14">
        <f t="shared" ref="F1290:H1291" si="128">SUM(F1291)</f>
        <v>0</v>
      </c>
      <c r="G1290" s="14">
        <f t="shared" si="128"/>
        <v>0</v>
      </c>
      <c r="H1290" s="14">
        <f t="shared" si="128"/>
        <v>0</v>
      </c>
    </row>
    <row r="1291" spans="1:8" ht="16.5" thickTop="1" thickBot="1" x14ac:dyDescent="0.3">
      <c r="A1291" s="5" t="s">
        <v>1527</v>
      </c>
      <c r="B1291" s="7" t="s">
        <v>20</v>
      </c>
      <c r="C1291" s="15">
        <v>1476.16939</v>
      </c>
      <c r="D1291" s="15">
        <v>0</v>
      </c>
      <c r="E1291" s="15">
        <f t="shared" si="126"/>
        <v>0</v>
      </c>
      <c r="F1291" s="15">
        <f t="shared" si="128"/>
        <v>0</v>
      </c>
      <c r="G1291" s="15">
        <f t="shared" si="128"/>
        <v>0</v>
      </c>
      <c r="H1291" s="15">
        <f t="shared" si="128"/>
        <v>0</v>
      </c>
    </row>
    <row r="1292" spans="1:8" ht="16.5" thickTop="1" thickBot="1" x14ac:dyDescent="0.3">
      <c r="A1292" s="5" t="s">
        <v>1528</v>
      </c>
      <c r="B1292" s="8" t="s">
        <v>24</v>
      </c>
      <c r="C1292" s="15">
        <v>1476.16939</v>
      </c>
      <c r="D1292" s="15">
        <v>0</v>
      </c>
      <c r="E1292" s="15">
        <f t="shared" si="126"/>
        <v>0</v>
      </c>
      <c r="F1292" s="15">
        <v>0</v>
      </c>
      <c r="G1292" s="15">
        <v>0</v>
      </c>
      <c r="H1292" s="15">
        <v>0</v>
      </c>
    </row>
    <row r="1293" spans="1:8" ht="61.5" thickTop="1" thickBot="1" x14ac:dyDescent="0.3">
      <c r="A1293" s="5" t="s">
        <v>1529</v>
      </c>
      <c r="B1293" s="6" t="s">
        <v>1530</v>
      </c>
      <c r="C1293" s="14">
        <v>1504.10771</v>
      </c>
      <c r="D1293" s="14">
        <v>0</v>
      </c>
      <c r="E1293" s="14">
        <f t="shared" si="126"/>
        <v>0</v>
      </c>
      <c r="F1293" s="14">
        <f t="shared" ref="F1293:H1294" si="129">SUM(F1294)</f>
        <v>0</v>
      </c>
      <c r="G1293" s="14">
        <f t="shared" si="129"/>
        <v>0</v>
      </c>
      <c r="H1293" s="14">
        <f t="shared" si="129"/>
        <v>0</v>
      </c>
    </row>
    <row r="1294" spans="1:8" ht="16.5" thickTop="1" thickBot="1" x14ac:dyDescent="0.3">
      <c r="A1294" s="5" t="s">
        <v>1531</v>
      </c>
      <c r="B1294" s="7" t="s">
        <v>20</v>
      </c>
      <c r="C1294" s="15">
        <v>1504.10771</v>
      </c>
      <c r="D1294" s="15">
        <v>0</v>
      </c>
      <c r="E1294" s="15">
        <f t="shared" si="126"/>
        <v>0</v>
      </c>
      <c r="F1294" s="15">
        <f t="shared" si="129"/>
        <v>0</v>
      </c>
      <c r="G1294" s="15">
        <f t="shared" si="129"/>
        <v>0</v>
      </c>
      <c r="H1294" s="15">
        <f t="shared" si="129"/>
        <v>0</v>
      </c>
    </row>
    <row r="1295" spans="1:8" ht="16.5" thickTop="1" thickBot="1" x14ac:dyDescent="0.3">
      <c r="A1295" s="5" t="s">
        <v>1532</v>
      </c>
      <c r="B1295" s="8" t="s">
        <v>24</v>
      </c>
      <c r="C1295" s="15">
        <v>1504.10771</v>
      </c>
      <c r="D1295" s="15">
        <v>0</v>
      </c>
      <c r="E1295" s="15">
        <f t="shared" si="126"/>
        <v>0</v>
      </c>
      <c r="F1295" s="15">
        <v>0</v>
      </c>
      <c r="G1295" s="15">
        <v>0</v>
      </c>
      <c r="H1295" s="15">
        <v>0</v>
      </c>
    </row>
    <row r="1296" spans="1:8" ht="46.5" thickTop="1" thickBot="1" x14ac:dyDescent="0.3">
      <c r="A1296" s="5" t="s">
        <v>1533</v>
      </c>
      <c r="B1296" s="6" t="s">
        <v>1534</v>
      </c>
      <c r="C1296" s="14">
        <v>1043.4042400000001</v>
      </c>
      <c r="D1296" s="14">
        <v>0</v>
      </c>
      <c r="E1296" s="14">
        <f t="shared" si="126"/>
        <v>0</v>
      </c>
      <c r="F1296" s="14">
        <f t="shared" ref="F1296:H1297" si="130">SUM(F1297)</f>
        <v>0</v>
      </c>
      <c r="G1296" s="14">
        <f t="shared" si="130"/>
        <v>0</v>
      </c>
      <c r="H1296" s="14">
        <f t="shared" si="130"/>
        <v>0</v>
      </c>
    </row>
    <row r="1297" spans="1:8" ht="16.5" thickTop="1" thickBot="1" x14ac:dyDescent="0.3">
      <c r="A1297" s="5" t="s">
        <v>1535</v>
      </c>
      <c r="B1297" s="7" t="s">
        <v>20</v>
      </c>
      <c r="C1297" s="15">
        <v>1043.4042400000001</v>
      </c>
      <c r="D1297" s="15">
        <v>0</v>
      </c>
      <c r="E1297" s="15">
        <f t="shared" si="126"/>
        <v>0</v>
      </c>
      <c r="F1297" s="15">
        <f t="shared" si="130"/>
        <v>0</v>
      </c>
      <c r="G1297" s="15">
        <f t="shared" si="130"/>
        <v>0</v>
      </c>
      <c r="H1297" s="15">
        <f t="shared" si="130"/>
        <v>0</v>
      </c>
    </row>
    <row r="1298" spans="1:8" ht="16.5" thickTop="1" thickBot="1" x14ac:dyDescent="0.3">
      <c r="A1298" s="5" t="s">
        <v>1536</v>
      </c>
      <c r="B1298" s="8" t="s">
        <v>24</v>
      </c>
      <c r="C1298" s="15">
        <v>1043.4042400000001</v>
      </c>
      <c r="D1298" s="15">
        <v>0</v>
      </c>
      <c r="E1298" s="15">
        <f t="shared" si="126"/>
        <v>0</v>
      </c>
      <c r="F1298" s="15">
        <v>0</v>
      </c>
      <c r="G1298" s="15">
        <v>0</v>
      </c>
      <c r="H1298" s="15">
        <v>0</v>
      </c>
    </row>
    <row r="1299" spans="1:8" ht="16.5" thickTop="1" thickBot="1" x14ac:dyDescent="0.3">
      <c r="A1299" s="5" t="s">
        <v>1537</v>
      </c>
      <c r="B1299" s="6" t="s">
        <v>1538</v>
      </c>
      <c r="C1299" s="14">
        <v>1055.8263400000001</v>
      </c>
      <c r="D1299" s="14">
        <v>0</v>
      </c>
      <c r="E1299" s="14">
        <f t="shared" si="126"/>
        <v>0</v>
      </c>
      <c r="F1299" s="14">
        <f t="shared" ref="F1299:H1300" si="131">SUM(F1300)</f>
        <v>0</v>
      </c>
      <c r="G1299" s="14">
        <f t="shared" si="131"/>
        <v>0</v>
      </c>
      <c r="H1299" s="14">
        <f t="shared" si="131"/>
        <v>0</v>
      </c>
    </row>
    <row r="1300" spans="1:8" ht="16.5" thickTop="1" thickBot="1" x14ac:dyDescent="0.3">
      <c r="A1300" s="5" t="s">
        <v>1539</v>
      </c>
      <c r="B1300" s="7" t="s">
        <v>20</v>
      </c>
      <c r="C1300" s="15">
        <v>1055.8263400000001</v>
      </c>
      <c r="D1300" s="15">
        <v>0</v>
      </c>
      <c r="E1300" s="15">
        <f t="shared" si="126"/>
        <v>0</v>
      </c>
      <c r="F1300" s="15">
        <f t="shared" si="131"/>
        <v>0</v>
      </c>
      <c r="G1300" s="15">
        <f t="shared" si="131"/>
        <v>0</v>
      </c>
      <c r="H1300" s="15">
        <f t="shared" si="131"/>
        <v>0</v>
      </c>
    </row>
    <row r="1301" spans="1:8" ht="16.5" thickTop="1" thickBot="1" x14ac:dyDescent="0.3">
      <c r="A1301" s="5" t="s">
        <v>1540</v>
      </c>
      <c r="B1301" s="8" t="s">
        <v>24</v>
      </c>
      <c r="C1301" s="15">
        <v>1055.8263400000001</v>
      </c>
      <c r="D1301" s="15">
        <v>0</v>
      </c>
      <c r="E1301" s="15">
        <f t="shared" si="126"/>
        <v>0</v>
      </c>
      <c r="F1301" s="15">
        <v>0</v>
      </c>
      <c r="G1301" s="15">
        <v>0</v>
      </c>
      <c r="H1301" s="15">
        <v>0</v>
      </c>
    </row>
    <row r="1302" spans="1:8" ht="16.5" thickTop="1" thickBot="1" x14ac:dyDescent="0.3">
      <c r="A1302" s="5" t="s">
        <v>1541</v>
      </c>
      <c r="B1302" s="6" t="s">
        <v>1542</v>
      </c>
      <c r="C1302" s="14">
        <v>489.80520999999999</v>
      </c>
      <c r="D1302" s="14">
        <v>0</v>
      </c>
      <c r="E1302" s="14">
        <f t="shared" si="126"/>
        <v>0</v>
      </c>
      <c r="F1302" s="14">
        <f t="shared" ref="F1302:H1303" si="132">SUM(F1303)</f>
        <v>0</v>
      </c>
      <c r="G1302" s="14">
        <f t="shared" si="132"/>
        <v>0</v>
      </c>
      <c r="H1302" s="14">
        <f t="shared" si="132"/>
        <v>0</v>
      </c>
    </row>
    <row r="1303" spans="1:8" ht="16.5" thickTop="1" thickBot="1" x14ac:dyDescent="0.3">
      <c r="A1303" s="5" t="s">
        <v>1543</v>
      </c>
      <c r="B1303" s="7" t="s">
        <v>20</v>
      </c>
      <c r="C1303" s="15">
        <v>489.80520999999999</v>
      </c>
      <c r="D1303" s="15">
        <v>0</v>
      </c>
      <c r="E1303" s="15">
        <f t="shared" si="126"/>
        <v>0</v>
      </c>
      <c r="F1303" s="15">
        <f t="shared" si="132"/>
        <v>0</v>
      </c>
      <c r="G1303" s="15">
        <f t="shared" si="132"/>
        <v>0</v>
      </c>
      <c r="H1303" s="15">
        <f t="shared" si="132"/>
        <v>0</v>
      </c>
    </row>
    <row r="1304" spans="1:8" ht="16.5" thickTop="1" thickBot="1" x14ac:dyDescent="0.3">
      <c r="A1304" s="5" t="s">
        <v>1544</v>
      </c>
      <c r="B1304" s="8" t="s">
        <v>24</v>
      </c>
      <c r="C1304" s="15">
        <v>489.80520999999999</v>
      </c>
      <c r="D1304" s="15">
        <v>0</v>
      </c>
      <c r="E1304" s="15">
        <f t="shared" si="126"/>
        <v>0</v>
      </c>
      <c r="F1304" s="15">
        <v>0</v>
      </c>
      <c r="G1304" s="15">
        <v>0</v>
      </c>
      <c r="H1304" s="15">
        <v>0</v>
      </c>
    </row>
    <row r="1305" spans="1:8" ht="16.5" thickTop="1" thickBot="1" x14ac:dyDescent="0.3">
      <c r="A1305" s="5" t="s">
        <v>1545</v>
      </c>
      <c r="B1305" s="6" t="s">
        <v>1546</v>
      </c>
      <c r="C1305" s="14">
        <v>779.62564999999995</v>
      </c>
      <c r="D1305" s="14">
        <v>0</v>
      </c>
      <c r="E1305" s="14">
        <f t="shared" si="126"/>
        <v>0</v>
      </c>
      <c r="F1305" s="14">
        <f t="shared" ref="F1305:H1306" si="133">SUM(F1306)</f>
        <v>0</v>
      </c>
      <c r="G1305" s="14">
        <f t="shared" si="133"/>
        <v>0</v>
      </c>
      <c r="H1305" s="14">
        <f t="shared" si="133"/>
        <v>0</v>
      </c>
    </row>
    <row r="1306" spans="1:8" ht="16.5" thickTop="1" thickBot="1" x14ac:dyDescent="0.3">
      <c r="A1306" s="5" t="s">
        <v>1547</v>
      </c>
      <c r="B1306" s="7" t="s">
        <v>20</v>
      </c>
      <c r="C1306" s="15">
        <v>779.62564999999995</v>
      </c>
      <c r="D1306" s="15">
        <v>0</v>
      </c>
      <c r="E1306" s="15">
        <f t="shared" si="126"/>
        <v>0</v>
      </c>
      <c r="F1306" s="15">
        <f t="shared" si="133"/>
        <v>0</v>
      </c>
      <c r="G1306" s="15">
        <f t="shared" si="133"/>
        <v>0</v>
      </c>
      <c r="H1306" s="15">
        <f t="shared" si="133"/>
        <v>0</v>
      </c>
    </row>
    <row r="1307" spans="1:8" ht="16.5" thickTop="1" thickBot="1" x14ac:dyDescent="0.3">
      <c r="A1307" s="5" t="s">
        <v>1548</v>
      </c>
      <c r="B1307" s="8" t="s">
        <v>24</v>
      </c>
      <c r="C1307" s="15">
        <v>779.62564999999995</v>
      </c>
      <c r="D1307" s="15">
        <v>0</v>
      </c>
      <c r="E1307" s="15">
        <f t="shared" si="126"/>
        <v>0</v>
      </c>
      <c r="F1307" s="15">
        <v>0</v>
      </c>
      <c r="G1307" s="15">
        <v>0</v>
      </c>
      <c r="H1307" s="15">
        <v>0</v>
      </c>
    </row>
    <row r="1308" spans="1:8" ht="16.5" thickTop="1" thickBot="1" x14ac:dyDescent="0.3">
      <c r="A1308" s="5" t="s">
        <v>1549</v>
      </c>
      <c r="B1308" s="6" t="s">
        <v>1550</v>
      </c>
      <c r="C1308" s="14">
        <v>874.36946999999998</v>
      </c>
      <c r="D1308" s="14">
        <v>0</v>
      </c>
      <c r="E1308" s="14">
        <f t="shared" si="126"/>
        <v>0</v>
      </c>
      <c r="F1308" s="14">
        <f t="shared" ref="F1308:H1309" si="134">SUM(F1309)</f>
        <v>0</v>
      </c>
      <c r="G1308" s="14">
        <f t="shared" si="134"/>
        <v>0</v>
      </c>
      <c r="H1308" s="14">
        <f t="shared" si="134"/>
        <v>0</v>
      </c>
    </row>
    <row r="1309" spans="1:8" ht="16.5" thickTop="1" thickBot="1" x14ac:dyDescent="0.3">
      <c r="A1309" s="5" t="s">
        <v>1551</v>
      </c>
      <c r="B1309" s="7" t="s">
        <v>20</v>
      </c>
      <c r="C1309" s="15">
        <v>874.36946999999998</v>
      </c>
      <c r="D1309" s="15">
        <v>0</v>
      </c>
      <c r="E1309" s="15">
        <f t="shared" si="126"/>
        <v>0</v>
      </c>
      <c r="F1309" s="15">
        <f t="shared" si="134"/>
        <v>0</v>
      </c>
      <c r="G1309" s="15">
        <f t="shared" si="134"/>
        <v>0</v>
      </c>
      <c r="H1309" s="15">
        <f t="shared" si="134"/>
        <v>0</v>
      </c>
    </row>
    <row r="1310" spans="1:8" ht="16.5" thickTop="1" thickBot="1" x14ac:dyDescent="0.3">
      <c r="A1310" s="5" t="s">
        <v>1552</v>
      </c>
      <c r="B1310" s="8" t="s">
        <v>24</v>
      </c>
      <c r="C1310" s="15">
        <v>874.36946999999998</v>
      </c>
      <c r="D1310" s="15">
        <v>0</v>
      </c>
      <c r="E1310" s="15">
        <f t="shared" si="126"/>
        <v>0</v>
      </c>
      <c r="F1310" s="15">
        <v>0</v>
      </c>
      <c r="G1310" s="15">
        <v>0</v>
      </c>
      <c r="H1310" s="15">
        <v>0</v>
      </c>
    </row>
    <row r="1311" spans="1:8" ht="31.5" thickTop="1" thickBot="1" x14ac:dyDescent="0.3">
      <c r="A1311" s="5" t="s">
        <v>1553</v>
      </c>
      <c r="B1311" s="6" t="s">
        <v>1554</v>
      </c>
      <c r="C1311" s="14">
        <v>916.12500999999997</v>
      </c>
      <c r="D1311" s="14">
        <v>0</v>
      </c>
      <c r="E1311" s="14">
        <f t="shared" si="126"/>
        <v>0</v>
      </c>
      <c r="F1311" s="14">
        <f t="shared" ref="F1311:H1312" si="135">SUM(F1312)</f>
        <v>0</v>
      </c>
      <c r="G1311" s="14">
        <f t="shared" si="135"/>
        <v>0</v>
      </c>
      <c r="H1311" s="14">
        <f t="shared" si="135"/>
        <v>0</v>
      </c>
    </row>
    <row r="1312" spans="1:8" ht="16.5" thickTop="1" thickBot="1" x14ac:dyDescent="0.3">
      <c r="A1312" s="5" t="s">
        <v>1555</v>
      </c>
      <c r="B1312" s="7" t="s">
        <v>20</v>
      </c>
      <c r="C1312" s="15">
        <v>916.12500999999997</v>
      </c>
      <c r="D1312" s="15">
        <v>0</v>
      </c>
      <c r="E1312" s="15">
        <f t="shared" si="126"/>
        <v>0</v>
      </c>
      <c r="F1312" s="15">
        <f t="shared" si="135"/>
        <v>0</v>
      </c>
      <c r="G1312" s="15">
        <f t="shared" si="135"/>
        <v>0</v>
      </c>
      <c r="H1312" s="15">
        <f t="shared" si="135"/>
        <v>0</v>
      </c>
    </row>
    <row r="1313" spans="1:8" ht="16.5" thickTop="1" thickBot="1" x14ac:dyDescent="0.3">
      <c r="A1313" s="5" t="s">
        <v>1556</v>
      </c>
      <c r="B1313" s="8" t="s">
        <v>24</v>
      </c>
      <c r="C1313" s="15">
        <v>916.12500999999997</v>
      </c>
      <c r="D1313" s="15">
        <v>0</v>
      </c>
      <c r="E1313" s="15">
        <f t="shared" si="126"/>
        <v>0</v>
      </c>
      <c r="F1313" s="15">
        <v>0</v>
      </c>
      <c r="G1313" s="15">
        <v>0</v>
      </c>
      <c r="H1313" s="15">
        <v>0</v>
      </c>
    </row>
    <row r="1314" spans="1:8" ht="16.5" thickTop="1" thickBot="1" x14ac:dyDescent="0.3">
      <c r="A1314" s="5" t="s">
        <v>1557</v>
      </c>
      <c r="B1314" s="6" t="s">
        <v>1558</v>
      </c>
      <c r="C1314" s="14">
        <v>1372.82044</v>
      </c>
      <c r="D1314" s="14">
        <v>0</v>
      </c>
      <c r="E1314" s="14">
        <f t="shared" si="126"/>
        <v>0</v>
      </c>
      <c r="F1314" s="14">
        <f t="shared" ref="F1314:H1315" si="136">SUM(F1315)</f>
        <v>0</v>
      </c>
      <c r="G1314" s="14">
        <f t="shared" si="136"/>
        <v>0</v>
      </c>
      <c r="H1314" s="14">
        <f t="shared" si="136"/>
        <v>0</v>
      </c>
    </row>
    <row r="1315" spans="1:8" ht="16.5" thickTop="1" thickBot="1" x14ac:dyDescent="0.3">
      <c r="A1315" s="5" t="s">
        <v>1559</v>
      </c>
      <c r="B1315" s="7" t="s">
        <v>20</v>
      </c>
      <c r="C1315" s="15">
        <v>1372.82044</v>
      </c>
      <c r="D1315" s="15">
        <v>0</v>
      </c>
      <c r="E1315" s="15">
        <f t="shared" si="126"/>
        <v>0</v>
      </c>
      <c r="F1315" s="15">
        <f t="shared" si="136"/>
        <v>0</v>
      </c>
      <c r="G1315" s="15">
        <f t="shared" si="136"/>
        <v>0</v>
      </c>
      <c r="H1315" s="15">
        <f t="shared" si="136"/>
        <v>0</v>
      </c>
    </row>
    <row r="1316" spans="1:8" ht="16.5" thickTop="1" thickBot="1" x14ac:dyDescent="0.3">
      <c r="A1316" s="5" t="s">
        <v>1560</v>
      </c>
      <c r="B1316" s="8" t="s">
        <v>24</v>
      </c>
      <c r="C1316" s="15">
        <v>1372.82044</v>
      </c>
      <c r="D1316" s="15">
        <v>0</v>
      </c>
      <c r="E1316" s="15">
        <f t="shared" si="126"/>
        <v>0</v>
      </c>
      <c r="F1316" s="15">
        <v>0</v>
      </c>
      <c r="G1316" s="15">
        <v>0</v>
      </c>
      <c r="H1316" s="15">
        <v>0</v>
      </c>
    </row>
    <row r="1317" spans="1:8" ht="16.5" thickTop="1" thickBot="1" x14ac:dyDescent="0.3">
      <c r="A1317" s="5" t="s">
        <v>1561</v>
      </c>
      <c r="B1317" s="6" t="s">
        <v>1562</v>
      </c>
      <c r="C1317" s="14">
        <v>1195.7444700000001</v>
      </c>
      <c r="D1317" s="14">
        <v>0</v>
      </c>
      <c r="E1317" s="14">
        <f t="shared" si="126"/>
        <v>0</v>
      </c>
      <c r="F1317" s="14">
        <f t="shared" ref="F1317:H1318" si="137">SUM(F1318)</f>
        <v>0</v>
      </c>
      <c r="G1317" s="14">
        <f t="shared" si="137"/>
        <v>0</v>
      </c>
      <c r="H1317" s="14">
        <f t="shared" si="137"/>
        <v>0</v>
      </c>
    </row>
    <row r="1318" spans="1:8" ht="16.5" thickTop="1" thickBot="1" x14ac:dyDescent="0.3">
      <c r="A1318" s="5" t="s">
        <v>1563</v>
      </c>
      <c r="B1318" s="7" t="s">
        <v>20</v>
      </c>
      <c r="C1318" s="15">
        <v>1195.7444700000001</v>
      </c>
      <c r="D1318" s="15">
        <v>0</v>
      </c>
      <c r="E1318" s="15">
        <f t="shared" si="126"/>
        <v>0</v>
      </c>
      <c r="F1318" s="15">
        <f t="shared" si="137"/>
        <v>0</v>
      </c>
      <c r="G1318" s="15">
        <f t="shared" si="137"/>
        <v>0</v>
      </c>
      <c r="H1318" s="15">
        <f t="shared" si="137"/>
        <v>0</v>
      </c>
    </row>
    <row r="1319" spans="1:8" ht="16.5" thickTop="1" thickBot="1" x14ac:dyDescent="0.3">
      <c r="A1319" s="5" t="s">
        <v>1564</v>
      </c>
      <c r="B1319" s="8" t="s">
        <v>24</v>
      </c>
      <c r="C1319" s="15">
        <v>1195.7444700000001</v>
      </c>
      <c r="D1319" s="15">
        <v>0</v>
      </c>
      <c r="E1319" s="15">
        <f t="shared" si="126"/>
        <v>0</v>
      </c>
      <c r="F1319" s="15">
        <v>0</v>
      </c>
      <c r="G1319" s="15">
        <v>0</v>
      </c>
      <c r="H1319" s="15">
        <v>0</v>
      </c>
    </row>
    <row r="1320" spans="1:8" ht="16.5" thickTop="1" thickBot="1" x14ac:dyDescent="0.3">
      <c r="A1320" s="5" t="s">
        <v>1565</v>
      </c>
      <c r="B1320" s="6" t="s">
        <v>1566</v>
      </c>
      <c r="C1320" s="14">
        <v>1012.60578</v>
      </c>
      <c r="D1320" s="14">
        <v>0</v>
      </c>
      <c r="E1320" s="14">
        <f t="shared" si="126"/>
        <v>0</v>
      </c>
      <c r="F1320" s="14">
        <f t="shared" ref="F1320:H1321" si="138">SUM(F1321)</f>
        <v>0</v>
      </c>
      <c r="G1320" s="14">
        <f t="shared" si="138"/>
        <v>0</v>
      </c>
      <c r="H1320" s="14">
        <f t="shared" si="138"/>
        <v>0</v>
      </c>
    </row>
    <row r="1321" spans="1:8" ht="16.5" thickTop="1" thickBot="1" x14ac:dyDescent="0.3">
      <c r="A1321" s="5" t="s">
        <v>1567</v>
      </c>
      <c r="B1321" s="7" t="s">
        <v>20</v>
      </c>
      <c r="C1321" s="15">
        <v>1012.60578</v>
      </c>
      <c r="D1321" s="15">
        <v>0</v>
      </c>
      <c r="E1321" s="15">
        <f t="shared" si="126"/>
        <v>0</v>
      </c>
      <c r="F1321" s="15">
        <f t="shared" si="138"/>
        <v>0</v>
      </c>
      <c r="G1321" s="15">
        <f t="shared" si="138"/>
        <v>0</v>
      </c>
      <c r="H1321" s="15">
        <f t="shared" si="138"/>
        <v>0</v>
      </c>
    </row>
    <row r="1322" spans="1:8" ht="16.5" thickTop="1" thickBot="1" x14ac:dyDescent="0.3">
      <c r="A1322" s="5" t="s">
        <v>1568</v>
      </c>
      <c r="B1322" s="8" t="s">
        <v>24</v>
      </c>
      <c r="C1322" s="15">
        <v>1012.60578</v>
      </c>
      <c r="D1322" s="15">
        <v>0</v>
      </c>
      <c r="E1322" s="15">
        <f t="shared" si="126"/>
        <v>0</v>
      </c>
      <c r="F1322" s="15">
        <v>0</v>
      </c>
      <c r="G1322" s="15">
        <v>0</v>
      </c>
      <c r="H1322" s="15">
        <v>0</v>
      </c>
    </row>
    <row r="1323" spans="1:8" ht="31.5" thickTop="1" thickBot="1" x14ac:dyDescent="0.3">
      <c r="A1323" s="5" t="s">
        <v>1569</v>
      </c>
      <c r="B1323" s="6" t="s">
        <v>1570</v>
      </c>
      <c r="C1323" s="14">
        <v>705.53408000000002</v>
      </c>
      <c r="D1323" s="14">
        <v>0</v>
      </c>
      <c r="E1323" s="14">
        <f t="shared" si="126"/>
        <v>0</v>
      </c>
      <c r="F1323" s="14">
        <f t="shared" ref="F1323:H1324" si="139">SUM(F1324)</f>
        <v>0</v>
      </c>
      <c r="G1323" s="14">
        <f t="shared" si="139"/>
        <v>0</v>
      </c>
      <c r="H1323" s="14">
        <f t="shared" si="139"/>
        <v>0</v>
      </c>
    </row>
    <row r="1324" spans="1:8" ht="16.5" thickTop="1" thickBot="1" x14ac:dyDescent="0.3">
      <c r="A1324" s="5" t="s">
        <v>1571</v>
      </c>
      <c r="B1324" s="7" t="s">
        <v>20</v>
      </c>
      <c r="C1324" s="15">
        <v>705.53408000000002</v>
      </c>
      <c r="D1324" s="15">
        <v>0</v>
      </c>
      <c r="E1324" s="15">
        <f t="shared" si="126"/>
        <v>0</v>
      </c>
      <c r="F1324" s="15">
        <f t="shared" si="139"/>
        <v>0</v>
      </c>
      <c r="G1324" s="15">
        <f t="shared" si="139"/>
        <v>0</v>
      </c>
      <c r="H1324" s="15">
        <f t="shared" si="139"/>
        <v>0</v>
      </c>
    </row>
    <row r="1325" spans="1:8" ht="16.5" thickTop="1" thickBot="1" x14ac:dyDescent="0.3">
      <c r="A1325" s="5" t="s">
        <v>1572</v>
      </c>
      <c r="B1325" s="8" t="s">
        <v>24</v>
      </c>
      <c r="C1325" s="15">
        <v>705.53408000000002</v>
      </c>
      <c r="D1325" s="15">
        <v>0</v>
      </c>
      <c r="E1325" s="15">
        <f t="shared" si="126"/>
        <v>0</v>
      </c>
      <c r="F1325" s="15">
        <v>0</v>
      </c>
      <c r="G1325" s="15">
        <v>0</v>
      </c>
      <c r="H1325" s="15">
        <v>0</v>
      </c>
    </row>
    <row r="1326" spans="1:8" ht="46.5" thickTop="1" thickBot="1" x14ac:dyDescent="0.3">
      <c r="A1326" s="5" t="s">
        <v>1573</v>
      </c>
      <c r="B1326" s="6" t="s">
        <v>1574</v>
      </c>
      <c r="C1326" s="14">
        <v>1012.66539</v>
      </c>
      <c r="D1326" s="14">
        <v>0</v>
      </c>
      <c r="E1326" s="14">
        <f t="shared" si="126"/>
        <v>0</v>
      </c>
      <c r="F1326" s="14">
        <f t="shared" ref="F1326:H1327" si="140">SUM(F1327)</f>
        <v>0</v>
      </c>
      <c r="G1326" s="14">
        <f t="shared" si="140"/>
        <v>0</v>
      </c>
      <c r="H1326" s="14">
        <f t="shared" si="140"/>
        <v>0</v>
      </c>
    </row>
    <row r="1327" spans="1:8" ht="16.5" thickTop="1" thickBot="1" x14ac:dyDescent="0.3">
      <c r="A1327" s="5" t="s">
        <v>1575</v>
      </c>
      <c r="B1327" s="7" t="s">
        <v>20</v>
      </c>
      <c r="C1327" s="15">
        <v>1012.66539</v>
      </c>
      <c r="D1327" s="15">
        <v>0</v>
      </c>
      <c r="E1327" s="15">
        <f t="shared" si="126"/>
        <v>0</v>
      </c>
      <c r="F1327" s="15">
        <f t="shared" si="140"/>
        <v>0</v>
      </c>
      <c r="G1327" s="15">
        <f t="shared" si="140"/>
        <v>0</v>
      </c>
      <c r="H1327" s="15">
        <f t="shared" si="140"/>
        <v>0</v>
      </c>
    </row>
    <row r="1328" spans="1:8" ht="16.5" thickTop="1" thickBot="1" x14ac:dyDescent="0.3">
      <c r="A1328" s="5" t="s">
        <v>1576</v>
      </c>
      <c r="B1328" s="8" t="s">
        <v>24</v>
      </c>
      <c r="C1328" s="15">
        <v>1012.66539</v>
      </c>
      <c r="D1328" s="15">
        <v>0</v>
      </c>
      <c r="E1328" s="15">
        <f t="shared" si="126"/>
        <v>0</v>
      </c>
      <c r="F1328" s="15">
        <v>0</v>
      </c>
      <c r="G1328" s="15">
        <v>0</v>
      </c>
      <c r="H1328" s="15">
        <v>0</v>
      </c>
    </row>
    <row r="1329" spans="1:8" ht="16.5" thickTop="1" thickBot="1" x14ac:dyDescent="0.3">
      <c r="A1329" s="5" t="s">
        <v>1577</v>
      </c>
      <c r="B1329" s="6" t="s">
        <v>1578</v>
      </c>
      <c r="C1329" s="14">
        <v>653.93831</v>
      </c>
      <c r="D1329" s="14">
        <v>0</v>
      </c>
      <c r="E1329" s="14">
        <f t="shared" si="126"/>
        <v>0</v>
      </c>
      <c r="F1329" s="14">
        <f t="shared" ref="F1329:H1330" si="141">SUM(F1330)</f>
        <v>0</v>
      </c>
      <c r="G1329" s="14">
        <f t="shared" si="141"/>
        <v>0</v>
      </c>
      <c r="H1329" s="14">
        <f t="shared" si="141"/>
        <v>0</v>
      </c>
    </row>
    <row r="1330" spans="1:8" ht="16.5" thickTop="1" thickBot="1" x14ac:dyDescent="0.3">
      <c r="A1330" s="5" t="s">
        <v>1579</v>
      </c>
      <c r="B1330" s="7" t="s">
        <v>20</v>
      </c>
      <c r="C1330" s="15">
        <v>653.93831</v>
      </c>
      <c r="D1330" s="15">
        <v>0</v>
      </c>
      <c r="E1330" s="15">
        <f t="shared" si="126"/>
        <v>0</v>
      </c>
      <c r="F1330" s="15">
        <f t="shared" si="141"/>
        <v>0</v>
      </c>
      <c r="G1330" s="15">
        <f t="shared" si="141"/>
        <v>0</v>
      </c>
      <c r="H1330" s="15">
        <f t="shared" si="141"/>
        <v>0</v>
      </c>
    </row>
    <row r="1331" spans="1:8" ht="16.5" thickTop="1" thickBot="1" x14ac:dyDescent="0.3">
      <c r="A1331" s="5" t="s">
        <v>1580</v>
      </c>
      <c r="B1331" s="8" t="s">
        <v>24</v>
      </c>
      <c r="C1331" s="15">
        <v>653.93831</v>
      </c>
      <c r="D1331" s="15">
        <v>0</v>
      </c>
      <c r="E1331" s="15">
        <f t="shared" si="126"/>
        <v>0</v>
      </c>
      <c r="F1331" s="15">
        <v>0</v>
      </c>
      <c r="G1331" s="15">
        <v>0</v>
      </c>
      <c r="H1331" s="15">
        <v>0</v>
      </c>
    </row>
    <row r="1332" spans="1:8" ht="16.5" thickTop="1" thickBot="1" x14ac:dyDescent="0.3">
      <c r="A1332" s="5" t="s">
        <v>1581</v>
      </c>
      <c r="B1332" s="6" t="s">
        <v>1582</v>
      </c>
      <c r="C1332" s="14">
        <v>1095.10824</v>
      </c>
      <c r="D1332" s="14">
        <v>0</v>
      </c>
      <c r="E1332" s="14">
        <f t="shared" si="126"/>
        <v>0</v>
      </c>
      <c r="F1332" s="14">
        <f t="shared" ref="F1332:H1333" si="142">SUM(F1333)</f>
        <v>0</v>
      </c>
      <c r="G1332" s="14">
        <f t="shared" si="142"/>
        <v>0</v>
      </c>
      <c r="H1332" s="14">
        <f t="shared" si="142"/>
        <v>0</v>
      </c>
    </row>
    <row r="1333" spans="1:8" ht="16.5" thickTop="1" thickBot="1" x14ac:dyDescent="0.3">
      <c r="A1333" s="5" t="s">
        <v>1583</v>
      </c>
      <c r="B1333" s="7" t="s">
        <v>20</v>
      </c>
      <c r="C1333" s="15">
        <v>1095.10824</v>
      </c>
      <c r="D1333" s="15">
        <v>0</v>
      </c>
      <c r="E1333" s="15">
        <f t="shared" si="126"/>
        <v>0</v>
      </c>
      <c r="F1333" s="15">
        <f t="shared" si="142"/>
        <v>0</v>
      </c>
      <c r="G1333" s="15">
        <f t="shared" si="142"/>
        <v>0</v>
      </c>
      <c r="H1333" s="15">
        <f t="shared" si="142"/>
        <v>0</v>
      </c>
    </row>
    <row r="1334" spans="1:8" ht="16.5" thickTop="1" thickBot="1" x14ac:dyDescent="0.3">
      <c r="A1334" s="5" t="s">
        <v>1584</v>
      </c>
      <c r="B1334" s="8" t="s">
        <v>24</v>
      </c>
      <c r="C1334" s="15">
        <v>1095.10824</v>
      </c>
      <c r="D1334" s="15">
        <v>0</v>
      </c>
      <c r="E1334" s="15">
        <f t="shared" si="126"/>
        <v>0</v>
      </c>
      <c r="F1334" s="15">
        <v>0</v>
      </c>
      <c r="G1334" s="15">
        <v>0</v>
      </c>
      <c r="H1334" s="15">
        <v>0</v>
      </c>
    </row>
    <row r="1335" spans="1:8" ht="46.5" thickTop="1" thickBot="1" x14ac:dyDescent="0.3">
      <c r="A1335" s="5" t="s">
        <v>1585</v>
      </c>
      <c r="B1335" s="6" t="s">
        <v>1586</v>
      </c>
      <c r="C1335" s="14">
        <v>1847.23161</v>
      </c>
      <c r="D1335" s="14">
        <v>0</v>
      </c>
      <c r="E1335" s="14">
        <f t="shared" si="126"/>
        <v>0</v>
      </c>
      <c r="F1335" s="14">
        <f t="shared" ref="F1335:H1336" si="143">SUM(F1336)</f>
        <v>0</v>
      </c>
      <c r="G1335" s="14">
        <f t="shared" si="143"/>
        <v>0</v>
      </c>
      <c r="H1335" s="14">
        <f t="shared" si="143"/>
        <v>0</v>
      </c>
    </row>
    <row r="1336" spans="1:8" ht="16.5" thickTop="1" thickBot="1" x14ac:dyDescent="0.3">
      <c r="A1336" s="5" t="s">
        <v>1587</v>
      </c>
      <c r="B1336" s="7" t="s">
        <v>20</v>
      </c>
      <c r="C1336" s="15">
        <v>1847.23161</v>
      </c>
      <c r="D1336" s="15">
        <v>0</v>
      </c>
      <c r="E1336" s="15">
        <f t="shared" si="126"/>
        <v>0</v>
      </c>
      <c r="F1336" s="15">
        <f t="shared" si="143"/>
        <v>0</v>
      </c>
      <c r="G1336" s="15">
        <f t="shared" si="143"/>
        <v>0</v>
      </c>
      <c r="H1336" s="15">
        <f t="shared" si="143"/>
        <v>0</v>
      </c>
    </row>
    <row r="1337" spans="1:8" ht="16.5" thickTop="1" thickBot="1" x14ac:dyDescent="0.3">
      <c r="A1337" s="5" t="s">
        <v>1588</v>
      </c>
      <c r="B1337" s="8" t="s">
        <v>24</v>
      </c>
      <c r="C1337" s="15">
        <v>1847.23161</v>
      </c>
      <c r="D1337" s="15">
        <v>0</v>
      </c>
      <c r="E1337" s="15">
        <f t="shared" si="126"/>
        <v>0</v>
      </c>
      <c r="F1337" s="15">
        <v>0</v>
      </c>
      <c r="G1337" s="15">
        <v>0</v>
      </c>
      <c r="H1337" s="15">
        <v>0</v>
      </c>
    </row>
    <row r="1338" spans="1:8" ht="31.5" thickTop="1" thickBot="1" x14ac:dyDescent="0.3">
      <c r="A1338" s="5" t="s">
        <v>1589</v>
      </c>
      <c r="B1338" s="6" t="s">
        <v>1590</v>
      </c>
      <c r="C1338" s="14">
        <v>642.11242000000004</v>
      </c>
      <c r="D1338" s="14">
        <v>0</v>
      </c>
      <c r="E1338" s="14">
        <f t="shared" si="126"/>
        <v>0</v>
      </c>
      <c r="F1338" s="14">
        <f t="shared" ref="F1338:H1339" si="144">SUM(F1339)</f>
        <v>0</v>
      </c>
      <c r="G1338" s="14">
        <f t="shared" si="144"/>
        <v>0</v>
      </c>
      <c r="H1338" s="14">
        <f t="shared" si="144"/>
        <v>0</v>
      </c>
    </row>
    <row r="1339" spans="1:8" ht="16.5" thickTop="1" thickBot="1" x14ac:dyDescent="0.3">
      <c r="A1339" s="5" t="s">
        <v>1591</v>
      </c>
      <c r="B1339" s="7" t="s">
        <v>20</v>
      </c>
      <c r="C1339" s="15">
        <v>642.11242000000004</v>
      </c>
      <c r="D1339" s="15">
        <v>0</v>
      </c>
      <c r="E1339" s="15">
        <f t="shared" si="126"/>
        <v>0</v>
      </c>
      <c r="F1339" s="15">
        <f t="shared" si="144"/>
        <v>0</v>
      </c>
      <c r="G1339" s="15">
        <f t="shared" si="144"/>
        <v>0</v>
      </c>
      <c r="H1339" s="15">
        <f t="shared" si="144"/>
        <v>0</v>
      </c>
    </row>
    <row r="1340" spans="1:8" ht="16.5" thickTop="1" thickBot="1" x14ac:dyDescent="0.3">
      <c r="A1340" s="5" t="s">
        <v>1592</v>
      </c>
      <c r="B1340" s="8" t="s">
        <v>24</v>
      </c>
      <c r="C1340" s="15">
        <v>642.11242000000004</v>
      </c>
      <c r="D1340" s="15">
        <v>0</v>
      </c>
      <c r="E1340" s="15">
        <f t="shared" si="126"/>
        <v>0</v>
      </c>
      <c r="F1340" s="15">
        <v>0</v>
      </c>
      <c r="G1340" s="15">
        <v>0</v>
      </c>
      <c r="H1340" s="15">
        <v>0</v>
      </c>
    </row>
    <row r="1341" spans="1:8" ht="16.5" thickTop="1" thickBot="1" x14ac:dyDescent="0.3">
      <c r="A1341" s="5" t="s">
        <v>1593</v>
      </c>
      <c r="B1341" s="6" t="s">
        <v>1594</v>
      </c>
      <c r="C1341" s="14">
        <v>633.66877999999997</v>
      </c>
      <c r="D1341" s="14">
        <v>0</v>
      </c>
      <c r="E1341" s="14">
        <f t="shared" si="126"/>
        <v>0</v>
      </c>
      <c r="F1341" s="14">
        <f t="shared" ref="F1341:H1342" si="145">SUM(F1342)</f>
        <v>0</v>
      </c>
      <c r="G1341" s="14">
        <f t="shared" si="145"/>
        <v>0</v>
      </c>
      <c r="H1341" s="14">
        <f t="shared" si="145"/>
        <v>0</v>
      </c>
    </row>
    <row r="1342" spans="1:8" ht="16.5" thickTop="1" thickBot="1" x14ac:dyDescent="0.3">
      <c r="A1342" s="5" t="s">
        <v>1595</v>
      </c>
      <c r="B1342" s="7" t="s">
        <v>20</v>
      </c>
      <c r="C1342" s="15">
        <v>633.66877999999997</v>
      </c>
      <c r="D1342" s="15">
        <v>0</v>
      </c>
      <c r="E1342" s="15">
        <f t="shared" si="126"/>
        <v>0</v>
      </c>
      <c r="F1342" s="15">
        <f t="shared" si="145"/>
        <v>0</v>
      </c>
      <c r="G1342" s="15">
        <f t="shared" si="145"/>
        <v>0</v>
      </c>
      <c r="H1342" s="15">
        <f t="shared" si="145"/>
        <v>0</v>
      </c>
    </row>
    <row r="1343" spans="1:8" ht="16.5" thickTop="1" thickBot="1" x14ac:dyDescent="0.3">
      <c r="A1343" s="5" t="s">
        <v>1596</v>
      </c>
      <c r="B1343" s="8" t="s">
        <v>24</v>
      </c>
      <c r="C1343" s="15">
        <v>633.66877999999997</v>
      </c>
      <c r="D1343" s="15">
        <v>0</v>
      </c>
      <c r="E1343" s="15">
        <f t="shared" si="126"/>
        <v>0</v>
      </c>
      <c r="F1343" s="15">
        <v>0</v>
      </c>
      <c r="G1343" s="15">
        <v>0</v>
      </c>
      <c r="H1343" s="15">
        <v>0</v>
      </c>
    </row>
    <row r="1344" spans="1:8" ht="16.5" thickTop="1" thickBot="1" x14ac:dyDescent="0.3">
      <c r="A1344" s="5" t="s">
        <v>1597</v>
      </c>
      <c r="B1344" s="6" t="s">
        <v>1598</v>
      </c>
      <c r="C1344" s="14">
        <v>871.87942999999996</v>
      </c>
      <c r="D1344" s="14">
        <v>0</v>
      </c>
      <c r="E1344" s="14">
        <f t="shared" si="126"/>
        <v>0</v>
      </c>
      <c r="F1344" s="14">
        <f t="shared" ref="F1344:H1345" si="146">SUM(F1345)</f>
        <v>0</v>
      </c>
      <c r="G1344" s="14">
        <f t="shared" si="146"/>
        <v>0</v>
      </c>
      <c r="H1344" s="14">
        <f t="shared" si="146"/>
        <v>0</v>
      </c>
    </row>
    <row r="1345" spans="1:8" ht="16.5" thickTop="1" thickBot="1" x14ac:dyDescent="0.3">
      <c r="A1345" s="5" t="s">
        <v>1599</v>
      </c>
      <c r="B1345" s="7" t="s">
        <v>20</v>
      </c>
      <c r="C1345" s="15">
        <v>871.87942999999996</v>
      </c>
      <c r="D1345" s="15">
        <v>0</v>
      </c>
      <c r="E1345" s="15">
        <f t="shared" si="126"/>
        <v>0</v>
      </c>
      <c r="F1345" s="15">
        <f t="shared" si="146"/>
        <v>0</v>
      </c>
      <c r="G1345" s="15">
        <f t="shared" si="146"/>
        <v>0</v>
      </c>
      <c r="H1345" s="15">
        <f t="shared" si="146"/>
        <v>0</v>
      </c>
    </row>
    <row r="1346" spans="1:8" ht="16.5" thickTop="1" thickBot="1" x14ac:dyDescent="0.3">
      <c r="A1346" s="5" t="s">
        <v>1600</v>
      </c>
      <c r="B1346" s="8" t="s">
        <v>24</v>
      </c>
      <c r="C1346" s="15">
        <v>871.87942999999996</v>
      </c>
      <c r="D1346" s="15">
        <v>0</v>
      </c>
      <c r="E1346" s="15">
        <f t="shared" si="126"/>
        <v>0</v>
      </c>
      <c r="F1346" s="15">
        <v>0</v>
      </c>
      <c r="G1346" s="15">
        <v>0</v>
      </c>
      <c r="H1346" s="15">
        <v>0</v>
      </c>
    </row>
    <row r="1347" spans="1:8" ht="16.5" thickTop="1" thickBot="1" x14ac:dyDescent="0.3">
      <c r="A1347" s="5" t="s">
        <v>1601</v>
      </c>
      <c r="B1347" s="6" t="s">
        <v>1602</v>
      </c>
      <c r="C1347" s="14">
        <v>698.44510000000002</v>
      </c>
      <c r="D1347" s="14">
        <v>0</v>
      </c>
      <c r="E1347" s="14">
        <f t="shared" si="126"/>
        <v>0</v>
      </c>
      <c r="F1347" s="14">
        <f t="shared" ref="F1347:H1348" si="147">SUM(F1348)</f>
        <v>0</v>
      </c>
      <c r="G1347" s="14">
        <f t="shared" si="147"/>
        <v>0</v>
      </c>
      <c r="H1347" s="14">
        <f t="shared" si="147"/>
        <v>0</v>
      </c>
    </row>
    <row r="1348" spans="1:8" ht="16.5" thickTop="1" thickBot="1" x14ac:dyDescent="0.3">
      <c r="A1348" s="5" t="s">
        <v>1603</v>
      </c>
      <c r="B1348" s="7" t="s">
        <v>20</v>
      </c>
      <c r="C1348" s="15">
        <v>698.44510000000002</v>
      </c>
      <c r="D1348" s="15">
        <v>0</v>
      </c>
      <c r="E1348" s="15">
        <f t="shared" si="126"/>
        <v>0</v>
      </c>
      <c r="F1348" s="15">
        <f t="shared" si="147"/>
        <v>0</v>
      </c>
      <c r="G1348" s="15">
        <f t="shared" si="147"/>
        <v>0</v>
      </c>
      <c r="H1348" s="15">
        <f t="shared" si="147"/>
        <v>0</v>
      </c>
    </row>
    <row r="1349" spans="1:8" ht="16.5" thickTop="1" thickBot="1" x14ac:dyDescent="0.3">
      <c r="A1349" s="5" t="s">
        <v>1604</v>
      </c>
      <c r="B1349" s="8" t="s">
        <v>24</v>
      </c>
      <c r="C1349" s="15">
        <v>698.44510000000002</v>
      </c>
      <c r="D1349" s="15">
        <v>0</v>
      </c>
      <c r="E1349" s="15">
        <f t="shared" si="126"/>
        <v>0</v>
      </c>
      <c r="F1349" s="15">
        <v>0</v>
      </c>
      <c r="G1349" s="15">
        <v>0</v>
      </c>
      <c r="H1349" s="15">
        <v>0</v>
      </c>
    </row>
    <row r="1350" spans="1:8" ht="16.5" thickTop="1" thickBot="1" x14ac:dyDescent="0.3">
      <c r="A1350" s="5" t="s">
        <v>1605</v>
      </c>
      <c r="B1350" s="6" t="s">
        <v>1606</v>
      </c>
      <c r="C1350" s="14">
        <v>1188.24676</v>
      </c>
      <c r="D1350" s="14">
        <v>0</v>
      </c>
      <c r="E1350" s="14">
        <f t="shared" ref="E1350:E1413" si="148">SUM(F1350:H1350)</f>
        <v>0</v>
      </c>
      <c r="F1350" s="14">
        <f t="shared" ref="F1350:H1351" si="149">SUM(F1351)</f>
        <v>0</v>
      </c>
      <c r="G1350" s="14">
        <f t="shared" si="149"/>
        <v>0</v>
      </c>
      <c r="H1350" s="14">
        <f t="shared" si="149"/>
        <v>0</v>
      </c>
    </row>
    <row r="1351" spans="1:8" ht="16.5" thickTop="1" thickBot="1" x14ac:dyDescent="0.3">
      <c r="A1351" s="5" t="s">
        <v>1607</v>
      </c>
      <c r="B1351" s="7" t="s">
        <v>20</v>
      </c>
      <c r="C1351" s="15">
        <v>1188.24676</v>
      </c>
      <c r="D1351" s="15">
        <v>0</v>
      </c>
      <c r="E1351" s="15">
        <f t="shared" si="148"/>
        <v>0</v>
      </c>
      <c r="F1351" s="15">
        <f t="shared" si="149"/>
        <v>0</v>
      </c>
      <c r="G1351" s="15">
        <f t="shared" si="149"/>
        <v>0</v>
      </c>
      <c r="H1351" s="15">
        <f t="shared" si="149"/>
        <v>0</v>
      </c>
    </row>
    <row r="1352" spans="1:8" ht="16.5" thickTop="1" thickBot="1" x14ac:dyDescent="0.3">
      <c r="A1352" s="5" t="s">
        <v>1608</v>
      </c>
      <c r="B1352" s="8" t="s">
        <v>24</v>
      </c>
      <c r="C1352" s="15">
        <v>1188.24676</v>
      </c>
      <c r="D1352" s="15">
        <v>0</v>
      </c>
      <c r="E1352" s="15">
        <f t="shared" si="148"/>
        <v>0</v>
      </c>
      <c r="F1352" s="15">
        <v>0</v>
      </c>
      <c r="G1352" s="15">
        <v>0</v>
      </c>
      <c r="H1352" s="15">
        <v>0</v>
      </c>
    </row>
    <row r="1353" spans="1:8" ht="16.5" thickTop="1" thickBot="1" x14ac:dyDescent="0.3">
      <c r="A1353" s="5" t="s">
        <v>1609</v>
      </c>
      <c r="B1353" s="6" t="s">
        <v>1610</v>
      </c>
      <c r="C1353" s="14">
        <v>921.37017000000003</v>
      </c>
      <c r="D1353" s="14">
        <v>0</v>
      </c>
      <c r="E1353" s="14">
        <f t="shared" si="148"/>
        <v>0</v>
      </c>
      <c r="F1353" s="14">
        <f t="shared" ref="F1353:H1354" si="150">SUM(F1354)</f>
        <v>0</v>
      </c>
      <c r="G1353" s="14">
        <f t="shared" si="150"/>
        <v>0</v>
      </c>
      <c r="H1353" s="14">
        <f t="shared" si="150"/>
        <v>0</v>
      </c>
    </row>
    <row r="1354" spans="1:8" ht="16.5" thickTop="1" thickBot="1" x14ac:dyDescent="0.3">
      <c r="A1354" s="5" t="s">
        <v>1611</v>
      </c>
      <c r="B1354" s="7" t="s">
        <v>20</v>
      </c>
      <c r="C1354" s="15">
        <v>921.37017000000003</v>
      </c>
      <c r="D1354" s="15">
        <v>0</v>
      </c>
      <c r="E1354" s="15">
        <f t="shared" si="148"/>
        <v>0</v>
      </c>
      <c r="F1354" s="15">
        <f t="shared" si="150"/>
        <v>0</v>
      </c>
      <c r="G1354" s="15">
        <f t="shared" si="150"/>
        <v>0</v>
      </c>
      <c r="H1354" s="15">
        <f t="shared" si="150"/>
        <v>0</v>
      </c>
    </row>
    <row r="1355" spans="1:8" ht="16.5" thickTop="1" thickBot="1" x14ac:dyDescent="0.3">
      <c r="A1355" s="5" t="s">
        <v>1612</v>
      </c>
      <c r="B1355" s="8" t="s">
        <v>24</v>
      </c>
      <c r="C1355" s="15">
        <v>921.37017000000003</v>
      </c>
      <c r="D1355" s="15">
        <v>0</v>
      </c>
      <c r="E1355" s="15">
        <f t="shared" si="148"/>
        <v>0</v>
      </c>
      <c r="F1355" s="15">
        <v>0</v>
      </c>
      <c r="G1355" s="15">
        <v>0</v>
      </c>
      <c r="H1355" s="15">
        <v>0</v>
      </c>
    </row>
    <row r="1356" spans="1:8" ht="16.5" thickTop="1" thickBot="1" x14ac:dyDescent="0.3">
      <c r="A1356" s="5" t="s">
        <v>1613</v>
      </c>
      <c r="B1356" s="6" t="s">
        <v>1614</v>
      </c>
      <c r="C1356" s="14">
        <v>780.22626000000002</v>
      </c>
      <c r="D1356" s="14">
        <v>0</v>
      </c>
      <c r="E1356" s="14">
        <f t="shared" si="148"/>
        <v>0</v>
      </c>
      <c r="F1356" s="14">
        <f t="shared" ref="F1356:H1357" si="151">SUM(F1357)</f>
        <v>0</v>
      </c>
      <c r="G1356" s="14">
        <f t="shared" si="151"/>
        <v>0</v>
      </c>
      <c r="H1356" s="14">
        <f t="shared" si="151"/>
        <v>0</v>
      </c>
    </row>
    <row r="1357" spans="1:8" ht="16.5" thickTop="1" thickBot="1" x14ac:dyDescent="0.3">
      <c r="A1357" s="5" t="s">
        <v>1615</v>
      </c>
      <c r="B1357" s="7" t="s">
        <v>20</v>
      </c>
      <c r="C1357" s="15">
        <v>780.22626000000002</v>
      </c>
      <c r="D1357" s="15">
        <v>0</v>
      </c>
      <c r="E1357" s="15">
        <f t="shared" si="148"/>
        <v>0</v>
      </c>
      <c r="F1357" s="15">
        <f t="shared" si="151"/>
        <v>0</v>
      </c>
      <c r="G1357" s="15">
        <f t="shared" si="151"/>
        <v>0</v>
      </c>
      <c r="H1357" s="15">
        <f t="shared" si="151"/>
        <v>0</v>
      </c>
    </row>
    <row r="1358" spans="1:8" ht="16.5" thickTop="1" thickBot="1" x14ac:dyDescent="0.3">
      <c r="A1358" s="5" t="s">
        <v>1616</v>
      </c>
      <c r="B1358" s="8" t="s">
        <v>24</v>
      </c>
      <c r="C1358" s="15">
        <v>780.22626000000002</v>
      </c>
      <c r="D1358" s="15">
        <v>0</v>
      </c>
      <c r="E1358" s="15">
        <f t="shared" si="148"/>
        <v>0</v>
      </c>
      <c r="F1358" s="15">
        <v>0</v>
      </c>
      <c r="G1358" s="15">
        <v>0</v>
      </c>
      <c r="H1358" s="15">
        <v>0</v>
      </c>
    </row>
    <row r="1359" spans="1:8" ht="16.5" thickTop="1" thickBot="1" x14ac:dyDescent="0.3">
      <c r="A1359" s="5" t="s">
        <v>1617</v>
      </c>
      <c r="B1359" s="6" t="s">
        <v>1618</v>
      </c>
      <c r="C1359" s="14">
        <v>167.88148000000001</v>
      </c>
      <c r="D1359" s="14">
        <v>0</v>
      </c>
      <c r="E1359" s="14">
        <f t="shared" si="148"/>
        <v>0</v>
      </c>
      <c r="F1359" s="14">
        <f t="shared" ref="F1359:H1360" si="152">SUM(F1360)</f>
        <v>0</v>
      </c>
      <c r="G1359" s="14">
        <f t="shared" si="152"/>
        <v>0</v>
      </c>
      <c r="H1359" s="14">
        <f t="shared" si="152"/>
        <v>0</v>
      </c>
    </row>
    <row r="1360" spans="1:8" ht="16.5" thickTop="1" thickBot="1" x14ac:dyDescent="0.3">
      <c r="A1360" s="5" t="s">
        <v>1619</v>
      </c>
      <c r="B1360" s="7" t="s">
        <v>20</v>
      </c>
      <c r="C1360" s="15">
        <v>167.88148000000001</v>
      </c>
      <c r="D1360" s="15">
        <v>0</v>
      </c>
      <c r="E1360" s="15">
        <f t="shared" si="148"/>
        <v>0</v>
      </c>
      <c r="F1360" s="15">
        <f t="shared" si="152"/>
        <v>0</v>
      </c>
      <c r="G1360" s="15">
        <f t="shared" si="152"/>
        <v>0</v>
      </c>
      <c r="H1360" s="15">
        <f t="shared" si="152"/>
        <v>0</v>
      </c>
    </row>
    <row r="1361" spans="1:8" ht="16.5" thickTop="1" thickBot="1" x14ac:dyDescent="0.3">
      <c r="A1361" s="5" t="s">
        <v>1620</v>
      </c>
      <c r="B1361" s="8" t="s">
        <v>24</v>
      </c>
      <c r="C1361" s="15">
        <v>167.88148000000001</v>
      </c>
      <c r="D1361" s="15">
        <v>0</v>
      </c>
      <c r="E1361" s="15">
        <f t="shared" si="148"/>
        <v>0</v>
      </c>
      <c r="F1361" s="15">
        <v>0</v>
      </c>
      <c r="G1361" s="15">
        <v>0</v>
      </c>
      <c r="H1361" s="15">
        <v>0</v>
      </c>
    </row>
    <row r="1362" spans="1:8" ht="31.5" thickTop="1" thickBot="1" x14ac:dyDescent="0.3">
      <c r="A1362" s="5" t="s">
        <v>1621</v>
      </c>
      <c r="B1362" s="6" t="s">
        <v>1622</v>
      </c>
      <c r="C1362" s="14">
        <v>1444.42725</v>
      </c>
      <c r="D1362" s="14">
        <v>0</v>
      </c>
      <c r="E1362" s="14">
        <f t="shared" si="148"/>
        <v>0</v>
      </c>
      <c r="F1362" s="14">
        <f t="shared" ref="F1362:H1363" si="153">SUM(F1363)</f>
        <v>0</v>
      </c>
      <c r="G1362" s="14">
        <f t="shared" si="153"/>
        <v>0</v>
      </c>
      <c r="H1362" s="14">
        <f t="shared" si="153"/>
        <v>0</v>
      </c>
    </row>
    <row r="1363" spans="1:8" ht="16.5" thickTop="1" thickBot="1" x14ac:dyDescent="0.3">
      <c r="A1363" s="5" t="s">
        <v>1623</v>
      </c>
      <c r="B1363" s="7" t="s">
        <v>20</v>
      </c>
      <c r="C1363" s="15">
        <v>1444.42725</v>
      </c>
      <c r="D1363" s="15">
        <v>0</v>
      </c>
      <c r="E1363" s="15">
        <f t="shared" si="148"/>
        <v>0</v>
      </c>
      <c r="F1363" s="15">
        <f t="shared" si="153"/>
        <v>0</v>
      </c>
      <c r="G1363" s="15">
        <f t="shared" si="153"/>
        <v>0</v>
      </c>
      <c r="H1363" s="15">
        <f t="shared" si="153"/>
        <v>0</v>
      </c>
    </row>
    <row r="1364" spans="1:8" ht="16.5" thickTop="1" thickBot="1" x14ac:dyDescent="0.3">
      <c r="A1364" s="5" t="s">
        <v>1624</v>
      </c>
      <c r="B1364" s="8" t="s">
        <v>24</v>
      </c>
      <c r="C1364" s="15">
        <v>1444.42725</v>
      </c>
      <c r="D1364" s="15">
        <v>0</v>
      </c>
      <c r="E1364" s="15">
        <f t="shared" si="148"/>
        <v>0</v>
      </c>
      <c r="F1364" s="15">
        <v>0</v>
      </c>
      <c r="G1364" s="15">
        <v>0</v>
      </c>
      <c r="H1364" s="15">
        <v>0</v>
      </c>
    </row>
    <row r="1365" spans="1:8" ht="16.5" thickTop="1" thickBot="1" x14ac:dyDescent="0.3">
      <c r="A1365" s="5" t="s">
        <v>1625</v>
      </c>
      <c r="B1365" s="6" t="s">
        <v>1626</v>
      </c>
      <c r="C1365" s="14">
        <v>702.10617999999999</v>
      </c>
      <c r="D1365" s="14">
        <v>0</v>
      </c>
      <c r="E1365" s="14">
        <f t="shared" si="148"/>
        <v>0</v>
      </c>
      <c r="F1365" s="14">
        <f t="shared" ref="F1365:H1366" si="154">SUM(F1366)</f>
        <v>0</v>
      </c>
      <c r="G1365" s="14">
        <f t="shared" si="154"/>
        <v>0</v>
      </c>
      <c r="H1365" s="14">
        <f t="shared" si="154"/>
        <v>0</v>
      </c>
    </row>
    <row r="1366" spans="1:8" ht="16.5" thickTop="1" thickBot="1" x14ac:dyDescent="0.3">
      <c r="A1366" s="5" t="s">
        <v>1627</v>
      </c>
      <c r="B1366" s="7" t="s">
        <v>20</v>
      </c>
      <c r="C1366" s="15">
        <v>702.10617999999999</v>
      </c>
      <c r="D1366" s="15">
        <v>0</v>
      </c>
      <c r="E1366" s="15">
        <f t="shared" si="148"/>
        <v>0</v>
      </c>
      <c r="F1366" s="15">
        <f t="shared" si="154"/>
        <v>0</v>
      </c>
      <c r="G1366" s="15">
        <f t="shared" si="154"/>
        <v>0</v>
      </c>
      <c r="H1366" s="15">
        <f t="shared" si="154"/>
        <v>0</v>
      </c>
    </row>
    <row r="1367" spans="1:8" ht="16.5" thickTop="1" thickBot="1" x14ac:dyDescent="0.3">
      <c r="A1367" s="5" t="s">
        <v>1628</v>
      </c>
      <c r="B1367" s="8" t="s">
        <v>24</v>
      </c>
      <c r="C1367" s="15">
        <v>702.10617999999999</v>
      </c>
      <c r="D1367" s="15">
        <v>0</v>
      </c>
      <c r="E1367" s="15">
        <f t="shared" si="148"/>
        <v>0</v>
      </c>
      <c r="F1367" s="15">
        <v>0</v>
      </c>
      <c r="G1367" s="15">
        <v>0</v>
      </c>
      <c r="H1367" s="15">
        <v>0</v>
      </c>
    </row>
    <row r="1368" spans="1:8" ht="31.5" thickTop="1" thickBot="1" x14ac:dyDescent="0.3">
      <c r="A1368" s="5" t="s">
        <v>1629</v>
      </c>
      <c r="B1368" s="6" t="s">
        <v>1630</v>
      </c>
      <c r="C1368" s="14">
        <v>592.37751000000003</v>
      </c>
      <c r="D1368" s="14">
        <v>0</v>
      </c>
      <c r="E1368" s="14">
        <f t="shared" si="148"/>
        <v>0</v>
      </c>
      <c r="F1368" s="14">
        <f t="shared" ref="F1368:H1369" si="155">SUM(F1369)</f>
        <v>0</v>
      </c>
      <c r="G1368" s="14">
        <f t="shared" si="155"/>
        <v>0</v>
      </c>
      <c r="H1368" s="14">
        <f t="shared" si="155"/>
        <v>0</v>
      </c>
    </row>
    <row r="1369" spans="1:8" ht="16.5" thickTop="1" thickBot="1" x14ac:dyDescent="0.3">
      <c r="A1369" s="5" t="s">
        <v>1631</v>
      </c>
      <c r="B1369" s="7" t="s">
        <v>20</v>
      </c>
      <c r="C1369" s="15">
        <v>592.37751000000003</v>
      </c>
      <c r="D1369" s="15">
        <v>0</v>
      </c>
      <c r="E1369" s="15">
        <f t="shared" si="148"/>
        <v>0</v>
      </c>
      <c r="F1369" s="15">
        <f t="shared" si="155"/>
        <v>0</v>
      </c>
      <c r="G1369" s="15">
        <f t="shared" si="155"/>
        <v>0</v>
      </c>
      <c r="H1369" s="15">
        <f t="shared" si="155"/>
        <v>0</v>
      </c>
    </row>
    <row r="1370" spans="1:8" ht="16.5" thickTop="1" thickBot="1" x14ac:dyDescent="0.3">
      <c r="A1370" s="5" t="s">
        <v>1632</v>
      </c>
      <c r="B1370" s="8" t="s">
        <v>24</v>
      </c>
      <c r="C1370" s="15">
        <v>592.37751000000003</v>
      </c>
      <c r="D1370" s="15">
        <v>0</v>
      </c>
      <c r="E1370" s="15">
        <f t="shared" si="148"/>
        <v>0</v>
      </c>
      <c r="F1370" s="15">
        <v>0</v>
      </c>
      <c r="G1370" s="15">
        <v>0</v>
      </c>
      <c r="H1370" s="15">
        <v>0</v>
      </c>
    </row>
    <row r="1371" spans="1:8" ht="16.5" thickTop="1" thickBot="1" x14ac:dyDescent="0.3">
      <c r="A1371" s="5" t="s">
        <v>1633</v>
      </c>
      <c r="B1371" s="6" t="s">
        <v>1634</v>
      </c>
      <c r="C1371" s="14">
        <v>1001.56242</v>
      </c>
      <c r="D1371" s="14">
        <v>0</v>
      </c>
      <c r="E1371" s="14">
        <f t="shared" si="148"/>
        <v>0</v>
      </c>
      <c r="F1371" s="14">
        <f t="shared" ref="F1371:H1372" si="156">SUM(F1372)</f>
        <v>0</v>
      </c>
      <c r="G1371" s="14">
        <f t="shared" si="156"/>
        <v>0</v>
      </c>
      <c r="H1371" s="14">
        <f t="shared" si="156"/>
        <v>0</v>
      </c>
    </row>
    <row r="1372" spans="1:8" ht="16.5" thickTop="1" thickBot="1" x14ac:dyDescent="0.3">
      <c r="A1372" s="5" t="s">
        <v>1635</v>
      </c>
      <c r="B1372" s="7" t="s">
        <v>20</v>
      </c>
      <c r="C1372" s="15">
        <v>1001.56242</v>
      </c>
      <c r="D1372" s="15">
        <v>0</v>
      </c>
      <c r="E1372" s="15">
        <f t="shared" si="148"/>
        <v>0</v>
      </c>
      <c r="F1372" s="15">
        <f t="shared" si="156"/>
        <v>0</v>
      </c>
      <c r="G1372" s="15">
        <f t="shared" si="156"/>
        <v>0</v>
      </c>
      <c r="H1372" s="15">
        <f t="shared" si="156"/>
        <v>0</v>
      </c>
    </row>
    <row r="1373" spans="1:8" ht="16.5" thickTop="1" thickBot="1" x14ac:dyDescent="0.3">
      <c r="A1373" s="5" t="s">
        <v>1636</v>
      </c>
      <c r="B1373" s="8" t="s">
        <v>24</v>
      </c>
      <c r="C1373" s="15">
        <v>1001.56242</v>
      </c>
      <c r="D1373" s="15">
        <v>0</v>
      </c>
      <c r="E1373" s="15">
        <f t="shared" si="148"/>
        <v>0</v>
      </c>
      <c r="F1373" s="15">
        <v>0</v>
      </c>
      <c r="G1373" s="15">
        <v>0</v>
      </c>
      <c r="H1373" s="15">
        <v>0</v>
      </c>
    </row>
    <row r="1374" spans="1:8" ht="16.5" thickTop="1" thickBot="1" x14ac:dyDescent="0.3">
      <c r="A1374" s="5" t="s">
        <v>1637</v>
      </c>
      <c r="B1374" s="6" t="s">
        <v>1638</v>
      </c>
      <c r="C1374" s="14">
        <v>1243.30674</v>
      </c>
      <c r="D1374" s="14">
        <v>0</v>
      </c>
      <c r="E1374" s="14">
        <f t="shared" si="148"/>
        <v>0</v>
      </c>
      <c r="F1374" s="14">
        <f t="shared" ref="F1374:H1375" si="157">SUM(F1375)</f>
        <v>0</v>
      </c>
      <c r="G1374" s="14">
        <f t="shared" si="157"/>
        <v>0</v>
      </c>
      <c r="H1374" s="14">
        <f t="shared" si="157"/>
        <v>0</v>
      </c>
    </row>
    <row r="1375" spans="1:8" ht="16.5" thickTop="1" thickBot="1" x14ac:dyDescent="0.3">
      <c r="A1375" s="5" t="s">
        <v>1639</v>
      </c>
      <c r="B1375" s="7" t="s">
        <v>20</v>
      </c>
      <c r="C1375" s="15">
        <v>1243.30674</v>
      </c>
      <c r="D1375" s="15">
        <v>0</v>
      </c>
      <c r="E1375" s="15">
        <f t="shared" si="148"/>
        <v>0</v>
      </c>
      <c r="F1375" s="15">
        <f t="shared" si="157"/>
        <v>0</v>
      </c>
      <c r="G1375" s="15">
        <f t="shared" si="157"/>
        <v>0</v>
      </c>
      <c r="H1375" s="15">
        <f t="shared" si="157"/>
        <v>0</v>
      </c>
    </row>
    <row r="1376" spans="1:8" ht="16.5" thickTop="1" thickBot="1" x14ac:dyDescent="0.3">
      <c r="A1376" s="5" t="s">
        <v>1640</v>
      </c>
      <c r="B1376" s="8" t="s">
        <v>24</v>
      </c>
      <c r="C1376" s="15">
        <v>1243.30674</v>
      </c>
      <c r="D1376" s="15">
        <v>0</v>
      </c>
      <c r="E1376" s="15">
        <f t="shared" si="148"/>
        <v>0</v>
      </c>
      <c r="F1376" s="15">
        <v>0</v>
      </c>
      <c r="G1376" s="15">
        <v>0</v>
      </c>
      <c r="H1376" s="15">
        <v>0</v>
      </c>
    </row>
    <row r="1377" spans="1:8" ht="16.5" thickTop="1" thickBot="1" x14ac:dyDescent="0.3">
      <c r="A1377" s="5" t="s">
        <v>1641</v>
      </c>
      <c r="B1377" s="6" t="s">
        <v>1642</v>
      </c>
      <c r="C1377" s="14">
        <v>909.16350999999997</v>
      </c>
      <c r="D1377" s="14">
        <v>0</v>
      </c>
      <c r="E1377" s="14">
        <f t="shared" si="148"/>
        <v>0</v>
      </c>
      <c r="F1377" s="14">
        <f t="shared" ref="F1377:H1378" si="158">SUM(F1378)</f>
        <v>0</v>
      </c>
      <c r="G1377" s="14">
        <f t="shared" si="158"/>
        <v>0</v>
      </c>
      <c r="H1377" s="14">
        <f t="shared" si="158"/>
        <v>0</v>
      </c>
    </row>
    <row r="1378" spans="1:8" ht="16.5" thickTop="1" thickBot="1" x14ac:dyDescent="0.3">
      <c r="A1378" s="5" t="s">
        <v>1643</v>
      </c>
      <c r="B1378" s="7" t="s">
        <v>20</v>
      </c>
      <c r="C1378" s="15">
        <v>909.16350999999997</v>
      </c>
      <c r="D1378" s="15">
        <v>0</v>
      </c>
      <c r="E1378" s="15">
        <f t="shared" si="148"/>
        <v>0</v>
      </c>
      <c r="F1378" s="15">
        <f t="shared" si="158"/>
        <v>0</v>
      </c>
      <c r="G1378" s="15">
        <f t="shared" si="158"/>
        <v>0</v>
      </c>
      <c r="H1378" s="15">
        <f t="shared" si="158"/>
        <v>0</v>
      </c>
    </row>
    <row r="1379" spans="1:8" ht="16.5" thickTop="1" thickBot="1" x14ac:dyDescent="0.3">
      <c r="A1379" s="5" t="s">
        <v>1644</v>
      </c>
      <c r="B1379" s="8" t="s">
        <v>24</v>
      </c>
      <c r="C1379" s="15">
        <v>909.16350999999997</v>
      </c>
      <c r="D1379" s="15">
        <v>0</v>
      </c>
      <c r="E1379" s="15">
        <f t="shared" si="148"/>
        <v>0</v>
      </c>
      <c r="F1379" s="15">
        <v>0</v>
      </c>
      <c r="G1379" s="15">
        <v>0</v>
      </c>
      <c r="H1379" s="15">
        <v>0</v>
      </c>
    </row>
    <row r="1380" spans="1:8" ht="31.5" thickTop="1" thickBot="1" x14ac:dyDescent="0.3">
      <c r="A1380" s="5" t="s">
        <v>1645</v>
      </c>
      <c r="B1380" s="6" t="s">
        <v>1646</v>
      </c>
      <c r="C1380" s="14">
        <v>1258.3861999999999</v>
      </c>
      <c r="D1380" s="14">
        <v>0</v>
      </c>
      <c r="E1380" s="14">
        <f t="shared" si="148"/>
        <v>0</v>
      </c>
      <c r="F1380" s="14">
        <f t="shared" ref="F1380:H1381" si="159">SUM(F1381)</f>
        <v>0</v>
      </c>
      <c r="G1380" s="14">
        <f t="shared" si="159"/>
        <v>0</v>
      </c>
      <c r="H1380" s="14">
        <f t="shared" si="159"/>
        <v>0</v>
      </c>
    </row>
    <row r="1381" spans="1:8" ht="16.5" thickTop="1" thickBot="1" x14ac:dyDescent="0.3">
      <c r="A1381" s="5" t="s">
        <v>1647</v>
      </c>
      <c r="B1381" s="7" t="s">
        <v>20</v>
      </c>
      <c r="C1381" s="15">
        <v>1258.3861999999999</v>
      </c>
      <c r="D1381" s="15">
        <v>0</v>
      </c>
      <c r="E1381" s="15">
        <f t="shared" si="148"/>
        <v>0</v>
      </c>
      <c r="F1381" s="15">
        <f t="shared" si="159"/>
        <v>0</v>
      </c>
      <c r="G1381" s="15">
        <f t="shared" si="159"/>
        <v>0</v>
      </c>
      <c r="H1381" s="15">
        <f t="shared" si="159"/>
        <v>0</v>
      </c>
    </row>
    <row r="1382" spans="1:8" ht="16.5" thickTop="1" thickBot="1" x14ac:dyDescent="0.3">
      <c r="A1382" s="5" t="s">
        <v>1648</v>
      </c>
      <c r="B1382" s="8" t="s">
        <v>24</v>
      </c>
      <c r="C1382" s="15">
        <v>1258.3861999999999</v>
      </c>
      <c r="D1382" s="15">
        <v>0</v>
      </c>
      <c r="E1382" s="15">
        <f t="shared" si="148"/>
        <v>0</v>
      </c>
      <c r="F1382" s="15">
        <v>0</v>
      </c>
      <c r="G1382" s="15">
        <v>0</v>
      </c>
      <c r="H1382" s="15">
        <v>0</v>
      </c>
    </row>
    <row r="1383" spans="1:8" ht="31.5" thickTop="1" thickBot="1" x14ac:dyDescent="0.3">
      <c r="A1383" s="5" t="s">
        <v>1649</v>
      </c>
      <c r="B1383" s="6" t="s">
        <v>1650</v>
      </c>
      <c r="C1383" s="14">
        <v>577.55169000000001</v>
      </c>
      <c r="D1383" s="14">
        <v>0</v>
      </c>
      <c r="E1383" s="14">
        <f t="shared" si="148"/>
        <v>0</v>
      </c>
      <c r="F1383" s="14">
        <f t="shared" ref="F1383:H1384" si="160">SUM(F1384)</f>
        <v>0</v>
      </c>
      <c r="G1383" s="14">
        <f t="shared" si="160"/>
        <v>0</v>
      </c>
      <c r="H1383" s="14">
        <f t="shared" si="160"/>
        <v>0</v>
      </c>
    </row>
    <row r="1384" spans="1:8" ht="16.5" thickTop="1" thickBot="1" x14ac:dyDescent="0.3">
      <c r="A1384" s="5" t="s">
        <v>1651</v>
      </c>
      <c r="B1384" s="7" t="s">
        <v>20</v>
      </c>
      <c r="C1384" s="15">
        <v>577.55169000000001</v>
      </c>
      <c r="D1384" s="15">
        <v>0</v>
      </c>
      <c r="E1384" s="15">
        <f t="shared" si="148"/>
        <v>0</v>
      </c>
      <c r="F1384" s="15">
        <f t="shared" si="160"/>
        <v>0</v>
      </c>
      <c r="G1384" s="15">
        <f t="shared" si="160"/>
        <v>0</v>
      </c>
      <c r="H1384" s="15">
        <f t="shared" si="160"/>
        <v>0</v>
      </c>
    </row>
    <row r="1385" spans="1:8" ht="16.5" thickTop="1" thickBot="1" x14ac:dyDescent="0.3">
      <c r="A1385" s="5" t="s">
        <v>1652</v>
      </c>
      <c r="B1385" s="8" t="s">
        <v>24</v>
      </c>
      <c r="C1385" s="15">
        <v>577.55169000000001</v>
      </c>
      <c r="D1385" s="15">
        <v>0</v>
      </c>
      <c r="E1385" s="15">
        <f t="shared" si="148"/>
        <v>0</v>
      </c>
      <c r="F1385" s="15">
        <v>0</v>
      </c>
      <c r="G1385" s="15">
        <v>0</v>
      </c>
      <c r="H1385" s="15">
        <v>0</v>
      </c>
    </row>
    <row r="1386" spans="1:8" ht="16.5" thickTop="1" thickBot="1" x14ac:dyDescent="0.3">
      <c r="A1386" s="5" t="s">
        <v>1653</v>
      </c>
      <c r="B1386" s="6" t="s">
        <v>1654</v>
      </c>
      <c r="C1386" s="14">
        <v>478.83094</v>
      </c>
      <c r="D1386" s="14">
        <v>0</v>
      </c>
      <c r="E1386" s="14">
        <f t="shared" si="148"/>
        <v>0</v>
      </c>
      <c r="F1386" s="14">
        <f t="shared" ref="F1386:H1387" si="161">SUM(F1387)</f>
        <v>0</v>
      </c>
      <c r="G1386" s="14">
        <f t="shared" si="161"/>
        <v>0</v>
      </c>
      <c r="H1386" s="14">
        <f t="shared" si="161"/>
        <v>0</v>
      </c>
    </row>
    <row r="1387" spans="1:8" ht="16.5" thickTop="1" thickBot="1" x14ac:dyDescent="0.3">
      <c r="A1387" s="5" t="s">
        <v>1655</v>
      </c>
      <c r="B1387" s="7" t="s">
        <v>20</v>
      </c>
      <c r="C1387" s="15">
        <v>478.83094</v>
      </c>
      <c r="D1387" s="15">
        <v>0</v>
      </c>
      <c r="E1387" s="15">
        <f t="shared" si="148"/>
        <v>0</v>
      </c>
      <c r="F1387" s="15">
        <f t="shared" si="161"/>
        <v>0</v>
      </c>
      <c r="G1387" s="15">
        <f t="shared" si="161"/>
        <v>0</v>
      </c>
      <c r="H1387" s="15">
        <f t="shared" si="161"/>
        <v>0</v>
      </c>
    </row>
    <row r="1388" spans="1:8" ht="16.5" thickTop="1" thickBot="1" x14ac:dyDescent="0.3">
      <c r="A1388" s="5" t="s">
        <v>1656</v>
      </c>
      <c r="B1388" s="8" t="s">
        <v>24</v>
      </c>
      <c r="C1388" s="15">
        <v>478.83094</v>
      </c>
      <c r="D1388" s="15">
        <v>0</v>
      </c>
      <c r="E1388" s="15">
        <f t="shared" si="148"/>
        <v>0</v>
      </c>
      <c r="F1388" s="15">
        <v>0</v>
      </c>
      <c r="G1388" s="15">
        <v>0</v>
      </c>
      <c r="H1388" s="15">
        <v>0</v>
      </c>
    </row>
    <row r="1389" spans="1:8" ht="16.5" thickTop="1" thickBot="1" x14ac:dyDescent="0.3">
      <c r="A1389" s="5" t="s">
        <v>1657</v>
      </c>
      <c r="B1389" s="6" t="s">
        <v>1658</v>
      </c>
      <c r="C1389" s="14">
        <v>1045.3693699999999</v>
      </c>
      <c r="D1389" s="14">
        <v>0</v>
      </c>
      <c r="E1389" s="14">
        <f t="shared" si="148"/>
        <v>0</v>
      </c>
      <c r="F1389" s="14">
        <f t="shared" ref="F1389:H1390" si="162">SUM(F1390)</f>
        <v>0</v>
      </c>
      <c r="G1389" s="14">
        <f t="shared" si="162"/>
        <v>0</v>
      </c>
      <c r="H1389" s="14">
        <f t="shared" si="162"/>
        <v>0</v>
      </c>
    </row>
    <row r="1390" spans="1:8" ht="16.5" thickTop="1" thickBot="1" x14ac:dyDescent="0.3">
      <c r="A1390" s="5" t="s">
        <v>1659</v>
      </c>
      <c r="B1390" s="7" t="s">
        <v>20</v>
      </c>
      <c r="C1390" s="15">
        <v>1045.3693699999999</v>
      </c>
      <c r="D1390" s="15">
        <v>0</v>
      </c>
      <c r="E1390" s="15">
        <f t="shared" si="148"/>
        <v>0</v>
      </c>
      <c r="F1390" s="15">
        <f t="shared" si="162"/>
        <v>0</v>
      </c>
      <c r="G1390" s="15">
        <f t="shared" si="162"/>
        <v>0</v>
      </c>
      <c r="H1390" s="15">
        <f t="shared" si="162"/>
        <v>0</v>
      </c>
    </row>
    <row r="1391" spans="1:8" ht="16.5" thickTop="1" thickBot="1" x14ac:dyDescent="0.3">
      <c r="A1391" s="5" t="s">
        <v>1660</v>
      </c>
      <c r="B1391" s="8" t="s">
        <v>24</v>
      </c>
      <c r="C1391" s="15">
        <v>1045.3693699999999</v>
      </c>
      <c r="D1391" s="15">
        <v>0</v>
      </c>
      <c r="E1391" s="15">
        <f t="shared" si="148"/>
        <v>0</v>
      </c>
      <c r="F1391" s="15">
        <v>0</v>
      </c>
      <c r="G1391" s="15">
        <v>0</v>
      </c>
      <c r="H1391" s="15">
        <v>0</v>
      </c>
    </row>
    <row r="1392" spans="1:8" ht="16.5" thickTop="1" thickBot="1" x14ac:dyDescent="0.3">
      <c r="A1392" s="5" t="s">
        <v>1661</v>
      </c>
      <c r="B1392" s="6" t="s">
        <v>1662</v>
      </c>
      <c r="C1392" s="14">
        <v>547.69808</v>
      </c>
      <c r="D1392" s="14">
        <v>0</v>
      </c>
      <c r="E1392" s="14">
        <f t="shared" si="148"/>
        <v>0</v>
      </c>
      <c r="F1392" s="14">
        <f t="shared" ref="F1392:H1393" si="163">SUM(F1393)</f>
        <v>0</v>
      </c>
      <c r="G1392" s="14">
        <f t="shared" si="163"/>
        <v>0</v>
      </c>
      <c r="H1392" s="14">
        <f t="shared" si="163"/>
        <v>0</v>
      </c>
    </row>
    <row r="1393" spans="1:8" ht="16.5" thickTop="1" thickBot="1" x14ac:dyDescent="0.3">
      <c r="A1393" s="5" t="s">
        <v>1663</v>
      </c>
      <c r="B1393" s="7" t="s">
        <v>20</v>
      </c>
      <c r="C1393" s="15">
        <v>547.69808</v>
      </c>
      <c r="D1393" s="15">
        <v>0</v>
      </c>
      <c r="E1393" s="15">
        <f t="shared" si="148"/>
        <v>0</v>
      </c>
      <c r="F1393" s="15">
        <f t="shared" si="163"/>
        <v>0</v>
      </c>
      <c r="G1393" s="15">
        <f t="shared" si="163"/>
        <v>0</v>
      </c>
      <c r="H1393" s="15">
        <f t="shared" si="163"/>
        <v>0</v>
      </c>
    </row>
    <row r="1394" spans="1:8" ht="16.5" thickTop="1" thickBot="1" x14ac:dyDescent="0.3">
      <c r="A1394" s="5" t="s">
        <v>1664</v>
      </c>
      <c r="B1394" s="8" t="s">
        <v>24</v>
      </c>
      <c r="C1394" s="15">
        <v>547.69808</v>
      </c>
      <c r="D1394" s="15">
        <v>0</v>
      </c>
      <c r="E1394" s="15">
        <f t="shared" si="148"/>
        <v>0</v>
      </c>
      <c r="F1394" s="15">
        <v>0</v>
      </c>
      <c r="G1394" s="15">
        <v>0</v>
      </c>
      <c r="H1394" s="15">
        <v>0</v>
      </c>
    </row>
    <row r="1395" spans="1:8" ht="46.5" thickTop="1" thickBot="1" x14ac:dyDescent="0.3">
      <c r="A1395" s="5" t="s">
        <v>1665</v>
      </c>
      <c r="B1395" s="6" t="s">
        <v>1666</v>
      </c>
      <c r="C1395" s="14">
        <v>1353.03376</v>
      </c>
      <c r="D1395" s="14">
        <v>0</v>
      </c>
      <c r="E1395" s="14">
        <f t="shared" si="148"/>
        <v>0</v>
      </c>
      <c r="F1395" s="14">
        <f t="shared" ref="F1395:H1396" si="164">SUM(F1396)</f>
        <v>0</v>
      </c>
      <c r="G1395" s="14">
        <f t="shared" si="164"/>
        <v>0</v>
      </c>
      <c r="H1395" s="14">
        <f t="shared" si="164"/>
        <v>0</v>
      </c>
    </row>
    <row r="1396" spans="1:8" ht="16.5" thickTop="1" thickBot="1" x14ac:dyDescent="0.3">
      <c r="A1396" s="5" t="s">
        <v>1667</v>
      </c>
      <c r="B1396" s="7" t="s">
        <v>20</v>
      </c>
      <c r="C1396" s="15">
        <v>1353.03376</v>
      </c>
      <c r="D1396" s="15">
        <v>0</v>
      </c>
      <c r="E1396" s="15">
        <f t="shared" si="148"/>
        <v>0</v>
      </c>
      <c r="F1396" s="15">
        <f t="shared" si="164"/>
        <v>0</v>
      </c>
      <c r="G1396" s="15">
        <f t="shared" si="164"/>
        <v>0</v>
      </c>
      <c r="H1396" s="15">
        <f t="shared" si="164"/>
        <v>0</v>
      </c>
    </row>
    <row r="1397" spans="1:8" ht="16.5" thickTop="1" thickBot="1" x14ac:dyDescent="0.3">
      <c r="A1397" s="5" t="s">
        <v>1668</v>
      </c>
      <c r="B1397" s="8" t="s">
        <v>24</v>
      </c>
      <c r="C1397" s="15">
        <v>1353.03376</v>
      </c>
      <c r="D1397" s="15">
        <v>0</v>
      </c>
      <c r="E1397" s="15">
        <f t="shared" si="148"/>
        <v>0</v>
      </c>
      <c r="F1397" s="15">
        <v>0</v>
      </c>
      <c r="G1397" s="15">
        <v>0</v>
      </c>
      <c r="H1397" s="15">
        <v>0</v>
      </c>
    </row>
    <row r="1398" spans="1:8" ht="31.5" thickTop="1" thickBot="1" x14ac:dyDescent="0.3">
      <c r="A1398" s="5" t="s">
        <v>1669</v>
      </c>
      <c r="B1398" s="6" t="s">
        <v>1670</v>
      </c>
      <c r="C1398" s="14">
        <v>627.19325000000003</v>
      </c>
      <c r="D1398" s="14">
        <v>0</v>
      </c>
      <c r="E1398" s="14">
        <f t="shared" si="148"/>
        <v>0</v>
      </c>
      <c r="F1398" s="14">
        <f t="shared" ref="F1398:H1399" si="165">SUM(F1399)</f>
        <v>0</v>
      </c>
      <c r="G1398" s="14">
        <f t="shared" si="165"/>
        <v>0</v>
      </c>
      <c r="H1398" s="14">
        <f t="shared" si="165"/>
        <v>0</v>
      </c>
    </row>
    <row r="1399" spans="1:8" ht="16.5" thickTop="1" thickBot="1" x14ac:dyDescent="0.3">
      <c r="A1399" s="5" t="s">
        <v>1671</v>
      </c>
      <c r="B1399" s="7" t="s">
        <v>20</v>
      </c>
      <c r="C1399" s="15">
        <v>627.19325000000003</v>
      </c>
      <c r="D1399" s="15">
        <v>0</v>
      </c>
      <c r="E1399" s="15">
        <f t="shared" si="148"/>
        <v>0</v>
      </c>
      <c r="F1399" s="15">
        <f t="shared" si="165"/>
        <v>0</v>
      </c>
      <c r="G1399" s="15">
        <f t="shared" si="165"/>
        <v>0</v>
      </c>
      <c r="H1399" s="15">
        <f t="shared" si="165"/>
        <v>0</v>
      </c>
    </row>
    <row r="1400" spans="1:8" ht="16.5" thickTop="1" thickBot="1" x14ac:dyDescent="0.3">
      <c r="A1400" s="5" t="s">
        <v>1672</v>
      </c>
      <c r="B1400" s="8" t="s">
        <v>24</v>
      </c>
      <c r="C1400" s="15">
        <v>627.19325000000003</v>
      </c>
      <c r="D1400" s="15">
        <v>0</v>
      </c>
      <c r="E1400" s="15">
        <f t="shared" si="148"/>
        <v>0</v>
      </c>
      <c r="F1400" s="15">
        <v>0</v>
      </c>
      <c r="G1400" s="15">
        <v>0</v>
      </c>
      <c r="H1400" s="15">
        <v>0</v>
      </c>
    </row>
    <row r="1401" spans="1:8" ht="16.5" thickTop="1" thickBot="1" x14ac:dyDescent="0.3">
      <c r="A1401" s="5" t="s">
        <v>1673</v>
      </c>
      <c r="B1401" s="6" t="s">
        <v>1674</v>
      </c>
      <c r="C1401" s="14">
        <v>681.15457000000004</v>
      </c>
      <c r="D1401" s="14">
        <v>0</v>
      </c>
      <c r="E1401" s="14">
        <f t="shared" si="148"/>
        <v>0</v>
      </c>
      <c r="F1401" s="14">
        <f t="shared" ref="F1401:H1402" si="166">SUM(F1402)</f>
        <v>0</v>
      </c>
      <c r="G1401" s="14">
        <f t="shared" si="166"/>
        <v>0</v>
      </c>
      <c r="H1401" s="14">
        <f t="shared" si="166"/>
        <v>0</v>
      </c>
    </row>
    <row r="1402" spans="1:8" ht="16.5" thickTop="1" thickBot="1" x14ac:dyDescent="0.3">
      <c r="A1402" s="5" t="s">
        <v>1675</v>
      </c>
      <c r="B1402" s="7" t="s">
        <v>20</v>
      </c>
      <c r="C1402" s="15">
        <v>681.15457000000004</v>
      </c>
      <c r="D1402" s="15">
        <v>0</v>
      </c>
      <c r="E1402" s="15">
        <f t="shared" si="148"/>
        <v>0</v>
      </c>
      <c r="F1402" s="15">
        <f t="shared" si="166"/>
        <v>0</v>
      </c>
      <c r="G1402" s="15">
        <f t="shared" si="166"/>
        <v>0</v>
      </c>
      <c r="H1402" s="15">
        <f t="shared" si="166"/>
        <v>0</v>
      </c>
    </row>
    <row r="1403" spans="1:8" ht="16.5" thickTop="1" thickBot="1" x14ac:dyDescent="0.3">
      <c r="A1403" s="5" t="s">
        <v>1676</v>
      </c>
      <c r="B1403" s="8" t="s">
        <v>24</v>
      </c>
      <c r="C1403" s="15">
        <v>681.15457000000004</v>
      </c>
      <c r="D1403" s="15">
        <v>0</v>
      </c>
      <c r="E1403" s="15">
        <f t="shared" si="148"/>
        <v>0</v>
      </c>
      <c r="F1403" s="15">
        <v>0</v>
      </c>
      <c r="G1403" s="15">
        <v>0</v>
      </c>
      <c r="H1403" s="15">
        <v>0</v>
      </c>
    </row>
    <row r="1404" spans="1:8" ht="16.5" thickTop="1" thickBot="1" x14ac:dyDescent="0.3">
      <c r="A1404" s="5" t="s">
        <v>1677</v>
      </c>
      <c r="B1404" s="6" t="s">
        <v>1678</v>
      </c>
      <c r="C1404" s="14">
        <v>944.21397000000002</v>
      </c>
      <c r="D1404" s="14">
        <v>0</v>
      </c>
      <c r="E1404" s="14">
        <f t="shared" si="148"/>
        <v>0</v>
      </c>
      <c r="F1404" s="14">
        <f t="shared" ref="F1404:H1405" si="167">SUM(F1405)</f>
        <v>0</v>
      </c>
      <c r="G1404" s="14">
        <f t="shared" si="167"/>
        <v>0</v>
      </c>
      <c r="H1404" s="14">
        <f t="shared" si="167"/>
        <v>0</v>
      </c>
    </row>
    <row r="1405" spans="1:8" ht="16.5" thickTop="1" thickBot="1" x14ac:dyDescent="0.3">
      <c r="A1405" s="5" t="s">
        <v>1679</v>
      </c>
      <c r="B1405" s="7" t="s">
        <v>20</v>
      </c>
      <c r="C1405" s="15">
        <v>944.21397000000002</v>
      </c>
      <c r="D1405" s="15">
        <v>0</v>
      </c>
      <c r="E1405" s="15">
        <f t="shared" si="148"/>
        <v>0</v>
      </c>
      <c r="F1405" s="15">
        <f t="shared" si="167"/>
        <v>0</v>
      </c>
      <c r="G1405" s="15">
        <f t="shared" si="167"/>
        <v>0</v>
      </c>
      <c r="H1405" s="15">
        <f t="shared" si="167"/>
        <v>0</v>
      </c>
    </row>
    <row r="1406" spans="1:8" ht="16.5" thickTop="1" thickBot="1" x14ac:dyDescent="0.3">
      <c r="A1406" s="5" t="s">
        <v>1680</v>
      </c>
      <c r="B1406" s="8" t="s">
        <v>24</v>
      </c>
      <c r="C1406" s="15">
        <v>944.21397000000002</v>
      </c>
      <c r="D1406" s="15">
        <v>0</v>
      </c>
      <c r="E1406" s="15">
        <f t="shared" si="148"/>
        <v>0</v>
      </c>
      <c r="F1406" s="15">
        <v>0</v>
      </c>
      <c r="G1406" s="15">
        <v>0</v>
      </c>
      <c r="H1406" s="15">
        <v>0</v>
      </c>
    </row>
    <row r="1407" spans="1:8" ht="16.5" thickTop="1" thickBot="1" x14ac:dyDescent="0.3">
      <c r="A1407" s="5" t="s">
        <v>1681</v>
      </c>
      <c r="B1407" s="6" t="s">
        <v>1682</v>
      </c>
      <c r="C1407" s="14">
        <v>776.76029000000005</v>
      </c>
      <c r="D1407" s="14">
        <v>0</v>
      </c>
      <c r="E1407" s="14">
        <f t="shared" si="148"/>
        <v>0</v>
      </c>
      <c r="F1407" s="14">
        <f t="shared" ref="F1407:H1408" si="168">SUM(F1408)</f>
        <v>0</v>
      </c>
      <c r="G1407" s="14">
        <f t="shared" si="168"/>
        <v>0</v>
      </c>
      <c r="H1407" s="14">
        <f t="shared" si="168"/>
        <v>0</v>
      </c>
    </row>
    <row r="1408" spans="1:8" ht="16.5" thickTop="1" thickBot="1" x14ac:dyDescent="0.3">
      <c r="A1408" s="5" t="s">
        <v>1683</v>
      </c>
      <c r="B1408" s="7" t="s">
        <v>20</v>
      </c>
      <c r="C1408" s="15">
        <v>776.76029000000005</v>
      </c>
      <c r="D1408" s="15">
        <v>0</v>
      </c>
      <c r="E1408" s="15">
        <f t="shared" si="148"/>
        <v>0</v>
      </c>
      <c r="F1408" s="15">
        <f t="shared" si="168"/>
        <v>0</v>
      </c>
      <c r="G1408" s="15">
        <f t="shared" si="168"/>
        <v>0</v>
      </c>
      <c r="H1408" s="15">
        <f t="shared" si="168"/>
        <v>0</v>
      </c>
    </row>
    <row r="1409" spans="1:8" ht="16.5" thickTop="1" thickBot="1" x14ac:dyDescent="0.3">
      <c r="A1409" s="5" t="s">
        <v>1684</v>
      </c>
      <c r="B1409" s="8" t="s">
        <v>24</v>
      </c>
      <c r="C1409" s="15">
        <v>776.76029000000005</v>
      </c>
      <c r="D1409" s="15">
        <v>0</v>
      </c>
      <c r="E1409" s="15">
        <f t="shared" si="148"/>
        <v>0</v>
      </c>
      <c r="F1409" s="15">
        <v>0</v>
      </c>
      <c r="G1409" s="15">
        <v>0</v>
      </c>
      <c r="H1409" s="15">
        <v>0</v>
      </c>
    </row>
    <row r="1410" spans="1:8" ht="31.5" thickTop="1" thickBot="1" x14ac:dyDescent="0.3">
      <c r="A1410" s="5" t="s">
        <v>1685</v>
      </c>
      <c r="B1410" s="6" t="s">
        <v>1686</v>
      </c>
      <c r="C1410" s="14">
        <v>634.83871999999997</v>
      </c>
      <c r="D1410" s="14">
        <v>0</v>
      </c>
      <c r="E1410" s="14">
        <f t="shared" si="148"/>
        <v>0</v>
      </c>
      <c r="F1410" s="14">
        <f t="shared" ref="F1410:H1411" si="169">SUM(F1411)</f>
        <v>0</v>
      </c>
      <c r="G1410" s="14">
        <f t="shared" si="169"/>
        <v>0</v>
      </c>
      <c r="H1410" s="14">
        <f t="shared" si="169"/>
        <v>0</v>
      </c>
    </row>
    <row r="1411" spans="1:8" ht="16.5" thickTop="1" thickBot="1" x14ac:dyDescent="0.3">
      <c r="A1411" s="5" t="s">
        <v>1687</v>
      </c>
      <c r="B1411" s="7" t="s">
        <v>20</v>
      </c>
      <c r="C1411" s="15">
        <v>634.83871999999997</v>
      </c>
      <c r="D1411" s="15">
        <v>0</v>
      </c>
      <c r="E1411" s="15">
        <f t="shared" si="148"/>
        <v>0</v>
      </c>
      <c r="F1411" s="15">
        <f t="shared" si="169"/>
        <v>0</v>
      </c>
      <c r="G1411" s="15">
        <f t="shared" si="169"/>
        <v>0</v>
      </c>
      <c r="H1411" s="15">
        <f t="shared" si="169"/>
        <v>0</v>
      </c>
    </row>
    <row r="1412" spans="1:8" ht="16.5" thickTop="1" thickBot="1" x14ac:dyDescent="0.3">
      <c r="A1412" s="5" t="s">
        <v>1688</v>
      </c>
      <c r="B1412" s="8" t="s">
        <v>24</v>
      </c>
      <c r="C1412" s="15">
        <v>634.83871999999997</v>
      </c>
      <c r="D1412" s="15">
        <v>0</v>
      </c>
      <c r="E1412" s="15">
        <f t="shared" si="148"/>
        <v>0</v>
      </c>
      <c r="F1412" s="15">
        <v>0</v>
      </c>
      <c r="G1412" s="15">
        <v>0</v>
      </c>
      <c r="H1412" s="15">
        <v>0</v>
      </c>
    </row>
    <row r="1413" spans="1:8" ht="16.5" thickTop="1" thickBot="1" x14ac:dyDescent="0.3">
      <c r="A1413" s="5" t="s">
        <v>1689</v>
      </c>
      <c r="B1413" s="6" t="s">
        <v>1690</v>
      </c>
      <c r="C1413" s="14">
        <v>560.70997</v>
      </c>
      <c r="D1413" s="14">
        <v>0</v>
      </c>
      <c r="E1413" s="14">
        <f t="shared" si="148"/>
        <v>0</v>
      </c>
      <c r="F1413" s="14">
        <f t="shared" ref="F1413:H1414" si="170">SUM(F1414)</f>
        <v>0</v>
      </c>
      <c r="G1413" s="14">
        <f t="shared" si="170"/>
        <v>0</v>
      </c>
      <c r="H1413" s="14">
        <f t="shared" si="170"/>
        <v>0</v>
      </c>
    </row>
    <row r="1414" spans="1:8" ht="16.5" thickTop="1" thickBot="1" x14ac:dyDescent="0.3">
      <c r="A1414" s="5" t="s">
        <v>1691</v>
      </c>
      <c r="B1414" s="7" t="s">
        <v>20</v>
      </c>
      <c r="C1414" s="15">
        <v>560.70997</v>
      </c>
      <c r="D1414" s="15">
        <v>0</v>
      </c>
      <c r="E1414" s="15">
        <f t="shared" ref="E1414:E1477" si="171">SUM(F1414:H1414)</f>
        <v>0</v>
      </c>
      <c r="F1414" s="15">
        <f t="shared" si="170"/>
        <v>0</v>
      </c>
      <c r="G1414" s="15">
        <f t="shared" si="170"/>
        <v>0</v>
      </c>
      <c r="H1414" s="15">
        <f t="shared" si="170"/>
        <v>0</v>
      </c>
    </row>
    <row r="1415" spans="1:8" ht="16.5" thickTop="1" thickBot="1" x14ac:dyDescent="0.3">
      <c r="A1415" s="5" t="s">
        <v>1692</v>
      </c>
      <c r="B1415" s="8" t="s">
        <v>24</v>
      </c>
      <c r="C1415" s="15">
        <v>560.70997</v>
      </c>
      <c r="D1415" s="15">
        <v>0</v>
      </c>
      <c r="E1415" s="15">
        <f t="shared" si="171"/>
        <v>0</v>
      </c>
      <c r="F1415" s="15">
        <v>0</v>
      </c>
      <c r="G1415" s="15">
        <v>0</v>
      </c>
      <c r="H1415" s="15">
        <v>0</v>
      </c>
    </row>
    <row r="1416" spans="1:8" ht="16.5" thickTop="1" thickBot="1" x14ac:dyDescent="0.3">
      <c r="A1416" s="5" t="s">
        <v>1693</v>
      </c>
      <c r="B1416" s="6" t="s">
        <v>1694</v>
      </c>
      <c r="C1416" s="14">
        <v>377.75832000000003</v>
      </c>
      <c r="D1416" s="14">
        <v>0</v>
      </c>
      <c r="E1416" s="14">
        <f t="shared" si="171"/>
        <v>0</v>
      </c>
      <c r="F1416" s="14">
        <f t="shared" ref="F1416:H1417" si="172">SUM(F1417)</f>
        <v>0</v>
      </c>
      <c r="G1416" s="14">
        <f t="shared" si="172"/>
        <v>0</v>
      </c>
      <c r="H1416" s="14">
        <f t="shared" si="172"/>
        <v>0</v>
      </c>
    </row>
    <row r="1417" spans="1:8" ht="16.5" thickTop="1" thickBot="1" x14ac:dyDescent="0.3">
      <c r="A1417" s="5" t="s">
        <v>1695</v>
      </c>
      <c r="B1417" s="7" t="s">
        <v>20</v>
      </c>
      <c r="C1417" s="15">
        <v>377.75832000000003</v>
      </c>
      <c r="D1417" s="15">
        <v>0</v>
      </c>
      <c r="E1417" s="15">
        <f t="shared" si="171"/>
        <v>0</v>
      </c>
      <c r="F1417" s="15">
        <f t="shared" si="172"/>
        <v>0</v>
      </c>
      <c r="G1417" s="15">
        <f t="shared" si="172"/>
        <v>0</v>
      </c>
      <c r="H1417" s="15">
        <f t="shared" si="172"/>
        <v>0</v>
      </c>
    </row>
    <row r="1418" spans="1:8" ht="16.5" thickTop="1" thickBot="1" x14ac:dyDescent="0.3">
      <c r="A1418" s="5" t="s">
        <v>1696</v>
      </c>
      <c r="B1418" s="8" t="s">
        <v>24</v>
      </c>
      <c r="C1418" s="15">
        <v>377.75832000000003</v>
      </c>
      <c r="D1418" s="15">
        <v>0</v>
      </c>
      <c r="E1418" s="15">
        <f t="shared" si="171"/>
        <v>0</v>
      </c>
      <c r="F1418" s="15">
        <v>0</v>
      </c>
      <c r="G1418" s="15">
        <v>0</v>
      </c>
      <c r="H1418" s="15">
        <v>0</v>
      </c>
    </row>
    <row r="1419" spans="1:8" ht="16.5" thickTop="1" thickBot="1" x14ac:dyDescent="0.3">
      <c r="A1419" s="5" t="s">
        <v>1697</v>
      </c>
      <c r="B1419" s="6" t="s">
        <v>1698</v>
      </c>
      <c r="C1419" s="14">
        <v>722.52760000000001</v>
      </c>
      <c r="D1419" s="14">
        <v>0</v>
      </c>
      <c r="E1419" s="14">
        <f t="shared" si="171"/>
        <v>0</v>
      </c>
      <c r="F1419" s="14">
        <f t="shared" ref="F1419:H1420" si="173">SUM(F1420)</f>
        <v>0</v>
      </c>
      <c r="G1419" s="14">
        <f t="shared" si="173"/>
        <v>0</v>
      </c>
      <c r="H1419" s="14">
        <f t="shared" si="173"/>
        <v>0</v>
      </c>
    </row>
    <row r="1420" spans="1:8" ht="16.5" thickTop="1" thickBot="1" x14ac:dyDescent="0.3">
      <c r="A1420" s="5" t="s">
        <v>1699</v>
      </c>
      <c r="B1420" s="7" t="s">
        <v>20</v>
      </c>
      <c r="C1420" s="15">
        <v>722.52760000000001</v>
      </c>
      <c r="D1420" s="15">
        <v>0</v>
      </c>
      <c r="E1420" s="15">
        <f t="shared" si="171"/>
        <v>0</v>
      </c>
      <c r="F1420" s="15">
        <f t="shared" si="173"/>
        <v>0</v>
      </c>
      <c r="G1420" s="15">
        <f t="shared" si="173"/>
        <v>0</v>
      </c>
      <c r="H1420" s="15">
        <f t="shared" si="173"/>
        <v>0</v>
      </c>
    </row>
    <row r="1421" spans="1:8" ht="16.5" thickTop="1" thickBot="1" x14ac:dyDescent="0.3">
      <c r="A1421" s="5" t="s">
        <v>1700</v>
      </c>
      <c r="B1421" s="8" t="s">
        <v>24</v>
      </c>
      <c r="C1421" s="15">
        <v>722.52760000000001</v>
      </c>
      <c r="D1421" s="15">
        <v>0</v>
      </c>
      <c r="E1421" s="15">
        <f t="shared" si="171"/>
        <v>0</v>
      </c>
      <c r="F1421" s="15">
        <v>0</v>
      </c>
      <c r="G1421" s="15">
        <v>0</v>
      </c>
      <c r="H1421" s="15">
        <v>0</v>
      </c>
    </row>
    <row r="1422" spans="1:8" ht="16.5" thickTop="1" thickBot="1" x14ac:dyDescent="0.3">
      <c r="A1422" s="5" t="s">
        <v>1701</v>
      </c>
      <c r="B1422" s="6" t="s">
        <v>1702</v>
      </c>
      <c r="C1422" s="14">
        <v>544.46614999999997</v>
      </c>
      <c r="D1422" s="14">
        <v>0</v>
      </c>
      <c r="E1422" s="14">
        <f t="shared" si="171"/>
        <v>0</v>
      </c>
      <c r="F1422" s="14">
        <f t="shared" ref="F1422:H1423" si="174">SUM(F1423)</f>
        <v>0</v>
      </c>
      <c r="G1422" s="14">
        <f t="shared" si="174"/>
        <v>0</v>
      </c>
      <c r="H1422" s="14">
        <f t="shared" si="174"/>
        <v>0</v>
      </c>
    </row>
    <row r="1423" spans="1:8" ht="16.5" thickTop="1" thickBot="1" x14ac:dyDescent="0.3">
      <c r="A1423" s="5" t="s">
        <v>1703</v>
      </c>
      <c r="B1423" s="7" t="s">
        <v>20</v>
      </c>
      <c r="C1423" s="15">
        <v>544.46614999999997</v>
      </c>
      <c r="D1423" s="15">
        <v>0</v>
      </c>
      <c r="E1423" s="15">
        <f t="shared" si="171"/>
        <v>0</v>
      </c>
      <c r="F1423" s="15">
        <f t="shared" si="174"/>
        <v>0</v>
      </c>
      <c r="G1423" s="15">
        <f t="shared" si="174"/>
        <v>0</v>
      </c>
      <c r="H1423" s="15">
        <f t="shared" si="174"/>
        <v>0</v>
      </c>
    </row>
    <row r="1424" spans="1:8" ht="16.5" thickTop="1" thickBot="1" x14ac:dyDescent="0.3">
      <c r="A1424" s="5" t="s">
        <v>1704</v>
      </c>
      <c r="B1424" s="8" t="s">
        <v>24</v>
      </c>
      <c r="C1424" s="15">
        <v>544.46614999999997</v>
      </c>
      <c r="D1424" s="15">
        <v>0</v>
      </c>
      <c r="E1424" s="15">
        <f t="shared" si="171"/>
        <v>0</v>
      </c>
      <c r="F1424" s="15">
        <v>0</v>
      </c>
      <c r="G1424" s="15">
        <v>0</v>
      </c>
      <c r="H1424" s="15">
        <v>0</v>
      </c>
    </row>
    <row r="1425" spans="1:8" ht="16.5" thickTop="1" thickBot="1" x14ac:dyDescent="0.3">
      <c r="A1425" s="5" t="s">
        <v>1705</v>
      </c>
      <c r="B1425" s="6" t="s">
        <v>1706</v>
      </c>
      <c r="C1425" s="14">
        <v>768.51026999999999</v>
      </c>
      <c r="D1425" s="14">
        <v>0</v>
      </c>
      <c r="E1425" s="14">
        <f t="shared" si="171"/>
        <v>0</v>
      </c>
      <c r="F1425" s="14">
        <f t="shared" ref="F1425:H1426" si="175">SUM(F1426)</f>
        <v>0</v>
      </c>
      <c r="G1425" s="14">
        <f t="shared" si="175"/>
        <v>0</v>
      </c>
      <c r="H1425" s="14">
        <f t="shared" si="175"/>
        <v>0</v>
      </c>
    </row>
    <row r="1426" spans="1:8" ht="16.5" thickTop="1" thickBot="1" x14ac:dyDescent="0.3">
      <c r="A1426" s="5" t="s">
        <v>1707</v>
      </c>
      <c r="B1426" s="7" t="s">
        <v>20</v>
      </c>
      <c r="C1426" s="15">
        <v>768.51026999999999</v>
      </c>
      <c r="D1426" s="15">
        <v>0</v>
      </c>
      <c r="E1426" s="15">
        <f t="shared" si="171"/>
        <v>0</v>
      </c>
      <c r="F1426" s="15">
        <f t="shared" si="175"/>
        <v>0</v>
      </c>
      <c r="G1426" s="15">
        <f t="shared" si="175"/>
        <v>0</v>
      </c>
      <c r="H1426" s="15">
        <f t="shared" si="175"/>
        <v>0</v>
      </c>
    </row>
    <row r="1427" spans="1:8" ht="16.5" thickTop="1" thickBot="1" x14ac:dyDescent="0.3">
      <c r="A1427" s="5" t="s">
        <v>1708</v>
      </c>
      <c r="B1427" s="8" t="s">
        <v>24</v>
      </c>
      <c r="C1427" s="15">
        <v>768.51026999999999</v>
      </c>
      <c r="D1427" s="15">
        <v>0</v>
      </c>
      <c r="E1427" s="15">
        <f t="shared" si="171"/>
        <v>0</v>
      </c>
      <c r="F1427" s="15">
        <v>0</v>
      </c>
      <c r="G1427" s="15">
        <v>0</v>
      </c>
      <c r="H1427" s="15">
        <v>0</v>
      </c>
    </row>
    <row r="1428" spans="1:8" ht="16.5" thickTop="1" thickBot="1" x14ac:dyDescent="0.3">
      <c r="A1428" s="5" t="s">
        <v>1709</v>
      </c>
      <c r="B1428" s="6" t="s">
        <v>1710</v>
      </c>
      <c r="C1428" s="14">
        <v>39.481569999999998</v>
      </c>
      <c r="D1428" s="14">
        <v>0</v>
      </c>
      <c r="E1428" s="14">
        <f t="shared" si="171"/>
        <v>0</v>
      </c>
      <c r="F1428" s="14">
        <f t="shared" ref="F1428:H1429" si="176">SUM(F1429)</f>
        <v>0</v>
      </c>
      <c r="G1428" s="14">
        <f t="shared" si="176"/>
        <v>0</v>
      </c>
      <c r="H1428" s="14">
        <f t="shared" si="176"/>
        <v>0</v>
      </c>
    </row>
    <row r="1429" spans="1:8" ht="16.5" thickTop="1" thickBot="1" x14ac:dyDescent="0.3">
      <c r="A1429" s="5" t="s">
        <v>1711</v>
      </c>
      <c r="B1429" s="7" t="s">
        <v>20</v>
      </c>
      <c r="C1429" s="15">
        <v>39.481569999999998</v>
      </c>
      <c r="D1429" s="15">
        <v>0</v>
      </c>
      <c r="E1429" s="15">
        <f t="shared" si="171"/>
        <v>0</v>
      </c>
      <c r="F1429" s="15">
        <f t="shared" si="176"/>
        <v>0</v>
      </c>
      <c r="G1429" s="15">
        <f t="shared" si="176"/>
        <v>0</v>
      </c>
      <c r="H1429" s="15">
        <f t="shared" si="176"/>
        <v>0</v>
      </c>
    </row>
    <row r="1430" spans="1:8" ht="16.5" thickTop="1" thickBot="1" x14ac:dyDescent="0.3">
      <c r="A1430" s="5" t="s">
        <v>1712</v>
      </c>
      <c r="B1430" s="8" t="s">
        <v>24</v>
      </c>
      <c r="C1430" s="15">
        <v>39.481569999999998</v>
      </c>
      <c r="D1430" s="15">
        <v>0</v>
      </c>
      <c r="E1430" s="15">
        <f t="shared" si="171"/>
        <v>0</v>
      </c>
      <c r="F1430" s="15">
        <v>0</v>
      </c>
      <c r="G1430" s="15">
        <v>0</v>
      </c>
      <c r="H1430" s="15">
        <v>0</v>
      </c>
    </row>
    <row r="1431" spans="1:8" ht="31.5" thickTop="1" thickBot="1" x14ac:dyDescent="0.3">
      <c r="A1431" s="5" t="s">
        <v>1713</v>
      </c>
      <c r="B1431" s="6" t="s">
        <v>1714</v>
      </c>
      <c r="C1431" s="14">
        <v>2535.2268399999998</v>
      </c>
      <c r="D1431" s="14">
        <v>3735</v>
      </c>
      <c r="E1431" s="14">
        <f t="shared" si="171"/>
        <v>4035</v>
      </c>
      <c r="F1431" s="14">
        <f t="shared" ref="F1431:H1432" si="177">SUM(F1432)</f>
        <v>4035</v>
      </c>
      <c r="G1431" s="14">
        <f t="shared" si="177"/>
        <v>0</v>
      </c>
      <c r="H1431" s="14">
        <f t="shared" si="177"/>
        <v>0</v>
      </c>
    </row>
    <row r="1432" spans="1:8" ht="16.5" thickTop="1" thickBot="1" x14ac:dyDescent="0.3">
      <c r="A1432" s="5" t="s">
        <v>1715</v>
      </c>
      <c r="B1432" s="7" t="s">
        <v>20</v>
      </c>
      <c r="C1432" s="15">
        <v>2535.2268399999998</v>
      </c>
      <c r="D1432" s="15">
        <v>3735</v>
      </c>
      <c r="E1432" s="15">
        <f t="shared" si="171"/>
        <v>4035</v>
      </c>
      <c r="F1432" s="15">
        <f t="shared" si="177"/>
        <v>4035</v>
      </c>
      <c r="G1432" s="15">
        <f t="shared" si="177"/>
        <v>0</v>
      </c>
      <c r="H1432" s="15">
        <f t="shared" si="177"/>
        <v>0</v>
      </c>
    </row>
    <row r="1433" spans="1:8" ht="16.5" thickTop="1" thickBot="1" x14ac:dyDescent="0.3">
      <c r="A1433" s="5" t="s">
        <v>1716</v>
      </c>
      <c r="B1433" s="8" t="s">
        <v>30</v>
      </c>
      <c r="C1433" s="15">
        <v>2535.2268399999998</v>
      </c>
      <c r="D1433" s="15">
        <v>3735</v>
      </c>
      <c r="E1433" s="15">
        <f t="shared" si="171"/>
        <v>4035</v>
      </c>
      <c r="F1433" s="15">
        <v>4035</v>
      </c>
      <c r="G1433" s="15">
        <v>0</v>
      </c>
      <c r="H1433" s="15">
        <v>0</v>
      </c>
    </row>
    <row r="1434" spans="1:8" ht="31.5" thickTop="1" thickBot="1" x14ac:dyDescent="0.3">
      <c r="A1434" s="5" t="s">
        <v>1717</v>
      </c>
      <c r="B1434" s="6" t="s">
        <v>1718</v>
      </c>
      <c r="C1434" s="14">
        <v>106.99963</v>
      </c>
      <c r="D1434" s="14">
        <v>100</v>
      </c>
      <c r="E1434" s="14">
        <f t="shared" si="171"/>
        <v>100</v>
      </c>
      <c r="F1434" s="14">
        <f>SUM(F1435,F1439)</f>
        <v>100</v>
      </c>
      <c r="G1434" s="14">
        <f>SUM(G1435,G1439)</f>
        <v>0</v>
      </c>
      <c r="H1434" s="14">
        <f>SUM(H1435,H1439)</f>
        <v>0</v>
      </c>
    </row>
    <row r="1435" spans="1:8" ht="16.5" thickTop="1" thickBot="1" x14ac:dyDescent="0.3">
      <c r="A1435" s="5" t="s">
        <v>1719</v>
      </c>
      <c r="B1435" s="7" t="s">
        <v>20</v>
      </c>
      <c r="C1435" s="15">
        <v>106.99963</v>
      </c>
      <c r="D1435" s="15">
        <v>100</v>
      </c>
      <c r="E1435" s="15">
        <f t="shared" si="171"/>
        <v>100</v>
      </c>
      <c r="F1435" s="15">
        <f>SUM(F1436:F1438)</f>
        <v>100</v>
      </c>
      <c r="G1435" s="15">
        <f>SUM(G1436:G1438)</f>
        <v>0</v>
      </c>
      <c r="H1435" s="15">
        <f>SUM(H1436:H1438)</f>
        <v>0</v>
      </c>
    </row>
    <row r="1436" spans="1:8" ht="16.5" thickTop="1" thickBot="1" x14ac:dyDescent="0.3">
      <c r="A1436" s="5" t="s">
        <v>1720</v>
      </c>
      <c r="B1436" s="8" t="s">
        <v>22</v>
      </c>
      <c r="C1436" s="15">
        <v>51</v>
      </c>
      <c r="D1436" s="15">
        <v>51</v>
      </c>
      <c r="E1436" s="15">
        <f t="shared" si="171"/>
        <v>51</v>
      </c>
      <c r="F1436" s="15">
        <v>51</v>
      </c>
      <c r="G1436" s="15">
        <v>0</v>
      </c>
      <c r="H1436" s="15">
        <v>0</v>
      </c>
    </row>
    <row r="1437" spans="1:8" ht="16.5" thickTop="1" thickBot="1" x14ac:dyDescent="0.3">
      <c r="A1437" s="5" t="s">
        <v>1721</v>
      </c>
      <c r="B1437" s="8" t="s">
        <v>24</v>
      </c>
      <c r="C1437" s="15">
        <v>55.999630000000003</v>
      </c>
      <c r="D1437" s="15">
        <v>49</v>
      </c>
      <c r="E1437" s="15">
        <f t="shared" si="171"/>
        <v>49</v>
      </c>
      <c r="F1437" s="15">
        <v>49</v>
      </c>
      <c r="G1437" s="15">
        <v>0</v>
      </c>
      <c r="H1437" s="15">
        <v>0</v>
      </c>
    </row>
    <row r="1438" spans="1:8" ht="16.5" thickTop="1" thickBot="1" x14ac:dyDescent="0.3">
      <c r="A1438" s="5" t="s">
        <v>1722</v>
      </c>
      <c r="B1438" s="8" t="s">
        <v>34</v>
      </c>
      <c r="C1438" s="15">
        <v>0</v>
      </c>
      <c r="D1438" s="15">
        <v>0</v>
      </c>
      <c r="E1438" s="15">
        <f t="shared" si="171"/>
        <v>0</v>
      </c>
      <c r="F1438" s="15">
        <v>0</v>
      </c>
      <c r="G1438" s="15">
        <v>0</v>
      </c>
      <c r="H1438" s="15">
        <v>0</v>
      </c>
    </row>
    <row r="1439" spans="1:8" ht="16.5" thickTop="1" thickBot="1" x14ac:dyDescent="0.3">
      <c r="A1439" s="5" t="s">
        <v>1723</v>
      </c>
      <c r="B1439" s="7" t="s">
        <v>36</v>
      </c>
      <c r="C1439" s="15">
        <v>0</v>
      </c>
      <c r="D1439" s="15">
        <v>0</v>
      </c>
      <c r="E1439" s="15">
        <f t="shared" si="171"/>
        <v>0</v>
      </c>
      <c r="F1439" s="15">
        <v>0</v>
      </c>
      <c r="G1439" s="15">
        <v>0</v>
      </c>
      <c r="H1439" s="15">
        <v>0</v>
      </c>
    </row>
    <row r="1440" spans="1:8" ht="31.5" thickTop="1" thickBot="1" x14ac:dyDescent="0.3">
      <c r="A1440" s="5" t="s">
        <v>1724</v>
      </c>
      <c r="B1440" s="6" t="s">
        <v>1725</v>
      </c>
      <c r="C1440" s="14">
        <v>288.63686000000001</v>
      </c>
      <c r="D1440" s="14">
        <v>385</v>
      </c>
      <c r="E1440" s="14">
        <f t="shared" si="171"/>
        <v>385</v>
      </c>
      <c r="F1440" s="14">
        <f>SUM(F1441,F1446:F1447)</f>
        <v>385</v>
      </c>
      <c r="G1440" s="14">
        <f>SUM(G1441,G1446:G1447)</f>
        <v>0</v>
      </c>
      <c r="H1440" s="14">
        <f>SUM(H1441,H1446:H1447)</f>
        <v>0</v>
      </c>
    </row>
    <row r="1441" spans="1:8" ht="16.5" thickTop="1" thickBot="1" x14ac:dyDescent="0.3">
      <c r="A1441" s="5" t="s">
        <v>1726</v>
      </c>
      <c r="B1441" s="7" t="s">
        <v>20</v>
      </c>
      <c r="C1441" s="15">
        <v>272.19195999999999</v>
      </c>
      <c r="D1441" s="15">
        <v>367</v>
      </c>
      <c r="E1441" s="15">
        <f t="shared" si="171"/>
        <v>367</v>
      </c>
      <c r="F1441" s="15">
        <f>SUM(F1442:F1445)</f>
        <v>367</v>
      </c>
      <c r="G1441" s="15">
        <f>SUM(G1442:G1445)</f>
        <v>0</v>
      </c>
      <c r="H1441" s="15">
        <f>SUM(H1442:H1445)</f>
        <v>0</v>
      </c>
    </row>
    <row r="1442" spans="1:8" ht="16.5" thickTop="1" thickBot="1" x14ac:dyDescent="0.3">
      <c r="A1442" s="5" t="s">
        <v>1727</v>
      </c>
      <c r="B1442" s="8" t="s">
        <v>22</v>
      </c>
      <c r="C1442" s="15">
        <v>90.923720000000003</v>
      </c>
      <c r="D1442" s="15">
        <v>108</v>
      </c>
      <c r="E1442" s="15">
        <f t="shared" si="171"/>
        <v>108</v>
      </c>
      <c r="F1442" s="15">
        <v>108</v>
      </c>
      <c r="G1442" s="15">
        <v>0</v>
      </c>
      <c r="H1442" s="15">
        <v>0</v>
      </c>
    </row>
    <row r="1443" spans="1:8" ht="16.5" thickTop="1" thickBot="1" x14ac:dyDescent="0.3">
      <c r="A1443" s="5" t="s">
        <v>1728</v>
      </c>
      <c r="B1443" s="8" t="s">
        <v>24</v>
      </c>
      <c r="C1443" s="15">
        <v>158.03628</v>
      </c>
      <c r="D1443" s="15">
        <v>243</v>
      </c>
      <c r="E1443" s="15">
        <f t="shared" si="171"/>
        <v>244</v>
      </c>
      <c r="F1443" s="15">
        <v>244</v>
      </c>
      <c r="G1443" s="15">
        <v>0</v>
      </c>
      <c r="H1443" s="15">
        <v>0</v>
      </c>
    </row>
    <row r="1444" spans="1:8" ht="16.5" thickTop="1" thickBot="1" x14ac:dyDescent="0.3">
      <c r="A1444" s="5" t="s">
        <v>1729</v>
      </c>
      <c r="B1444" s="8" t="s">
        <v>32</v>
      </c>
      <c r="C1444" s="15">
        <v>22.491060000000001</v>
      </c>
      <c r="D1444" s="15">
        <v>14</v>
      </c>
      <c r="E1444" s="15">
        <f t="shared" si="171"/>
        <v>14</v>
      </c>
      <c r="F1444" s="15">
        <v>14</v>
      </c>
      <c r="G1444" s="15">
        <v>0</v>
      </c>
      <c r="H1444" s="15">
        <v>0</v>
      </c>
    </row>
    <row r="1445" spans="1:8" ht="16.5" thickTop="1" thickBot="1" x14ac:dyDescent="0.3">
      <c r="A1445" s="5" t="s">
        <v>1730</v>
      </c>
      <c r="B1445" s="8" t="s">
        <v>34</v>
      </c>
      <c r="C1445" s="15">
        <v>0.7409</v>
      </c>
      <c r="D1445" s="15">
        <v>2</v>
      </c>
      <c r="E1445" s="15">
        <f t="shared" si="171"/>
        <v>1</v>
      </c>
      <c r="F1445" s="15">
        <v>1</v>
      </c>
      <c r="G1445" s="15">
        <v>0</v>
      </c>
      <c r="H1445" s="15">
        <v>0</v>
      </c>
    </row>
    <row r="1446" spans="1:8" ht="16.5" thickTop="1" thickBot="1" x14ac:dyDescent="0.3">
      <c r="A1446" s="5" t="s">
        <v>1731</v>
      </c>
      <c r="B1446" s="7" t="s">
        <v>36</v>
      </c>
      <c r="C1446" s="15">
        <v>16.388999999999999</v>
      </c>
      <c r="D1446" s="15">
        <v>18</v>
      </c>
      <c r="E1446" s="15">
        <f t="shared" si="171"/>
        <v>18</v>
      </c>
      <c r="F1446" s="15">
        <v>18</v>
      </c>
      <c r="G1446" s="15">
        <v>0</v>
      </c>
      <c r="H1446" s="15">
        <v>0</v>
      </c>
    </row>
    <row r="1447" spans="1:8" ht="16.5" thickTop="1" thickBot="1" x14ac:dyDescent="0.3">
      <c r="A1447" s="5" t="s">
        <v>1732</v>
      </c>
      <c r="B1447" s="7" t="s">
        <v>40</v>
      </c>
      <c r="C1447" s="15">
        <v>5.5899999999999998E-2</v>
      </c>
      <c r="D1447" s="15">
        <v>0</v>
      </c>
      <c r="E1447" s="15">
        <f t="shared" si="171"/>
        <v>0</v>
      </c>
      <c r="F1447" s="15">
        <v>0</v>
      </c>
      <c r="G1447" s="15">
        <v>0</v>
      </c>
      <c r="H1447" s="15">
        <v>0</v>
      </c>
    </row>
    <row r="1448" spans="1:8" ht="16.5" thickTop="1" thickBot="1" x14ac:dyDescent="0.3">
      <c r="A1448" s="5" t="s">
        <v>1733</v>
      </c>
      <c r="B1448" s="6" t="s">
        <v>1734</v>
      </c>
      <c r="C1448" s="14">
        <v>679707.01225000015</v>
      </c>
      <c r="D1448" s="14">
        <v>670000</v>
      </c>
      <c r="E1448" s="14">
        <f t="shared" si="171"/>
        <v>743200</v>
      </c>
      <c r="F1448" s="14">
        <f t="shared" ref="F1448:H1449" si="178">SUM(F1458,F1558,F1609,F1631,F1649,F1653,F1658,F1721)</f>
        <v>665000</v>
      </c>
      <c r="G1448" s="14">
        <f t="shared" si="178"/>
        <v>0</v>
      </c>
      <c r="H1448" s="14">
        <f t="shared" si="178"/>
        <v>78200</v>
      </c>
    </row>
    <row r="1449" spans="1:8" ht="16.5" thickTop="1" thickBot="1" x14ac:dyDescent="0.3">
      <c r="A1449" s="5" t="s">
        <v>1735</v>
      </c>
      <c r="B1449" s="7" t="s">
        <v>20</v>
      </c>
      <c r="C1449" s="15">
        <v>655550.04076000024</v>
      </c>
      <c r="D1449" s="15">
        <v>642474</v>
      </c>
      <c r="E1449" s="15">
        <f t="shared" si="171"/>
        <v>712253</v>
      </c>
      <c r="F1449" s="15">
        <f t="shared" si="178"/>
        <v>634053</v>
      </c>
      <c r="G1449" s="15">
        <f t="shared" si="178"/>
        <v>0</v>
      </c>
      <c r="H1449" s="15">
        <f t="shared" si="178"/>
        <v>78200</v>
      </c>
    </row>
    <row r="1450" spans="1:8" ht="16.5" thickTop="1" thickBot="1" x14ac:dyDescent="0.3">
      <c r="A1450" s="5" t="s">
        <v>1736</v>
      </c>
      <c r="B1450" s="8" t="s">
        <v>22</v>
      </c>
      <c r="C1450" s="15">
        <v>418347.40924999991</v>
      </c>
      <c r="D1450" s="15">
        <v>404958</v>
      </c>
      <c r="E1450" s="15">
        <f t="shared" si="171"/>
        <v>407364</v>
      </c>
      <c r="F1450" s="15">
        <f>SUM(F1460,F1560,F1611,F1633,F1655,F1660)</f>
        <v>407364</v>
      </c>
      <c r="G1450" s="15">
        <f>SUM(G1460,G1560,G1611,G1633,G1655,G1660)</f>
        <v>0</v>
      </c>
      <c r="H1450" s="15">
        <f>SUM(H1460,H1560,H1611,H1633,H1655,H1660)</f>
        <v>0</v>
      </c>
    </row>
    <row r="1451" spans="1:8" ht="16.5" thickTop="1" thickBot="1" x14ac:dyDescent="0.3">
      <c r="A1451" s="5" t="s">
        <v>1737</v>
      </c>
      <c r="B1451" s="8" t="s">
        <v>24</v>
      </c>
      <c r="C1451" s="15">
        <v>203804.37144999995</v>
      </c>
      <c r="D1451" s="15">
        <v>203893</v>
      </c>
      <c r="E1451" s="15">
        <f t="shared" si="171"/>
        <v>270653</v>
      </c>
      <c r="F1451" s="15">
        <f>SUM(F1461,F1561,F1612,F1634,F1651,F1656,F1661,F1723)</f>
        <v>192453</v>
      </c>
      <c r="G1451" s="15">
        <f>SUM(G1461,G1561,G1612,G1634,G1651,G1656,G1661,G1723)</f>
        <v>0</v>
      </c>
      <c r="H1451" s="15">
        <f>SUM(H1461,H1561,H1612,H1634,H1651,H1656,H1661,H1723)</f>
        <v>78200</v>
      </c>
    </row>
    <row r="1452" spans="1:8" ht="16.5" thickTop="1" thickBot="1" x14ac:dyDescent="0.3">
      <c r="A1452" s="5" t="s">
        <v>1738</v>
      </c>
      <c r="B1452" s="8" t="s">
        <v>30</v>
      </c>
      <c r="C1452" s="15">
        <v>2.8816700000000002</v>
      </c>
      <c r="D1452" s="15">
        <v>54</v>
      </c>
      <c r="E1452" s="15">
        <f t="shared" si="171"/>
        <v>54</v>
      </c>
      <c r="F1452" s="15">
        <f>SUM(F1462,F1662)</f>
        <v>54</v>
      </c>
      <c r="G1452" s="15">
        <f>SUM(G1462,G1662)</f>
        <v>0</v>
      </c>
      <c r="H1452" s="15">
        <f>SUM(H1462,H1662)</f>
        <v>0</v>
      </c>
    </row>
    <row r="1453" spans="1:8" ht="16.5" thickTop="1" thickBot="1" x14ac:dyDescent="0.3">
      <c r="A1453" s="5" t="s">
        <v>1739</v>
      </c>
      <c r="B1453" s="8" t="s">
        <v>32</v>
      </c>
      <c r="C1453" s="15">
        <v>23559.346880000005</v>
      </c>
      <c r="D1453" s="15">
        <v>22960</v>
      </c>
      <c r="E1453" s="15">
        <f t="shared" si="171"/>
        <v>21444</v>
      </c>
      <c r="F1453" s="15">
        <f>SUM(F1463,F1562,F1613,F1635,F1663)</f>
        <v>21444</v>
      </c>
      <c r="G1453" s="15">
        <f>SUM(G1463,G1562,G1613,G1635,G1663)</f>
        <v>0</v>
      </c>
      <c r="H1453" s="15">
        <f>SUM(H1463,H1562,H1613,H1635,H1663)</f>
        <v>0</v>
      </c>
    </row>
    <row r="1454" spans="1:8" ht="16.5" thickTop="1" thickBot="1" x14ac:dyDescent="0.3">
      <c r="A1454" s="5" t="s">
        <v>1740</v>
      </c>
      <c r="B1454" s="8" t="s">
        <v>34</v>
      </c>
      <c r="C1454" s="15">
        <v>9836.0315099999989</v>
      </c>
      <c r="D1454" s="15">
        <v>10609</v>
      </c>
      <c r="E1454" s="15">
        <f t="shared" si="171"/>
        <v>12738</v>
      </c>
      <c r="F1454" s="15">
        <f>SUM(F1464,F1563,F1614,F1636,F1657,F1664)</f>
        <v>12738</v>
      </c>
      <c r="G1454" s="15">
        <f>SUM(G1464,G1563,G1614,G1636,G1657,G1664)</f>
        <v>0</v>
      </c>
      <c r="H1454" s="15">
        <f>SUM(H1464,H1563,H1614,H1636,H1657,H1664)</f>
        <v>0</v>
      </c>
    </row>
    <row r="1455" spans="1:8" ht="16.5" thickTop="1" thickBot="1" x14ac:dyDescent="0.3">
      <c r="A1455" s="5" t="s">
        <v>1741</v>
      </c>
      <c r="B1455" s="7" t="s">
        <v>36</v>
      </c>
      <c r="C1455" s="15">
        <v>23145.972839999995</v>
      </c>
      <c r="D1455" s="15">
        <v>27526</v>
      </c>
      <c r="E1455" s="15">
        <f t="shared" si="171"/>
        <v>30932</v>
      </c>
      <c r="F1455" s="15">
        <f>SUM(F1465,F1564,F1615,F1637,F1652,F1665)</f>
        <v>30932</v>
      </c>
      <c r="G1455" s="15">
        <f>SUM(G1465,G1564,G1615,G1637,G1652,G1665)</f>
        <v>0</v>
      </c>
      <c r="H1455" s="15">
        <f>SUM(H1465,H1564,H1615,H1637,H1652,H1665)</f>
        <v>0</v>
      </c>
    </row>
    <row r="1456" spans="1:8" ht="16.5" thickTop="1" thickBot="1" x14ac:dyDescent="0.3">
      <c r="A1456" s="5" t="s">
        <v>1742</v>
      </c>
      <c r="B1456" s="7" t="s">
        <v>38</v>
      </c>
      <c r="C1456" s="15">
        <v>917.71799999999996</v>
      </c>
      <c r="D1456" s="15">
        <v>0</v>
      </c>
      <c r="E1456" s="15">
        <f t="shared" si="171"/>
        <v>0</v>
      </c>
      <c r="F1456" s="15">
        <f>SUM(F1666)</f>
        <v>0</v>
      </c>
      <c r="G1456" s="15">
        <f>SUM(G1666)</f>
        <v>0</v>
      </c>
      <c r="H1456" s="15">
        <f>SUM(H1666)</f>
        <v>0</v>
      </c>
    </row>
    <row r="1457" spans="1:8" ht="16.5" thickTop="1" thickBot="1" x14ac:dyDescent="0.3">
      <c r="A1457" s="5" t="s">
        <v>1743</v>
      </c>
      <c r="B1457" s="7" t="s">
        <v>40</v>
      </c>
      <c r="C1457" s="15">
        <v>93.280650000000009</v>
      </c>
      <c r="D1457" s="15">
        <v>0</v>
      </c>
      <c r="E1457" s="15">
        <f t="shared" si="171"/>
        <v>15</v>
      </c>
      <c r="F1457" s="15">
        <f>SUM(F1466,F1565,F1616,F1667)</f>
        <v>15</v>
      </c>
      <c r="G1457" s="15">
        <f>SUM(G1466,G1565,G1616,G1667)</f>
        <v>0</v>
      </c>
      <c r="H1457" s="15">
        <f>SUM(H1466,H1565,H1616,H1667)</f>
        <v>0</v>
      </c>
    </row>
    <row r="1458" spans="1:8" ht="16.5" thickTop="1" thickBot="1" x14ac:dyDescent="0.3">
      <c r="A1458" s="5" t="s">
        <v>1744</v>
      </c>
      <c r="B1458" s="6" t="s">
        <v>1745</v>
      </c>
      <c r="C1458" s="14">
        <v>552654.93612000032</v>
      </c>
      <c r="D1458" s="14">
        <v>491576</v>
      </c>
      <c r="E1458" s="14">
        <f t="shared" si="171"/>
        <v>481998</v>
      </c>
      <c r="F1458" s="14">
        <f t="shared" ref="F1458:H1459" si="179">SUM(F1467,F1476,F1480,F1484,F1488,F1492,F1496,F1500,F1504,F1508,F1512,F1517,F1520,F1524,F1528,F1533,F1536,F1540,F1544,F1548,F1552,F1555)</f>
        <v>481998</v>
      </c>
      <c r="G1458" s="14">
        <f t="shared" si="179"/>
        <v>0</v>
      </c>
      <c r="H1458" s="14">
        <f t="shared" si="179"/>
        <v>0</v>
      </c>
    </row>
    <row r="1459" spans="1:8" ht="16.5" thickTop="1" thickBot="1" x14ac:dyDescent="0.3">
      <c r="A1459" s="5" t="s">
        <v>1746</v>
      </c>
      <c r="B1459" s="7" t="s">
        <v>20</v>
      </c>
      <c r="C1459" s="15">
        <v>546250.08292000031</v>
      </c>
      <c r="D1459" s="15">
        <v>488095</v>
      </c>
      <c r="E1459" s="15">
        <f t="shared" si="171"/>
        <v>477048</v>
      </c>
      <c r="F1459" s="15">
        <f t="shared" si="179"/>
        <v>477048</v>
      </c>
      <c r="G1459" s="15">
        <f t="shared" si="179"/>
        <v>0</v>
      </c>
      <c r="H1459" s="15">
        <f t="shared" si="179"/>
        <v>0</v>
      </c>
    </row>
    <row r="1460" spans="1:8" ht="16.5" thickTop="1" thickBot="1" x14ac:dyDescent="0.3">
      <c r="A1460" s="5" t="s">
        <v>1747</v>
      </c>
      <c r="B1460" s="8" t="s">
        <v>22</v>
      </c>
      <c r="C1460" s="15">
        <v>381012.08630999998</v>
      </c>
      <c r="D1460" s="15">
        <v>366898</v>
      </c>
      <c r="E1460" s="15">
        <f t="shared" si="171"/>
        <v>345309</v>
      </c>
      <c r="F1460" s="15">
        <f>SUM(F1469,F1542)</f>
        <v>345309</v>
      </c>
      <c r="G1460" s="15">
        <f>SUM(G1469,G1542)</f>
        <v>0</v>
      </c>
      <c r="H1460" s="15">
        <f>SUM(H1469,H1542)</f>
        <v>0</v>
      </c>
    </row>
    <row r="1461" spans="1:8" ht="16.5" thickTop="1" thickBot="1" x14ac:dyDescent="0.3">
      <c r="A1461" s="5" t="s">
        <v>1748</v>
      </c>
      <c r="B1461" s="8" t="s">
        <v>24</v>
      </c>
      <c r="C1461" s="15">
        <v>133519.64427999995</v>
      </c>
      <c r="D1461" s="15">
        <v>121197</v>
      </c>
      <c r="E1461" s="15">
        <f t="shared" si="171"/>
        <v>131739</v>
      </c>
      <c r="F1461" s="15">
        <f>SUM(F1470,F1478,F1482,F1486,F1490,F1494,F1498,F1502,F1506,F1510,F1514,F1519,F1522,F1526,F1530,F1535,F1538,F1543,F1546,F1550,F1554,F1557)</f>
        <v>131739</v>
      </c>
      <c r="G1461" s="15">
        <f>SUM(G1470,G1478,G1482,G1486,G1490,G1494,G1498,G1502,G1506,G1510,G1514,G1519,G1522,G1526,G1530,G1535,G1538,G1543,G1546,G1550,G1554,G1557)</f>
        <v>0</v>
      </c>
      <c r="H1461" s="15">
        <f>SUM(H1470,H1478,H1482,H1486,H1490,H1494,H1498,H1502,H1506,H1510,H1514,H1519,H1522,H1526,H1530,H1535,H1538,H1543,H1546,H1550,H1554,H1557)</f>
        <v>0</v>
      </c>
    </row>
    <row r="1462" spans="1:8" ht="16.5" thickTop="1" thickBot="1" x14ac:dyDescent="0.3">
      <c r="A1462" s="5" t="s">
        <v>1749</v>
      </c>
      <c r="B1462" s="8" t="s">
        <v>30</v>
      </c>
      <c r="C1462" s="15">
        <v>2.8816700000000002</v>
      </c>
      <c r="D1462" s="15">
        <v>0</v>
      </c>
      <c r="E1462" s="15">
        <f t="shared" si="171"/>
        <v>0</v>
      </c>
      <c r="F1462" s="15">
        <f>SUM(F1471)</f>
        <v>0</v>
      </c>
      <c r="G1462" s="15">
        <f>SUM(G1471)</f>
        <v>0</v>
      </c>
      <c r="H1462" s="15">
        <f>SUM(H1471)</f>
        <v>0</v>
      </c>
    </row>
    <row r="1463" spans="1:8" ht="16.5" thickTop="1" thickBot="1" x14ac:dyDescent="0.3">
      <c r="A1463" s="5" t="s">
        <v>1750</v>
      </c>
      <c r="B1463" s="8" t="s">
        <v>32</v>
      </c>
      <c r="C1463" s="15">
        <v>22591.97783</v>
      </c>
      <c r="D1463" s="15">
        <v>0</v>
      </c>
      <c r="E1463" s="15">
        <f t="shared" si="171"/>
        <v>0</v>
      </c>
      <c r="F1463" s="15">
        <f>SUM(F1472,F1479,F1483,F1487,F1491,F1495,F1499,F1503,F1507,F1511,F1515,F1523,F1527,F1531,F1539,F1547)</f>
        <v>0</v>
      </c>
      <c r="G1463" s="15">
        <f>SUM(G1472,G1479,G1483,G1487,G1491,G1495,G1499,G1503,G1507,G1511,G1515,G1523,G1527,G1531,G1539,G1547)</f>
        <v>0</v>
      </c>
      <c r="H1463" s="15">
        <f>SUM(H1472,H1479,H1483,H1487,H1491,H1495,H1499,H1503,H1507,H1511,H1515,H1523,H1527,H1531,H1539,H1547)</f>
        <v>0</v>
      </c>
    </row>
    <row r="1464" spans="1:8" ht="16.5" thickTop="1" thickBot="1" x14ac:dyDescent="0.3">
      <c r="A1464" s="5" t="s">
        <v>1751</v>
      </c>
      <c r="B1464" s="8" t="s">
        <v>34</v>
      </c>
      <c r="C1464" s="15">
        <v>9123.4928299999992</v>
      </c>
      <c r="D1464" s="15">
        <v>0</v>
      </c>
      <c r="E1464" s="15">
        <f t="shared" si="171"/>
        <v>0</v>
      </c>
      <c r="F1464" s="15">
        <f>SUM(F1473)</f>
        <v>0</v>
      </c>
      <c r="G1464" s="15">
        <f>SUM(G1473)</f>
        <v>0</v>
      </c>
      <c r="H1464" s="15">
        <f>SUM(H1473)</f>
        <v>0</v>
      </c>
    </row>
    <row r="1465" spans="1:8" ht="16.5" thickTop="1" thickBot="1" x14ac:dyDescent="0.3">
      <c r="A1465" s="5" t="s">
        <v>1752</v>
      </c>
      <c r="B1465" s="7" t="s">
        <v>36</v>
      </c>
      <c r="C1465" s="15">
        <v>6338.2142699999995</v>
      </c>
      <c r="D1465" s="15">
        <v>3481</v>
      </c>
      <c r="E1465" s="15">
        <f t="shared" si="171"/>
        <v>4935</v>
      </c>
      <c r="F1465" s="15">
        <f>SUM(F1474,F1532,F1551)</f>
        <v>4935</v>
      </c>
      <c r="G1465" s="15">
        <f>SUM(G1474,G1532,G1551)</f>
        <v>0</v>
      </c>
      <c r="H1465" s="15">
        <f>SUM(H1474,H1532,H1551)</f>
        <v>0</v>
      </c>
    </row>
    <row r="1466" spans="1:8" ht="16.5" thickTop="1" thickBot="1" x14ac:dyDescent="0.3">
      <c r="A1466" s="5" t="s">
        <v>1753</v>
      </c>
      <c r="B1466" s="7" t="s">
        <v>40</v>
      </c>
      <c r="C1466" s="15">
        <v>66.638930000000002</v>
      </c>
      <c r="D1466" s="15">
        <v>0</v>
      </c>
      <c r="E1466" s="15">
        <f t="shared" si="171"/>
        <v>15</v>
      </c>
      <c r="F1466" s="15">
        <f>SUM(F1475,F1516)</f>
        <v>15</v>
      </c>
      <c r="G1466" s="15">
        <f>SUM(G1475,G1516)</f>
        <v>0</v>
      </c>
      <c r="H1466" s="15">
        <f>SUM(H1475,H1516)</f>
        <v>0</v>
      </c>
    </row>
    <row r="1467" spans="1:8" ht="16.5" thickTop="1" thickBot="1" x14ac:dyDescent="0.3">
      <c r="A1467" s="5" t="s">
        <v>1754</v>
      </c>
      <c r="B1467" s="6" t="s">
        <v>1755</v>
      </c>
      <c r="C1467" s="14">
        <v>551784.59510000004</v>
      </c>
      <c r="D1467" s="14">
        <v>489773</v>
      </c>
      <c r="E1467" s="14">
        <f t="shared" si="171"/>
        <v>478489</v>
      </c>
      <c r="F1467" s="14">
        <f>SUM(F1468,F1474:F1475)</f>
        <v>478489</v>
      </c>
      <c r="G1467" s="14">
        <f>SUM(G1468,G1474:G1475)</f>
        <v>0</v>
      </c>
      <c r="H1467" s="14">
        <f>SUM(H1468,H1474:H1475)</f>
        <v>0</v>
      </c>
    </row>
    <row r="1468" spans="1:8" ht="16.5" thickTop="1" thickBot="1" x14ac:dyDescent="0.3">
      <c r="A1468" s="5" t="s">
        <v>1756</v>
      </c>
      <c r="B1468" s="7" t="s">
        <v>20</v>
      </c>
      <c r="C1468" s="15">
        <v>545379.74190000002</v>
      </c>
      <c r="D1468" s="15">
        <v>487792</v>
      </c>
      <c r="E1468" s="15">
        <f t="shared" si="171"/>
        <v>473599</v>
      </c>
      <c r="F1468" s="15">
        <f>SUM(F1469:F1473)</f>
        <v>473599</v>
      </c>
      <c r="G1468" s="15">
        <f>SUM(G1469:G1473)</f>
        <v>0</v>
      </c>
      <c r="H1468" s="15">
        <f>SUM(H1469:H1473)</f>
        <v>0</v>
      </c>
    </row>
    <row r="1469" spans="1:8" ht="16.5" thickTop="1" thickBot="1" x14ac:dyDescent="0.3">
      <c r="A1469" s="5" t="s">
        <v>1757</v>
      </c>
      <c r="B1469" s="8" t="s">
        <v>22</v>
      </c>
      <c r="C1469" s="15">
        <v>380976.27531</v>
      </c>
      <c r="D1469" s="15">
        <v>366898</v>
      </c>
      <c r="E1469" s="15">
        <f t="shared" si="171"/>
        <v>345309</v>
      </c>
      <c r="F1469" s="15">
        <v>345309</v>
      </c>
      <c r="G1469" s="15">
        <v>0</v>
      </c>
      <c r="H1469" s="15">
        <v>0</v>
      </c>
    </row>
    <row r="1470" spans="1:8" ht="16.5" thickTop="1" thickBot="1" x14ac:dyDescent="0.3">
      <c r="A1470" s="5" t="s">
        <v>1758</v>
      </c>
      <c r="B1470" s="8" t="s">
        <v>24</v>
      </c>
      <c r="C1470" s="15">
        <v>132892.65826</v>
      </c>
      <c r="D1470" s="15">
        <v>120894</v>
      </c>
      <c r="E1470" s="15">
        <f t="shared" si="171"/>
        <v>128290</v>
      </c>
      <c r="F1470" s="15">
        <v>128290</v>
      </c>
      <c r="G1470" s="15">
        <v>0</v>
      </c>
      <c r="H1470" s="15">
        <v>0</v>
      </c>
    </row>
    <row r="1471" spans="1:8" ht="16.5" thickTop="1" thickBot="1" x14ac:dyDescent="0.3">
      <c r="A1471" s="5" t="s">
        <v>1759</v>
      </c>
      <c r="B1471" s="8" t="s">
        <v>30</v>
      </c>
      <c r="C1471" s="15">
        <v>2.8816700000000002</v>
      </c>
      <c r="D1471" s="15">
        <v>0</v>
      </c>
      <c r="E1471" s="15">
        <f t="shared" si="171"/>
        <v>0</v>
      </c>
      <c r="F1471" s="15">
        <v>0</v>
      </c>
      <c r="G1471" s="15">
        <v>0</v>
      </c>
      <c r="H1471" s="15">
        <v>0</v>
      </c>
    </row>
    <row r="1472" spans="1:8" ht="16.5" thickTop="1" thickBot="1" x14ac:dyDescent="0.3">
      <c r="A1472" s="5" t="s">
        <v>1760</v>
      </c>
      <c r="B1472" s="8" t="s">
        <v>32</v>
      </c>
      <c r="C1472" s="15">
        <v>22384.433830000002</v>
      </c>
      <c r="D1472" s="15">
        <v>0</v>
      </c>
      <c r="E1472" s="15">
        <f t="shared" si="171"/>
        <v>0</v>
      </c>
      <c r="F1472" s="15">
        <v>0</v>
      </c>
      <c r="G1472" s="15">
        <v>0</v>
      </c>
      <c r="H1472" s="15">
        <v>0</v>
      </c>
    </row>
    <row r="1473" spans="1:8" ht="16.5" thickTop="1" thickBot="1" x14ac:dyDescent="0.3">
      <c r="A1473" s="5" t="s">
        <v>1761</v>
      </c>
      <c r="B1473" s="8" t="s">
        <v>34</v>
      </c>
      <c r="C1473" s="15">
        <v>9123.4928299999992</v>
      </c>
      <c r="D1473" s="15">
        <v>0</v>
      </c>
      <c r="E1473" s="15">
        <f t="shared" si="171"/>
        <v>0</v>
      </c>
      <c r="F1473" s="15">
        <v>0</v>
      </c>
      <c r="G1473" s="15">
        <v>0</v>
      </c>
      <c r="H1473" s="15">
        <v>0</v>
      </c>
    </row>
    <row r="1474" spans="1:8" ht="16.5" thickTop="1" thickBot="1" x14ac:dyDescent="0.3">
      <c r="A1474" s="5" t="s">
        <v>1762</v>
      </c>
      <c r="B1474" s="7" t="s">
        <v>36</v>
      </c>
      <c r="C1474" s="15">
        <v>6338.2142699999995</v>
      </c>
      <c r="D1474" s="15">
        <v>1981</v>
      </c>
      <c r="E1474" s="15">
        <f t="shared" si="171"/>
        <v>4875</v>
      </c>
      <c r="F1474" s="15">
        <v>4875</v>
      </c>
      <c r="G1474" s="15">
        <v>0</v>
      </c>
      <c r="H1474" s="15">
        <v>0</v>
      </c>
    </row>
    <row r="1475" spans="1:8" ht="16.5" thickTop="1" thickBot="1" x14ac:dyDescent="0.3">
      <c r="A1475" s="5" t="s">
        <v>1763</v>
      </c>
      <c r="B1475" s="7" t="s">
        <v>40</v>
      </c>
      <c r="C1475" s="15">
        <v>66.638930000000002</v>
      </c>
      <c r="D1475" s="15">
        <v>0</v>
      </c>
      <c r="E1475" s="15">
        <f t="shared" si="171"/>
        <v>15</v>
      </c>
      <c r="F1475" s="15">
        <v>15</v>
      </c>
      <c r="G1475" s="15">
        <v>0</v>
      </c>
      <c r="H1475" s="15">
        <v>0</v>
      </c>
    </row>
    <row r="1476" spans="1:8" ht="31.5" thickTop="1" thickBot="1" x14ac:dyDescent="0.3">
      <c r="A1476" s="5" t="s">
        <v>1764</v>
      </c>
      <c r="B1476" s="6" t="s">
        <v>1765</v>
      </c>
      <c r="C1476" s="14">
        <v>9.61782</v>
      </c>
      <c r="D1476" s="14">
        <v>4</v>
      </c>
      <c r="E1476" s="14">
        <f t="shared" si="171"/>
        <v>48</v>
      </c>
      <c r="F1476" s="14">
        <f>SUM(F1477)</f>
        <v>48</v>
      </c>
      <c r="G1476" s="14">
        <f>SUM(G1477)</f>
        <v>0</v>
      </c>
      <c r="H1476" s="14">
        <f>SUM(H1477)</f>
        <v>0</v>
      </c>
    </row>
    <row r="1477" spans="1:8" ht="16.5" thickTop="1" thickBot="1" x14ac:dyDescent="0.3">
      <c r="A1477" s="5" t="s">
        <v>1766</v>
      </c>
      <c r="B1477" s="7" t="s">
        <v>20</v>
      </c>
      <c r="C1477" s="15">
        <v>9.61782</v>
      </c>
      <c r="D1477" s="15">
        <v>4</v>
      </c>
      <c r="E1477" s="15">
        <f t="shared" si="171"/>
        <v>48</v>
      </c>
      <c r="F1477" s="15">
        <f>SUM(F1478:F1479)</f>
        <v>48</v>
      </c>
      <c r="G1477" s="15">
        <f>SUM(G1478:G1479)</f>
        <v>0</v>
      </c>
      <c r="H1477" s="15">
        <f>SUM(H1478:H1479)</f>
        <v>0</v>
      </c>
    </row>
    <row r="1478" spans="1:8" ht="16.5" thickTop="1" thickBot="1" x14ac:dyDescent="0.3">
      <c r="A1478" s="5" t="s">
        <v>1767</v>
      </c>
      <c r="B1478" s="8" t="s">
        <v>24</v>
      </c>
      <c r="C1478" s="15">
        <v>7.86782</v>
      </c>
      <c r="D1478" s="15">
        <v>4</v>
      </c>
      <c r="E1478" s="15">
        <f t="shared" ref="E1478:E1541" si="180">SUM(F1478:H1478)</f>
        <v>48</v>
      </c>
      <c r="F1478" s="15">
        <v>48</v>
      </c>
      <c r="G1478" s="15">
        <v>0</v>
      </c>
      <c r="H1478" s="15">
        <v>0</v>
      </c>
    </row>
    <row r="1479" spans="1:8" ht="16.5" thickTop="1" thickBot="1" x14ac:dyDescent="0.3">
      <c r="A1479" s="5" t="s">
        <v>1768</v>
      </c>
      <c r="B1479" s="8" t="s">
        <v>32</v>
      </c>
      <c r="C1479" s="15">
        <v>1.75</v>
      </c>
      <c r="D1479" s="15">
        <v>0</v>
      </c>
      <c r="E1479" s="15">
        <f t="shared" si="180"/>
        <v>0</v>
      </c>
      <c r="F1479" s="15">
        <v>0</v>
      </c>
      <c r="G1479" s="15">
        <v>0</v>
      </c>
      <c r="H1479" s="15">
        <v>0</v>
      </c>
    </row>
    <row r="1480" spans="1:8" ht="31.5" thickTop="1" thickBot="1" x14ac:dyDescent="0.3">
      <c r="A1480" s="5" t="s">
        <v>1769</v>
      </c>
      <c r="B1480" s="6" t="s">
        <v>1770</v>
      </c>
      <c r="C1480" s="14">
        <v>17.453299999999999</v>
      </c>
      <c r="D1480" s="14">
        <v>2</v>
      </c>
      <c r="E1480" s="14">
        <f t="shared" si="180"/>
        <v>12</v>
      </c>
      <c r="F1480" s="14">
        <f>SUM(F1481)</f>
        <v>12</v>
      </c>
      <c r="G1480" s="14">
        <f>SUM(G1481)</f>
        <v>0</v>
      </c>
      <c r="H1480" s="14">
        <f>SUM(H1481)</f>
        <v>0</v>
      </c>
    </row>
    <row r="1481" spans="1:8" ht="16.5" thickTop="1" thickBot="1" x14ac:dyDescent="0.3">
      <c r="A1481" s="5" t="s">
        <v>1771</v>
      </c>
      <c r="B1481" s="7" t="s">
        <v>20</v>
      </c>
      <c r="C1481" s="15">
        <v>17.453299999999999</v>
      </c>
      <c r="D1481" s="15">
        <v>2</v>
      </c>
      <c r="E1481" s="15">
        <f t="shared" si="180"/>
        <v>12</v>
      </c>
      <c r="F1481" s="15">
        <f>SUM(F1482:F1483)</f>
        <v>12</v>
      </c>
      <c r="G1481" s="15">
        <f>SUM(G1482:G1483)</f>
        <v>0</v>
      </c>
      <c r="H1481" s="15">
        <f>SUM(H1482:H1483)</f>
        <v>0</v>
      </c>
    </row>
    <row r="1482" spans="1:8" ht="16.5" thickTop="1" thickBot="1" x14ac:dyDescent="0.3">
      <c r="A1482" s="5" t="s">
        <v>1772</v>
      </c>
      <c r="B1482" s="8" t="s">
        <v>24</v>
      </c>
      <c r="C1482" s="15">
        <v>4.2032999999999996</v>
      </c>
      <c r="D1482" s="15">
        <v>2</v>
      </c>
      <c r="E1482" s="15">
        <f t="shared" si="180"/>
        <v>12</v>
      </c>
      <c r="F1482" s="15">
        <v>12</v>
      </c>
      <c r="G1482" s="15">
        <v>0</v>
      </c>
      <c r="H1482" s="15">
        <v>0</v>
      </c>
    </row>
    <row r="1483" spans="1:8" ht="16.5" thickTop="1" thickBot="1" x14ac:dyDescent="0.3">
      <c r="A1483" s="5" t="s">
        <v>1773</v>
      </c>
      <c r="B1483" s="8" t="s">
        <v>32</v>
      </c>
      <c r="C1483" s="15">
        <v>13.25</v>
      </c>
      <c r="D1483" s="15">
        <v>0</v>
      </c>
      <c r="E1483" s="15">
        <f t="shared" si="180"/>
        <v>0</v>
      </c>
      <c r="F1483" s="15">
        <v>0</v>
      </c>
      <c r="G1483" s="15">
        <v>0</v>
      </c>
      <c r="H1483" s="15">
        <v>0</v>
      </c>
    </row>
    <row r="1484" spans="1:8" ht="46.5" thickTop="1" thickBot="1" x14ac:dyDescent="0.3">
      <c r="A1484" s="5" t="s">
        <v>1774</v>
      </c>
      <c r="B1484" s="6" t="s">
        <v>1775</v>
      </c>
      <c r="C1484" s="14">
        <v>16.713000000000001</v>
      </c>
      <c r="D1484" s="14">
        <v>3</v>
      </c>
      <c r="E1484" s="14">
        <f t="shared" si="180"/>
        <v>84</v>
      </c>
      <c r="F1484" s="14">
        <f>SUM(F1485)</f>
        <v>84</v>
      </c>
      <c r="G1484" s="14">
        <f>SUM(G1485)</f>
        <v>0</v>
      </c>
      <c r="H1484" s="14">
        <f>SUM(H1485)</f>
        <v>0</v>
      </c>
    </row>
    <row r="1485" spans="1:8" ht="16.5" thickTop="1" thickBot="1" x14ac:dyDescent="0.3">
      <c r="A1485" s="5" t="s">
        <v>1776</v>
      </c>
      <c r="B1485" s="7" t="s">
        <v>20</v>
      </c>
      <c r="C1485" s="15">
        <v>16.713000000000001</v>
      </c>
      <c r="D1485" s="15">
        <v>3</v>
      </c>
      <c r="E1485" s="15">
        <f t="shared" si="180"/>
        <v>84</v>
      </c>
      <c r="F1485" s="15">
        <f>SUM(F1486:F1487)</f>
        <v>84</v>
      </c>
      <c r="G1485" s="15">
        <f>SUM(G1486:G1487)</f>
        <v>0</v>
      </c>
      <c r="H1485" s="15">
        <f>SUM(H1486:H1487)</f>
        <v>0</v>
      </c>
    </row>
    <row r="1486" spans="1:8" ht="16.5" thickTop="1" thickBot="1" x14ac:dyDescent="0.3">
      <c r="A1486" s="5" t="s">
        <v>1777</v>
      </c>
      <c r="B1486" s="8" t="s">
        <v>24</v>
      </c>
      <c r="C1486" s="15">
        <v>16.713000000000001</v>
      </c>
      <c r="D1486" s="15">
        <v>3</v>
      </c>
      <c r="E1486" s="15">
        <f t="shared" si="180"/>
        <v>84</v>
      </c>
      <c r="F1486" s="15">
        <v>84</v>
      </c>
      <c r="G1486" s="15">
        <v>0</v>
      </c>
      <c r="H1486" s="15">
        <v>0</v>
      </c>
    </row>
    <row r="1487" spans="1:8" ht="16.5" thickTop="1" thickBot="1" x14ac:dyDescent="0.3">
      <c r="A1487" s="5" t="s">
        <v>1778</v>
      </c>
      <c r="B1487" s="8" t="s">
        <v>32</v>
      </c>
      <c r="C1487" s="15">
        <v>0</v>
      </c>
      <c r="D1487" s="15">
        <v>0</v>
      </c>
      <c r="E1487" s="15">
        <f t="shared" si="180"/>
        <v>0</v>
      </c>
      <c r="F1487" s="15">
        <v>0</v>
      </c>
      <c r="G1487" s="15">
        <v>0</v>
      </c>
      <c r="H1487" s="15">
        <v>0</v>
      </c>
    </row>
    <row r="1488" spans="1:8" ht="46.5" thickTop="1" thickBot="1" x14ac:dyDescent="0.3">
      <c r="A1488" s="5" t="s">
        <v>1779</v>
      </c>
      <c r="B1488" s="6" t="s">
        <v>1780</v>
      </c>
      <c r="C1488" s="14">
        <v>12.296010000000001</v>
      </c>
      <c r="D1488" s="14">
        <v>3</v>
      </c>
      <c r="E1488" s="14">
        <f t="shared" si="180"/>
        <v>84</v>
      </c>
      <c r="F1488" s="14">
        <f>SUM(F1489)</f>
        <v>84</v>
      </c>
      <c r="G1488" s="14">
        <f>SUM(G1489)</f>
        <v>0</v>
      </c>
      <c r="H1488" s="14">
        <f>SUM(H1489)</f>
        <v>0</v>
      </c>
    </row>
    <row r="1489" spans="1:8" ht="16.5" thickTop="1" thickBot="1" x14ac:dyDescent="0.3">
      <c r="A1489" s="5" t="s">
        <v>1781</v>
      </c>
      <c r="B1489" s="7" t="s">
        <v>20</v>
      </c>
      <c r="C1489" s="15">
        <v>12.296010000000001</v>
      </c>
      <c r="D1489" s="15">
        <v>3</v>
      </c>
      <c r="E1489" s="15">
        <f t="shared" si="180"/>
        <v>84</v>
      </c>
      <c r="F1489" s="15">
        <f>SUM(F1490:F1491)</f>
        <v>84</v>
      </c>
      <c r="G1489" s="15">
        <f>SUM(G1490:G1491)</f>
        <v>0</v>
      </c>
      <c r="H1489" s="15">
        <f>SUM(H1490:H1491)</f>
        <v>0</v>
      </c>
    </row>
    <row r="1490" spans="1:8" ht="16.5" thickTop="1" thickBot="1" x14ac:dyDescent="0.3">
      <c r="A1490" s="5" t="s">
        <v>1782</v>
      </c>
      <c r="B1490" s="8" t="s">
        <v>24</v>
      </c>
      <c r="C1490" s="15">
        <v>12.296010000000001</v>
      </c>
      <c r="D1490" s="15">
        <v>3</v>
      </c>
      <c r="E1490" s="15">
        <f t="shared" si="180"/>
        <v>84</v>
      </c>
      <c r="F1490" s="15">
        <v>84</v>
      </c>
      <c r="G1490" s="15">
        <v>0</v>
      </c>
      <c r="H1490" s="15">
        <v>0</v>
      </c>
    </row>
    <row r="1491" spans="1:8" ht="16.5" thickTop="1" thickBot="1" x14ac:dyDescent="0.3">
      <c r="A1491" s="5" t="s">
        <v>1783</v>
      </c>
      <c r="B1491" s="8" t="s">
        <v>32</v>
      </c>
      <c r="C1491" s="15">
        <v>0</v>
      </c>
      <c r="D1491" s="15">
        <v>0</v>
      </c>
      <c r="E1491" s="15">
        <f t="shared" si="180"/>
        <v>0</v>
      </c>
      <c r="F1491" s="15">
        <v>0</v>
      </c>
      <c r="G1491" s="15">
        <v>0</v>
      </c>
      <c r="H1491" s="15">
        <v>0</v>
      </c>
    </row>
    <row r="1492" spans="1:8" ht="46.5" thickTop="1" thickBot="1" x14ac:dyDescent="0.3">
      <c r="A1492" s="5" t="s">
        <v>1784</v>
      </c>
      <c r="B1492" s="6" t="s">
        <v>1785</v>
      </c>
      <c r="C1492" s="14">
        <v>45.75</v>
      </c>
      <c r="D1492" s="14">
        <v>3</v>
      </c>
      <c r="E1492" s="14">
        <f t="shared" si="180"/>
        <v>36</v>
      </c>
      <c r="F1492" s="14">
        <f>SUM(F1493)</f>
        <v>36</v>
      </c>
      <c r="G1492" s="14">
        <f>SUM(G1493)</f>
        <v>0</v>
      </c>
      <c r="H1492" s="14">
        <f>SUM(H1493)</f>
        <v>0</v>
      </c>
    </row>
    <row r="1493" spans="1:8" ht="16.5" thickTop="1" thickBot="1" x14ac:dyDescent="0.3">
      <c r="A1493" s="5" t="s">
        <v>1786</v>
      </c>
      <c r="B1493" s="7" t="s">
        <v>20</v>
      </c>
      <c r="C1493" s="15">
        <v>45.75</v>
      </c>
      <c r="D1493" s="15">
        <v>3</v>
      </c>
      <c r="E1493" s="15">
        <f t="shared" si="180"/>
        <v>36</v>
      </c>
      <c r="F1493" s="15">
        <f>SUM(F1494:F1495)</f>
        <v>36</v>
      </c>
      <c r="G1493" s="15">
        <f>SUM(G1494:G1495)</f>
        <v>0</v>
      </c>
      <c r="H1493" s="15">
        <f>SUM(H1494:H1495)</f>
        <v>0</v>
      </c>
    </row>
    <row r="1494" spans="1:8" ht="16.5" thickTop="1" thickBot="1" x14ac:dyDescent="0.3">
      <c r="A1494" s="5" t="s">
        <v>1787</v>
      </c>
      <c r="B1494" s="8" t="s">
        <v>24</v>
      </c>
      <c r="C1494" s="15">
        <v>30</v>
      </c>
      <c r="D1494" s="15">
        <v>3</v>
      </c>
      <c r="E1494" s="15">
        <f t="shared" si="180"/>
        <v>36</v>
      </c>
      <c r="F1494" s="15">
        <v>36</v>
      </c>
      <c r="G1494" s="15">
        <v>0</v>
      </c>
      <c r="H1494" s="15">
        <v>0</v>
      </c>
    </row>
    <row r="1495" spans="1:8" ht="16.5" thickTop="1" thickBot="1" x14ac:dyDescent="0.3">
      <c r="A1495" s="5" t="s">
        <v>1788</v>
      </c>
      <c r="B1495" s="8" t="s">
        <v>32</v>
      </c>
      <c r="C1495" s="15">
        <v>15.75</v>
      </c>
      <c r="D1495" s="15">
        <v>0</v>
      </c>
      <c r="E1495" s="15">
        <f t="shared" si="180"/>
        <v>0</v>
      </c>
      <c r="F1495" s="15">
        <v>0</v>
      </c>
      <c r="G1495" s="15">
        <v>0</v>
      </c>
      <c r="H1495" s="15">
        <v>0</v>
      </c>
    </row>
    <row r="1496" spans="1:8" ht="31.5" thickTop="1" thickBot="1" x14ac:dyDescent="0.3">
      <c r="A1496" s="5" t="s">
        <v>1789</v>
      </c>
      <c r="B1496" s="6" t="s">
        <v>1790</v>
      </c>
      <c r="C1496" s="14">
        <v>58.545000000000002</v>
      </c>
      <c r="D1496" s="14">
        <v>3</v>
      </c>
      <c r="E1496" s="14">
        <f t="shared" si="180"/>
        <v>108</v>
      </c>
      <c r="F1496" s="14">
        <f>SUM(F1497)</f>
        <v>108</v>
      </c>
      <c r="G1496" s="14">
        <f>SUM(G1497)</f>
        <v>0</v>
      </c>
      <c r="H1496" s="14">
        <f>SUM(H1497)</f>
        <v>0</v>
      </c>
    </row>
    <row r="1497" spans="1:8" ht="16.5" thickTop="1" thickBot="1" x14ac:dyDescent="0.3">
      <c r="A1497" s="5" t="s">
        <v>1791</v>
      </c>
      <c r="B1497" s="7" t="s">
        <v>20</v>
      </c>
      <c r="C1497" s="15">
        <v>58.545000000000002</v>
      </c>
      <c r="D1497" s="15">
        <v>3</v>
      </c>
      <c r="E1497" s="15">
        <f t="shared" si="180"/>
        <v>108</v>
      </c>
      <c r="F1497" s="15">
        <f>SUM(F1498:F1499)</f>
        <v>108</v>
      </c>
      <c r="G1497" s="15">
        <f>SUM(G1498:G1499)</f>
        <v>0</v>
      </c>
      <c r="H1497" s="15">
        <f>SUM(H1498:H1499)</f>
        <v>0</v>
      </c>
    </row>
    <row r="1498" spans="1:8" ht="16.5" thickTop="1" thickBot="1" x14ac:dyDescent="0.3">
      <c r="A1498" s="5" t="s">
        <v>1792</v>
      </c>
      <c r="B1498" s="8" t="s">
        <v>24</v>
      </c>
      <c r="C1498" s="15">
        <v>36.5</v>
      </c>
      <c r="D1498" s="15">
        <v>3</v>
      </c>
      <c r="E1498" s="15">
        <f t="shared" si="180"/>
        <v>108</v>
      </c>
      <c r="F1498" s="15">
        <v>108</v>
      </c>
      <c r="G1498" s="15">
        <v>0</v>
      </c>
      <c r="H1498" s="15">
        <v>0</v>
      </c>
    </row>
    <row r="1499" spans="1:8" ht="16.5" thickTop="1" thickBot="1" x14ac:dyDescent="0.3">
      <c r="A1499" s="5" t="s">
        <v>1793</v>
      </c>
      <c r="B1499" s="8" t="s">
        <v>32</v>
      </c>
      <c r="C1499" s="15">
        <v>22.045000000000002</v>
      </c>
      <c r="D1499" s="15">
        <v>0</v>
      </c>
      <c r="E1499" s="15">
        <f t="shared" si="180"/>
        <v>0</v>
      </c>
      <c r="F1499" s="15">
        <v>0</v>
      </c>
      <c r="G1499" s="15">
        <v>0</v>
      </c>
      <c r="H1499" s="15">
        <v>0</v>
      </c>
    </row>
    <row r="1500" spans="1:8" ht="31.5" thickTop="1" thickBot="1" x14ac:dyDescent="0.3">
      <c r="A1500" s="5" t="s">
        <v>1794</v>
      </c>
      <c r="B1500" s="6" t="s">
        <v>1795</v>
      </c>
      <c r="C1500" s="14">
        <v>33.48565</v>
      </c>
      <c r="D1500" s="14">
        <v>3</v>
      </c>
      <c r="E1500" s="14">
        <f t="shared" si="180"/>
        <v>84</v>
      </c>
      <c r="F1500" s="14">
        <f>SUM(F1501)</f>
        <v>84</v>
      </c>
      <c r="G1500" s="14">
        <f>SUM(G1501)</f>
        <v>0</v>
      </c>
      <c r="H1500" s="14">
        <f>SUM(H1501)</f>
        <v>0</v>
      </c>
    </row>
    <row r="1501" spans="1:8" ht="16.5" thickTop="1" thickBot="1" x14ac:dyDescent="0.3">
      <c r="A1501" s="5" t="s">
        <v>1796</v>
      </c>
      <c r="B1501" s="7" t="s">
        <v>20</v>
      </c>
      <c r="C1501" s="15">
        <v>33.48565</v>
      </c>
      <c r="D1501" s="15">
        <v>3</v>
      </c>
      <c r="E1501" s="15">
        <f t="shared" si="180"/>
        <v>84</v>
      </c>
      <c r="F1501" s="15">
        <f>SUM(F1502:F1503)</f>
        <v>84</v>
      </c>
      <c r="G1501" s="15">
        <f>SUM(G1502:G1503)</f>
        <v>0</v>
      </c>
      <c r="H1501" s="15">
        <f>SUM(H1502:H1503)</f>
        <v>0</v>
      </c>
    </row>
    <row r="1502" spans="1:8" ht="16.5" thickTop="1" thickBot="1" x14ac:dyDescent="0.3">
      <c r="A1502" s="5" t="s">
        <v>1797</v>
      </c>
      <c r="B1502" s="8" t="s">
        <v>24</v>
      </c>
      <c r="C1502" s="15">
        <v>23.89865</v>
      </c>
      <c r="D1502" s="15">
        <v>3</v>
      </c>
      <c r="E1502" s="15">
        <f t="shared" si="180"/>
        <v>84</v>
      </c>
      <c r="F1502" s="15">
        <v>84</v>
      </c>
      <c r="G1502" s="15">
        <v>0</v>
      </c>
      <c r="H1502" s="15">
        <v>0</v>
      </c>
    </row>
    <row r="1503" spans="1:8" ht="16.5" thickTop="1" thickBot="1" x14ac:dyDescent="0.3">
      <c r="A1503" s="5" t="s">
        <v>1798</v>
      </c>
      <c r="B1503" s="8" t="s">
        <v>32</v>
      </c>
      <c r="C1503" s="15">
        <v>9.5869999999999997</v>
      </c>
      <c r="D1503" s="15">
        <v>0</v>
      </c>
      <c r="E1503" s="15">
        <f t="shared" si="180"/>
        <v>0</v>
      </c>
      <c r="F1503" s="15">
        <v>0</v>
      </c>
      <c r="G1503" s="15">
        <v>0</v>
      </c>
      <c r="H1503" s="15">
        <v>0</v>
      </c>
    </row>
    <row r="1504" spans="1:8" ht="46.5" thickTop="1" thickBot="1" x14ac:dyDescent="0.3">
      <c r="A1504" s="5" t="s">
        <v>1799</v>
      </c>
      <c r="B1504" s="6" t="s">
        <v>1800</v>
      </c>
      <c r="C1504" s="14">
        <v>172.03700000000001</v>
      </c>
      <c r="D1504" s="14">
        <v>3</v>
      </c>
      <c r="E1504" s="14">
        <f t="shared" si="180"/>
        <v>120</v>
      </c>
      <c r="F1504" s="14">
        <f>SUM(F1505)</f>
        <v>120</v>
      </c>
      <c r="G1504" s="14">
        <f>SUM(G1505)</f>
        <v>0</v>
      </c>
      <c r="H1504" s="14">
        <f>SUM(H1505)</f>
        <v>0</v>
      </c>
    </row>
    <row r="1505" spans="1:8" ht="16.5" thickTop="1" thickBot="1" x14ac:dyDescent="0.3">
      <c r="A1505" s="5" t="s">
        <v>1801</v>
      </c>
      <c r="B1505" s="7" t="s">
        <v>20</v>
      </c>
      <c r="C1505" s="15">
        <v>172.03700000000001</v>
      </c>
      <c r="D1505" s="15">
        <v>3</v>
      </c>
      <c r="E1505" s="15">
        <f t="shared" si="180"/>
        <v>120</v>
      </c>
      <c r="F1505" s="15">
        <f>SUM(F1506:F1507)</f>
        <v>120</v>
      </c>
      <c r="G1505" s="15">
        <f>SUM(G1506:G1507)</f>
        <v>0</v>
      </c>
      <c r="H1505" s="15">
        <f>SUM(H1506:H1507)</f>
        <v>0</v>
      </c>
    </row>
    <row r="1506" spans="1:8" ht="16.5" thickTop="1" thickBot="1" x14ac:dyDescent="0.3">
      <c r="A1506" s="5" t="s">
        <v>1802</v>
      </c>
      <c r="B1506" s="8" t="s">
        <v>24</v>
      </c>
      <c r="C1506" s="15">
        <v>36</v>
      </c>
      <c r="D1506" s="15">
        <v>3</v>
      </c>
      <c r="E1506" s="15">
        <f t="shared" si="180"/>
        <v>120</v>
      </c>
      <c r="F1506" s="15">
        <v>120</v>
      </c>
      <c r="G1506" s="15">
        <v>0</v>
      </c>
      <c r="H1506" s="15">
        <v>0</v>
      </c>
    </row>
    <row r="1507" spans="1:8" ht="16.5" thickTop="1" thickBot="1" x14ac:dyDescent="0.3">
      <c r="A1507" s="5" t="s">
        <v>1803</v>
      </c>
      <c r="B1507" s="8" t="s">
        <v>32</v>
      </c>
      <c r="C1507" s="15">
        <v>136.03700000000001</v>
      </c>
      <c r="D1507" s="15">
        <v>0</v>
      </c>
      <c r="E1507" s="15">
        <f t="shared" si="180"/>
        <v>0</v>
      </c>
      <c r="F1507" s="15">
        <v>0</v>
      </c>
      <c r="G1507" s="15">
        <v>0</v>
      </c>
      <c r="H1507" s="15">
        <v>0</v>
      </c>
    </row>
    <row r="1508" spans="1:8" ht="46.5" thickTop="1" thickBot="1" x14ac:dyDescent="0.3">
      <c r="A1508" s="5" t="s">
        <v>1804</v>
      </c>
      <c r="B1508" s="6" t="s">
        <v>1805</v>
      </c>
      <c r="C1508" s="14">
        <v>37.25</v>
      </c>
      <c r="D1508" s="14">
        <v>3</v>
      </c>
      <c r="E1508" s="14">
        <f t="shared" si="180"/>
        <v>120</v>
      </c>
      <c r="F1508" s="14">
        <f>SUM(F1509)</f>
        <v>120</v>
      </c>
      <c r="G1508" s="14">
        <f>SUM(G1509)</f>
        <v>0</v>
      </c>
      <c r="H1508" s="14">
        <f>SUM(H1509)</f>
        <v>0</v>
      </c>
    </row>
    <row r="1509" spans="1:8" ht="16.5" thickTop="1" thickBot="1" x14ac:dyDescent="0.3">
      <c r="A1509" s="5" t="s">
        <v>1806</v>
      </c>
      <c r="B1509" s="7" t="s">
        <v>20</v>
      </c>
      <c r="C1509" s="15">
        <v>37.25</v>
      </c>
      <c r="D1509" s="15">
        <v>3</v>
      </c>
      <c r="E1509" s="15">
        <f t="shared" si="180"/>
        <v>120</v>
      </c>
      <c r="F1509" s="15">
        <f>SUM(F1510:F1511)</f>
        <v>120</v>
      </c>
      <c r="G1509" s="15">
        <f>SUM(G1510:G1511)</f>
        <v>0</v>
      </c>
      <c r="H1509" s="15">
        <f>SUM(H1510:H1511)</f>
        <v>0</v>
      </c>
    </row>
    <row r="1510" spans="1:8" ht="16.5" thickTop="1" thickBot="1" x14ac:dyDescent="0.3">
      <c r="A1510" s="5" t="s">
        <v>1807</v>
      </c>
      <c r="B1510" s="8" t="s">
        <v>24</v>
      </c>
      <c r="C1510" s="15">
        <v>36</v>
      </c>
      <c r="D1510" s="15">
        <v>3</v>
      </c>
      <c r="E1510" s="15">
        <f t="shared" si="180"/>
        <v>120</v>
      </c>
      <c r="F1510" s="15">
        <v>120</v>
      </c>
      <c r="G1510" s="15">
        <v>0</v>
      </c>
      <c r="H1510" s="15">
        <v>0</v>
      </c>
    </row>
    <row r="1511" spans="1:8" ht="16.5" thickTop="1" thickBot="1" x14ac:dyDescent="0.3">
      <c r="A1511" s="5" t="s">
        <v>1808</v>
      </c>
      <c r="B1511" s="8" t="s">
        <v>32</v>
      </c>
      <c r="C1511" s="15">
        <v>1.25</v>
      </c>
      <c r="D1511" s="15">
        <v>0</v>
      </c>
      <c r="E1511" s="15">
        <f t="shared" si="180"/>
        <v>0</v>
      </c>
      <c r="F1511" s="15">
        <v>0</v>
      </c>
      <c r="G1511" s="15">
        <v>0</v>
      </c>
      <c r="H1511" s="15">
        <v>0</v>
      </c>
    </row>
    <row r="1512" spans="1:8" ht="46.5" thickTop="1" thickBot="1" x14ac:dyDescent="0.3">
      <c r="A1512" s="5" t="s">
        <v>1809</v>
      </c>
      <c r="B1512" s="6" t="s">
        <v>1810</v>
      </c>
      <c r="C1512" s="14">
        <v>21.199200000000001</v>
      </c>
      <c r="D1512" s="14">
        <v>3</v>
      </c>
      <c r="E1512" s="14">
        <f t="shared" si="180"/>
        <v>36</v>
      </c>
      <c r="F1512" s="14">
        <f>SUM(F1513,F1516)</f>
        <v>36</v>
      </c>
      <c r="G1512" s="14">
        <f>SUM(G1513,G1516)</f>
        <v>0</v>
      </c>
      <c r="H1512" s="14">
        <f>SUM(H1513,H1516)</f>
        <v>0</v>
      </c>
    </row>
    <row r="1513" spans="1:8" ht="16.5" thickTop="1" thickBot="1" x14ac:dyDescent="0.3">
      <c r="A1513" s="5" t="s">
        <v>1811</v>
      </c>
      <c r="B1513" s="7" t="s">
        <v>20</v>
      </c>
      <c r="C1513" s="15">
        <v>21.199200000000001</v>
      </c>
      <c r="D1513" s="15">
        <v>3</v>
      </c>
      <c r="E1513" s="15">
        <f t="shared" si="180"/>
        <v>36</v>
      </c>
      <c r="F1513" s="15">
        <f>SUM(F1514:F1515)</f>
        <v>36</v>
      </c>
      <c r="G1513" s="15">
        <f>SUM(G1514:G1515)</f>
        <v>0</v>
      </c>
      <c r="H1513" s="15">
        <f>SUM(H1514:H1515)</f>
        <v>0</v>
      </c>
    </row>
    <row r="1514" spans="1:8" ht="16.5" thickTop="1" thickBot="1" x14ac:dyDescent="0.3">
      <c r="A1514" s="5" t="s">
        <v>1812</v>
      </c>
      <c r="B1514" s="8" t="s">
        <v>24</v>
      </c>
      <c r="C1514" s="15">
        <v>20.949200000000001</v>
      </c>
      <c r="D1514" s="15">
        <v>3</v>
      </c>
      <c r="E1514" s="15">
        <f t="shared" si="180"/>
        <v>36</v>
      </c>
      <c r="F1514" s="15">
        <v>36</v>
      </c>
      <c r="G1514" s="15">
        <v>0</v>
      </c>
      <c r="H1514" s="15">
        <v>0</v>
      </c>
    </row>
    <row r="1515" spans="1:8" ht="16.5" thickTop="1" thickBot="1" x14ac:dyDescent="0.3">
      <c r="A1515" s="5" t="s">
        <v>1813</v>
      </c>
      <c r="B1515" s="8" t="s">
        <v>32</v>
      </c>
      <c r="C1515" s="15">
        <v>0.25</v>
      </c>
      <c r="D1515" s="15">
        <v>0</v>
      </c>
      <c r="E1515" s="15">
        <f t="shared" si="180"/>
        <v>0</v>
      </c>
      <c r="F1515" s="15">
        <v>0</v>
      </c>
      <c r="G1515" s="15">
        <v>0</v>
      </c>
      <c r="H1515" s="15">
        <v>0</v>
      </c>
    </row>
    <row r="1516" spans="1:8" ht="16.5" thickTop="1" thickBot="1" x14ac:dyDescent="0.3">
      <c r="A1516" s="5" t="s">
        <v>1814</v>
      </c>
      <c r="B1516" s="7" t="s">
        <v>40</v>
      </c>
      <c r="C1516" s="15">
        <v>0</v>
      </c>
      <c r="D1516" s="15">
        <v>0</v>
      </c>
      <c r="E1516" s="15">
        <f t="shared" si="180"/>
        <v>0</v>
      </c>
      <c r="F1516" s="15">
        <v>0</v>
      </c>
      <c r="G1516" s="15">
        <v>0</v>
      </c>
      <c r="H1516" s="15">
        <v>0</v>
      </c>
    </row>
    <row r="1517" spans="1:8" ht="46.5" thickTop="1" thickBot="1" x14ac:dyDescent="0.3">
      <c r="A1517" s="5" t="s">
        <v>1815</v>
      </c>
      <c r="B1517" s="6" t="s">
        <v>1816</v>
      </c>
      <c r="C1517" s="14">
        <v>21.936</v>
      </c>
      <c r="D1517" s="14">
        <v>3</v>
      </c>
      <c r="E1517" s="14">
        <f t="shared" si="180"/>
        <v>36</v>
      </c>
      <c r="F1517" s="14">
        <f t="shared" ref="F1517:H1518" si="181">SUM(F1518)</f>
        <v>36</v>
      </c>
      <c r="G1517" s="14">
        <f t="shared" si="181"/>
        <v>0</v>
      </c>
      <c r="H1517" s="14">
        <f t="shared" si="181"/>
        <v>0</v>
      </c>
    </row>
    <row r="1518" spans="1:8" ht="16.5" thickTop="1" thickBot="1" x14ac:dyDescent="0.3">
      <c r="A1518" s="5" t="s">
        <v>1817</v>
      </c>
      <c r="B1518" s="7" t="s">
        <v>20</v>
      </c>
      <c r="C1518" s="15">
        <v>21.936</v>
      </c>
      <c r="D1518" s="15">
        <v>3</v>
      </c>
      <c r="E1518" s="15">
        <f t="shared" si="180"/>
        <v>36</v>
      </c>
      <c r="F1518" s="15">
        <f t="shared" si="181"/>
        <v>36</v>
      </c>
      <c r="G1518" s="15">
        <f t="shared" si="181"/>
        <v>0</v>
      </c>
      <c r="H1518" s="15">
        <f t="shared" si="181"/>
        <v>0</v>
      </c>
    </row>
    <row r="1519" spans="1:8" ht="16.5" thickTop="1" thickBot="1" x14ac:dyDescent="0.3">
      <c r="A1519" s="5" t="s">
        <v>1818</v>
      </c>
      <c r="B1519" s="8" t="s">
        <v>24</v>
      </c>
      <c r="C1519" s="15">
        <v>21.936</v>
      </c>
      <c r="D1519" s="15">
        <v>3</v>
      </c>
      <c r="E1519" s="15">
        <f t="shared" si="180"/>
        <v>36</v>
      </c>
      <c r="F1519" s="15">
        <v>36</v>
      </c>
      <c r="G1519" s="15">
        <v>0</v>
      </c>
      <c r="H1519" s="15">
        <v>0</v>
      </c>
    </row>
    <row r="1520" spans="1:8" ht="46.5" thickTop="1" thickBot="1" x14ac:dyDescent="0.3">
      <c r="A1520" s="5" t="s">
        <v>1819</v>
      </c>
      <c r="B1520" s="6" t="s">
        <v>1820</v>
      </c>
      <c r="C1520" s="14">
        <v>37.5</v>
      </c>
      <c r="D1520" s="14">
        <v>3</v>
      </c>
      <c r="E1520" s="14">
        <f t="shared" si="180"/>
        <v>96</v>
      </c>
      <c r="F1520" s="14">
        <f>SUM(F1521)</f>
        <v>96</v>
      </c>
      <c r="G1520" s="14">
        <f>SUM(G1521)</f>
        <v>0</v>
      </c>
      <c r="H1520" s="14">
        <f>SUM(H1521)</f>
        <v>0</v>
      </c>
    </row>
    <row r="1521" spans="1:8" ht="16.5" thickTop="1" thickBot="1" x14ac:dyDescent="0.3">
      <c r="A1521" s="5" t="s">
        <v>1821</v>
      </c>
      <c r="B1521" s="7" t="s">
        <v>20</v>
      </c>
      <c r="C1521" s="15">
        <v>37.5</v>
      </c>
      <c r="D1521" s="15">
        <v>3</v>
      </c>
      <c r="E1521" s="15">
        <f t="shared" si="180"/>
        <v>96</v>
      </c>
      <c r="F1521" s="15">
        <f>SUM(F1522:F1523)</f>
        <v>96</v>
      </c>
      <c r="G1521" s="15">
        <f>SUM(G1522:G1523)</f>
        <v>0</v>
      </c>
      <c r="H1521" s="15">
        <f>SUM(H1522:H1523)</f>
        <v>0</v>
      </c>
    </row>
    <row r="1522" spans="1:8" ht="16.5" thickTop="1" thickBot="1" x14ac:dyDescent="0.3">
      <c r="A1522" s="5" t="s">
        <v>1822</v>
      </c>
      <c r="B1522" s="8" t="s">
        <v>24</v>
      </c>
      <c r="C1522" s="15">
        <v>35</v>
      </c>
      <c r="D1522" s="15">
        <v>3</v>
      </c>
      <c r="E1522" s="15">
        <f t="shared" si="180"/>
        <v>96</v>
      </c>
      <c r="F1522" s="15">
        <v>96</v>
      </c>
      <c r="G1522" s="15">
        <v>0</v>
      </c>
      <c r="H1522" s="15">
        <v>0</v>
      </c>
    </row>
    <row r="1523" spans="1:8" ht="16.5" thickTop="1" thickBot="1" x14ac:dyDescent="0.3">
      <c r="A1523" s="5" t="s">
        <v>1823</v>
      </c>
      <c r="B1523" s="8" t="s">
        <v>32</v>
      </c>
      <c r="C1523" s="15">
        <v>2.5</v>
      </c>
      <c r="D1523" s="15">
        <v>0</v>
      </c>
      <c r="E1523" s="15">
        <f t="shared" si="180"/>
        <v>0</v>
      </c>
      <c r="F1523" s="15">
        <v>0</v>
      </c>
      <c r="G1523" s="15">
        <v>0</v>
      </c>
      <c r="H1523" s="15">
        <v>0</v>
      </c>
    </row>
    <row r="1524" spans="1:8" ht="46.5" thickTop="1" thickBot="1" x14ac:dyDescent="0.3">
      <c r="A1524" s="5" t="s">
        <v>1824</v>
      </c>
      <c r="B1524" s="6" t="s">
        <v>1825</v>
      </c>
      <c r="C1524" s="14">
        <v>37.75</v>
      </c>
      <c r="D1524" s="14">
        <v>5</v>
      </c>
      <c r="E1524" s="14">
        <f t="shared" si="180"/>
        <v>60</v>
      </c>
      <c r="F1524" s="14">
        <f>SUM(F1525)</f>
        <v>60</v>
      </c>
      <c r="G1524" s="14">
        <f>SUM(G1525)</f>
        <v>0</v>
      </c>
      <c r="H1524" s="14">
        <f>SUM(H1525)</f>
        <v>0</v>
      </c>
    </row>
    <row r="1525" spans="1:8" ht="16.5" thickTop="1" thickBot="1" x14ac:dyDescent="0.3">
      <c r="A1525" s="5" t="s">
        <v>1826</v>
      </c>
      <c r="B1525" s="7" t="s">
        <v>20</v>
      </c>
      <c r="C1525" s="15">
        <v>37.75</v>
      </c>
      <c r="D1525" s="15">
        <v>5</v>
      </c>
      <c r="E1525" s="15">
        <f t="shared" si="180"/>
        <v>60</v>
      </c>
      <c r="F1525" s="15">
        <f>SUM(F1526:F1527)</f>
        <v>60</v>
      </c>
      <c r="G1525" s="15">
        <f>SUM(G1526:G1527)</f>
        <v>0</v>
      </c>
      <c r="H1525" s="15">
        <f>SUM(H1526:H1527)</f>
        <v>0</v>
      </c>
    </row>
    <row r="1526" spans="1:8" ht="16.5" thickTop="1" thickBot="1" x14ac:dyDescent="0.3">
      <c r="A1526" s="5" t="s">
        <v>1827</v>
      </c>
      <c r="B1526" s="8" t="s">
        <v>24</v>
      </c>
      <c r="C1526" s="15">
        <v>37</v>
      </c>
      <c r="D1526" s="15">
        <v>5</v>
      </c>
      <c r="E1526" s="15">
        <f t="shared" si="180"/>
        <v>60</v>
      </c>
      <c r="F1526" s="15">
        <v>60</v>
      </c>
      <c r="G1526" s="15">
        <v>0</v>
      </c>
      <c r="H1526" s="15">
        <v>0</v>
      </c>
    </row>
    <row r="1527" spans="1:8" ht="16.5" thickTop="1" thickBot="1" x14ac:dyDescent="0.3">
      <c r="A1527" s="5" t="s">
        <v>1828</v>
      </c>
      <c r="B1527" s="8" t="s">
        <v>32</v>
      </c>
      <c r="C1527" s="15">
        <v>0.75</v>
      </c>
      <c r="D1527" s="15">
        <v>0</v>
      </c>
      <c r="E1527" s="15">
        <f t="shared" si="180"/>
        <v>0</v>
      </c>
      <c r="F1527" s="15">
        <v>0</v>
      </c>
      <c r="G1527" s="15">
        <v>0</v>
      </c>
      <c r="H1527" s="15">
        <v>0</v>
      </c>
    </row>
    <row r="1528" spans="1:8" ht="46.5" thickTop="1" thickBot="1" x14ac:dyDescent="0.3">
      <c r="A1528" s="5" t="s">
        <v>1829</v>
      </c>
      <c r="B1528" s="6" t="s">
        <v>1830</v>
      </c>
      <c r="C1528" s="14">
        <v>201.67495</v>
      </c>
      <c r="D1528" s="14">
        <v>40</v>
      </c>
      <c r="E1528" s="14">
        <f t="shared" si="180"/>
        <v>474</v>
      </c>
      <c r="F1528" s="14">
        <f>SUM(F1529,F1532)</f>
        <v>474</v>
      </c>
      <c r="G1528" s="14">
        <f>SUM(G1529,G1532)</f>
        <v>0</v>
      </c>
      <c r="H1528" s="14">
        <f>SUM(H1529,H1532)</f>
        <v>0</v>
      </c>
    </row>
    <row r="1529" spans="1:8" ht="16.5" thickTop="1" thickBot="1" x14ac:dyDescent="0.3">
      <c r="A1529" s="5" t="s">
        <v>1831</v>
      </c>
      <c r="B1529" s="7" t="s">
        <v>20</v>
      </c>
      <c r="C1529" s="15">
        <v>201.67495</v>
      </c>
      <c r="D1529" s="15">
        <v>40</v>
      </c>
      <c r="E1529" s="15">
        <f t="shared" si="180"/>
        <v>414</v>
      </c>
      <c r="F1529" s="15">
        <f>SUM(F1530:F1531)</f>
        <v>414</v>
      </c>
      <c r="G1529" s="15">
        <f>SUM(G1530:G1531)</f>
        <v>0</v>
      </c>
      <c r="H1529" s="15">
        <f>SUM(H1530:H1531)</f>
        <v>0</v>
      </c>
    </row>
    <row r="1530" spans="1:8" ht="16.5" thickTop="1" thickBot="1" x14ac:dyDescent="0.3">
      <c r="A1530" s="5" t="s">
        <v>1832</v>
      </c>
      <c r="B1530" s="8" t="s">
        <v>24</v>
      </c>
      <c r="C1530" s="15">
        <v>200.79995</v>
      </c>
      <c r="D1530" s="15">
        <v>40</v>
      </c>
      <c r="E1530" s="15">
        <f t="shared" si="180"/>
        <v>414</v>
      </c>
      <c r="F1530" s="15">
        <v>414</v>
      </c>
      <c r="G1530" s="15">
        <v>0</v>
      </c>
      <c r="H1530" s="15">
        <v>0</v>
      </c>
    </row>
    <row r="1531" spans="1:8" ht="16.5" thickTop="1" thickBot="1" x14ac:dyDescent="0.3">
      <c r="A1531" s="5" t="s">
        <v>1833</v>
      </c>
      <c r="B1531" s="8" t="s">
        <v>32</v>
      </c>
      <c r="C1531" s="15">
        <v>0.875</v>
      </c>
      <c r="D1531" s="15">
        <v>0</v>
      </c>
      <c r="E1531" s="15">
        <f t="shared" si="180"/>
        <v>0</v>
      </c>
      <c r="F1531" s="15">
        <v>0</v>
      </c>
      <c r="G1531" s="15">
        <v>0</v>
      </c>
      <c r="H1531" s="15">
        <v>0</v>
      </c>
    </row>
    <row r="1532" spans="1:8" ht="16.5" thickTop="1" thickBot="1" x14ac:dyDescent="0.3">
      <c r="A1532" s="5" t="s">
        <v>1834</v>
      </c>
      <c r="B1532" s="7" t="s">
        <v>36</v>
      </c>
      <c r="C1532" s="15">
        <v>0</v>
      </c>
      <c r="D1532" s="15">
        <v>0</v>
      </c>
      <c r="E1532" s="15">
        <f t="shared" si="180"/>
        <v>60</v>
      </c>
      <c r="F1532" s="15">
        <v>60</v>
      </c>
      <c r="G1532" s="15">
        <v>0</v>
      </c>
      <c r="H1532" s="15">
        <v>0</v>
      </c>
    </row>
    <row r="1533" spans="1:8" ht="46.5" thickTop="1" thickBot="1" x14ac:dyDescent="0.3">
      <c r="A1533" s="5" t="s">
        <v>1835</v>
      </c>
      <c r="B1533" s="6" t="s">
        <v>1836</v>
      </c>
      <c r="C1533" s="14">
        <v>68.36103</v>
      </c>
      <c r="D1533" s="14">
        <v>15</v>
      </c>
      <c r="E1533" s="14">
        <f t="shared" si="180"/>
        <v>180</v>
      </c>
      <c r="F1533" s="14">
        <f t="shared" ref="F1533:H1534" si="182">SUM(F1534)</f>
        <v>180</v>
      </c>
      <c r="G1533" s="14">
        <f t="shared" si="182"/>
        <v>0</v>
      </c>
      <c r="H1533" s="14">
        <f t="shared" si="182"/>
        <v>0</v>
      </c>
    </row>
    <row r="1534" spans="1:8" ht="16.5" thickTop="1" thickBot="1" x14ac:dyDescent="0.3">
      <c r="A1534" s="5" t="s">
        <v>1837</v>
      </c>
      <c r="B1534" s="7" t="s">
        <v>20</v>
      </c>
      <c r="C1534" s="15">
        <v>68.36103</v>
      </c>
      <c r="D1534" s="15">
        <v>15</v>
      </c>
      <c r="E1534" s="15">
        <f t="shared" si="180"/>
        <v>180</v>
      </c>
      <c r="F1534" s="15">
        <f t="shared" si="182"/>
        <v>180</v>
      </c>
      <c r="G1534" s="15">
        <f t="shared" si="182"/>
        <v>0</v>
      </c>
      <c r="H1534" s="15">
        <f t="shared" si="182"/>
        <v>0</v>
      </c>
    </row>
    <row r="1535" spans="1:8" ht="16.5" thickTop="1" thickBot="1" x14ac:dyDescent="0.3">
      <c r="A1535" s="5" t="s">
        <v>1838</v>
      </c>
      <c r="B1535" s="8" t="s">
        <v>24</v>
      </c>
      <c r="C1535" s="15">
        <v>68.36103</v>
      </c>
      <c r="D1535" s="15">
        <v>15</v>
      </c>
      <c r="E1535" s="15">
        <f t="shared" si="180"/>
        <v>180</v>
      </c>
      <c r="F1535" s="15">
        <v>180</v>
      </c>
      <c r="G1535" s="15">
        <v>0</v>
      </c>
      <c r="H1535" s="15">
        <v>0</v>
      </c>
    </row>
    <row r="1536" spans="1:8" ht="31.5" thickTop="1" thickBot="1" x14ac:dyDescent="0.3">
      <c r="A1536" s="5" t="s">
        <v>1839</v>
      </c>
      <c r="B1536" s="6" t="s">
        <v>1840</v>
      </c>
      <c r="C1536" s="14">
        <v>20.916</v>
      </c>
      <c r="D1536" s="14">
        <v>4</v>
      </c>
      <c r="E1536" s="14">
        <f t="shared" si="180"/>
        <v>48</v>
      </c>
      <c r="F1536" s="14">
        <f>SUM(F1537)</f>
        <v>48</v>
      </c>
      <c r="G1536" s="14">
        <f>SUM(G1537)</f>
        <v>0</v>
      </c>
      <c r="H1536" s="14">
        <f>SUM(H1537)</f>
        <v>0</v>
      </c>
    </row>
    <row r="1537" spans="1:8" ht="16.5" thickTop="1" thickBot="1" x14ac:dyDescent="0.3">
      <c r="A1537" s="5" t="s">
        <v>1841</v>
      </c>
      <c r="B1537" s="7" t="s">
        <v>20</v>
      </c>
      <c r="C1537" s="15">
        <v>20.916</v>
      </c>
      <c r="D1537" s="15">
        <v>4</v>
      </c>
      <c r="E1537" s="15">
        <f t="shared" si="180"/>
        <v>48</v>
      </c>
      <c r="F1537" s="15">
        <f>SUM(F1538:F1539)</f>
        <v>48</v>
      </c>
      <c r="G1537" s="15">
        <f>SUM(G1538:G1539)</f>
        <v>0</v>
      </c>
      <c r="H1537" s="15">
        <f>SUM(H1538:H1539)</f>
        <v>0</v>
      </c>
    </row>
    <row r="1538" spans="1:8" ht="16.5" thickTop="1" thickBot="1" x14ac:dyDescent="0.3">
      <c r="A1538" s="5" t="s">
        <v>1842</v>
      </c>
      <c r="B1538" s="8" t="s">
        <v>24</v>
      </c>
      <c r="C1538" s="15">
        <v>17.916</v>
      </c>
      <c r="D1538" s="15">
        <v>4</v>
      </c>
      <c r="E1538" s="15">
        <f t="shared" si="180"/>
        <v>48</v>
      </c>
      <c r="F1538" s="15">
        <v>48</v>
      </c>
      <c r="G1538" s="15">
        <v>0</v>
      </c>
      <c r="H1538" s="15">
        <v>0</v>
      </c>
    </row>
    <row r="1539" spans="1:8" ht="16.5" thickTop="1" thickBot="1" x14ac:dyDescent="0.3">
      <c r="A1539" s="5" t="s">
        <v>1843</v>
      </c>
      <c r="B1539" s="8" t="s">
        <v>32</v>
      </c>
      <c r="C1539" s="15">
        <v>3</v>
      </c>
      <c r="D1539" s="15">
        <v>0</v>
      </c>
      <c r="E1539" s="15">
        <f t="shared" si="180"/>
        <v>0</v>
      </c>
      <c r="F1539" s="15">
        <v>0</v>
      </c>
      <c r="G1539" s="15">
        <v>0</v>
      </c>
      <c r="H1539" s="15">
        <v>0</v>
      </c>
    </row>
    <row r="1540" spans="1:8" ht="46.5" thickTop="1" thickBot="1" x14ac:dyDescent="0.3">
      <c r="A1540" s="5" t="s">
        <v>1844</v>
      </c>
      <c r="B1540" s="6" t="s">
        <v>1845</v>
      </c>
      <c r="C1540" s="14">
        <v>45.784059999999997</v>
      </c>
      <c r="D1540" s="14">
        <v>0.5</v>
      </c>
      <c r="E1540" s="14">
        <f t="shared" si="180"/>
        <v>6</v>
      </c>
      <c r="F1540" s="14">
        <f>SUM(F1541)</f>
        <v>6</v>
      </c>
      <c r="G1540" s="14">
        <f>SUM(G1541)</f>
        <v>0</v>
      </c>
      <c r="H1540" s="14">
        <f>SUM(H1541)</f>
        <v>0</v>
      </c>
    </row>
    <row r="1541" spans="1:8" ht="16.5" thickTop="1" thickBot="1" x14ac:dyDescent="0.3">
      <c r="A1541" s="5" t="s">
        <v>1846</v>
      </c>
      <c r="B1541" s="7" t="s">
        <v>20</v>
      </c>
      <c r="C1541" s="15">
        <v>45.784059999999997</v>
      </c>
      <c r="D1541" s="15">
        <v>0.5</v>
      </c>
      <c r="E1541" s="15">
        <f t="shared" si="180"/>
        <v>6</v>
      </c>
      <c r="F1541" s="15">
        <f>SUM(F1542:F1543)</f>
        <v>6</v>
      </c>
      <c r="G1541" s="15">
        <f>SUM(G1542:G1543)</f>
        <v>0</v>
      </c>
      <c r="H1541" s="15">
        <f>SUM(H1542:H1543)</f>
        <v>0</v>
      </c>
    </row>
    <row r="1542" spans="1:8" ht="16.5" thickTop="1" thickBot="1" x14ac:dyDescent="0.3">
      <c r="A1542" s="5" t="s">
        <v>1847</v>
      </c>
      <c r="B1542" s="8" t="s">
        <v>22</v>
      </c>
      <c r="C1542" s="15">
        <v>35.811</v>
      </c>
      <c r="D1542" s="15">
        <v>0</v>
      </c>
      <c r="E1542" s="15">
        <f t="shared" ref="E1542:E1605" si="183">SUM(F1542:H1542)</f>
        <v>0</v>
      </c>
      <c r="F1542" s="15">
        <v>0</v>
      </c>
      <c r="G1542" s="15">
        <v>0</v>
      </c>
      <c r="H1542" s="15">
        <v>0</v>
      </c>
    </row>
    <row r="1543" spans="1:8" ht="16.5" thickTop="1" thickBot="1" x14ac:dyDescent="0.3">
      <c r="A1543" s="5" t="s">
        <v>1848</v>
      </c>
      <c r="B1543" s="8" t="s">
        <v>24</v>
      </c>
      <c r="C1543" s="15">
        <v>9.9730600000000003</v>
      </c>
      <c r="D1543" s="15">
        <v>0.5</v>
      </c>
      <c r="E1543" s="15">
        <f t="shared" si="183"/>
        <v>6</v>
      </c>
      <c r="F1543" s="15">
        <v>6</v>
      </c>
      <c r="G1543" s="15">
        <v>0</v>
      </c>
      <c r="H1543" s="15">
        <v>0</v>
      </c>
    </row>
    <row r="1544" spans="1:8" ht="46.5" thickTop="1" thickBot="1" x14ac:dyDescent="0.3">
      <c r="A1544" s="5" t="s">
        <v>1849</v>
      </c>
      <c r="B1544" s="6" t="s">
        <v>1850</v>
      </c>
      <c r="C1544" s="14">
        <v>12.071999999999999</v>
      </c>
      <c r="D1544" s="14">
        <v>2.5</v>
      </c>
      <c r="E1544" s="14">
        <f t="shared" si="183"/>
        <v>30</v>
      </c>
      <c r="F1544" s="14">
        <f>SUM(F1545)</f>
        <v>30</v>
      </c>
      <c r="G1544" s="14">
        <f>SUM(G1545)</f>
        <v>0</v>
      </c>
      <c r="H1544" s="14">
        <f>SUM(H1545)</f>
        <v>0</v>
      </c>
    </row>
    <row r="1545" spans="1:8" ht="16.5" thickTop="1" thickBot="1" x14ac:dyDescent="0.3">
      <c r="A1545" s="5" t="s">
        <v>1851</v>
      </c>
      <c r="B1545" s="7" t="s">
        <v>20</v>
      </c>
      <c r="C1545" s="15">
        <v>12.071999999999999</v>
      </c>
      <c r="D1545" s="15">
        <v>2.5</v>
      </c>
      <c r="E1545" s="15">
        <f t="shared" si="183"/>
        <v>30</v>
      </c>
      <c r="F1545" s="15">
        <f>SUM(F1546:F1547)</f>
        <v>30</v>
      </c>
      <c r="G1545" s="15">
        <f>SUM(G1546:G1547)</f>
        <v>0</v>
      </c>
      <c r="H1545" s="15">
        <f>SUM(H1546:H1547)</f>
        <v>0</v>
      </c>
    </row>
    <row r="1546" spans="1:8" ht="16.5" thickTop="1" thickBot="1" x14ac:dyDescent="0.3">
      <c r="A1546" s="5" t="s">
        <v>1852</v>
      </c>
      <c r="B1546" s="8" t="s">
        <v>24</v>
      </c>
      <c r="C1546" s="15">
        <v>11.571999999999999</v>
      </c>
      <c r="D1546" s="15">
        <v>2.5</v>
      </c>
      <c r="E1546" s="15">
        <f t="shared" si="183"/>
        <v>30</v>
      </c>
      <c r="F1546" s="15">
        <v>30</v>
      </c>
      <c r="G1546" s="15">
        <v>0</v>
      </c>
      <c r="H1546" s="15">
        <v>0</v>
      </c>
    </row>
    <row r="1547" spans="1:8" ht="16.5" thickTop="1" thickBot="1" x14ac:dyDescent="0.3">
      <c r="A1547" s="5" t="s">
        <v>1853</v>
      </c>
      <c r="B1547" s="8" t="s">
        <v>32</v>
      </c>
      <c r="C1547" s="15">
        <v>0.5</v>
      </c>
      <c r="D1547" s="15">
        <v>0</v>
      </c>
      <c r="E1547" s="15">
        <f t="shared" si="183"/>
        <v>0</v>
      </c>
      <c r="F1547" s="15">
        <v>0</v>
      </c>
      <c r="G1547" s="15">
        <v>0</v>
      </c>
      <c r="H1547" s="15">
        <v>0</v>
      </c>
    </row>
    <row r="1548" spans="1:8" ht="31.5" thickTop="1" thickBot="1" x14ac:dyDescent="0.3">
      <c r="A1548" s="5" t="s">
        <v>1854</v>
      </c>
      <c r="B1548" s="6" t="s">
        <v>1855</v>
      </c>
      <c r="C1548" s="14">
        <v>0</v>
      </c>
      <c r="D1548" s="14">
        <v>1700</v>
      </c>
      <c r="E1548" s="14">
        <f t="shared" si="183"/>
        <v>0</v>
      </c>
      <c r="F1548" s="14">
        <f>SUM(F1549,F1551)</f>
        <v>0</v>
      </c>
      <c r="G1548" s="14">
        <f>SUM(G1549,G1551)</f>
        <v>0</v>
      </c>
      <c r="H1548" s="14">
        <f>SUM(H1549,H1551)</f>
        <v>0</v>
      </c>
    </row>
    <row r="1549" spans="1:8" ht="16.5" thickTop="1" thickBot="1" x14ac:dyDescent="0.3">
      <c r="A1549" s="5" t="s">
        <v>1856</v>
      </c>
      <c r="B1549" s="7" t="s">
        <v>20</v>
      </c>
      <c r="C1549" s="15">
        <v>0</v>
      </c>
      <c r="D1549" s="15">
        <v>200</v>
      </c>
      <c r="E1549" s="15">
        <f t="shared" si="183"/>
        <v>0</v>
      </c>
      <c r="F1549" s="15">
        <f>SUM(F1550)</f>
        <v>0</v>
      </c>
      <c r="G1549" s="15">
        <f>SUM(G1550)</f>
        <v>0</v>
      </c>
      <c r="H1549" s="15">
        <f>SUM(H1550)</f>
        <v>0</v>
      </c>
    </row>
    <row r="1550" spans="1:8" ht="16.5" thickTop="1" thickBot="1" x14ac:dyDescent="0.3">
      <c r="A1550" s="5" t="s">
        <v>1857</v>
      </c>
      <c r="B1550" s="8" t="s">
        <v>24</v>
      </c>
      <c r="C1550" s="15">
        <v>0</v>
      </c>
      <c r="D1550" s="15">
        <v>200</v>
      </c>
      <c r="E1550" s="15">
        <f t="shared" si="183"/>
        <v>0</v>
      </c>
      <c r="F1550" s="15">
        <v>0</v>
      </c>
      <c r="G1550" s="15">
        <v>0</v>
      </c>
      <c r="H1550" s="15">
        <v>0</v>
      </c>
    </row>
    <row r="1551" spans="1:8" ht="16.5" thickTop="1" thickBot="1" x14ac:dyDescent="0.3">
      <c r="A1551" s="5" t="s">
        <v>1858</v>
      </c>
      <c r="B1551" s="7" t="s">
        <v>36</v>
      </c>
      <c r="C1551" s="15">
        <v>0</v>
      </c>
      <c r="D1551" s="15">
        <v>1500</v>
      </c>
      <c r="E1551" s="15">
        <f t="shared" si="183"/>
        <v>0</v>
      </c>
      <c r="F1551" s="15">
        <v>0</v>
      </c>
      <c r="G1551" s="15">
        <v>0</v>
      </c>
      <c r="H1551" s="15">
        <v>0</v>
      </c>
    </row>
    <row r="1552" spans="1:8" ht="31.5" thickTop="1" thickBot="1" x14ac:dyDescent="0.3">
      <c r="A1552" s="5" t="s">
        <v>1859</v>
      </c>
      <c r="B1552" s="6" t="s">
        <v>1860</v>
      </c>
      <c r="C1552" s="14">
        <v>0</v>
      </c>
      <c r="D1552" s="14">
        <v>0</v>
      </c>
      <c r="E1552" s="14">
        <f t="shared" si="183"/>
        <v>12</v>
      </c>
      <c r="F1552" s="14">
        <f t="shared" ref="F1552:H1553" si="184">SUM(F1553)</f>
        <v>12</v>
      </c>
      <c r="G1552" s="14">
        <f t="shared" si="184"/>
        <v>0</v>
      </c>
      <c r="H1552" s="14">
        <f t="shared" si="184"/>
        <v>0</v>
      </c>
    </row>
    <row r="1553" spans="1:8" ht="16.5" thickTop="1" thickBot="1" x14ac:dyDescent="0.3">
      <c r="A1553" s="5" t="s">
        <v>1861</v>
      </c>
      <c r="B1553" s="7" t="s">
        <v>20</v>
      </c>
      <c r="C1553" s="15">
        <v>0</v>
      </c>
      <c r="D1553" s="15">
        <v>0</v>
      </c>
      <c r="E1553" s="15">
        <f t="shared" si="183"/>
        <v>12</v>
      </c>
      <c r="F1553" s="15">
        <f t="shared" si="184"/>
        <v>12</v>
      </c>
      <c r="G1553" s="15">
        <f t="shared" si="184"/>
        <v>0</v>
      </c>
      <c r="H1553" s="15">
        <f t="shared" si="184"/>
        <v>0</v>
      </c>
    </row>
    <row r="1554" spans="1:8" ht="16.5" thickTop="1" thickBot="1" x14ac:dyDescent="0.3">
      <c r="A1554" s="5" t="s">
        <v>1862</v>
      </c>
      <c r="B1554" s="8" t="s">
        <v>24</v>
      </c>
      <c r="C1554" s="15">
        <v>0</v>
      </c>
      <c r="D1554" s="15">
        <v>0</v>
      </c>
      <c r="E1554" s="15">
        <f t="shared" si="183"/>
        <v>12</v>
      </c>
      <c r="F1554" s="15">
        <v>12</v>
      </c>
      <c r="G1554" s="15">
        <v>0</v>
      </c>
      <c r="H1554" s="15">
        <v>0</v>
      </c>
    </row>
    <row r="1555" spans="1:8" ht="16.5" thickTop="1" thickBot="1" x14ac:dyDescent="0.3">
      <c r="A1555" s="5" t="s">
        <v>1863</v>
      </c>
      <c r="B1555" s="6" t="s">
        <v>1864</v>
      </c>
      <c r="C1555" s="14">
        <v>0</v>
      </c>
      <c r="D1555" s="14">
        <v>0</v>
      </c>
      <c r="E1555" s="14">
        <f t="shared" si="183"/>
        <v>1835</v>
      </c>
      <c r="F1555" s="14">
        <f t="shared" ref="F1555:H1556" si="185">SUM(F1556)</f>
        <v>1835</v>
      </c>
      <c r="G1555" s="14">
        <f t="shared" si="185"/>
        <v>0</v>
      </c>
      <c r="H1555" s="14">
        <f t="shared" si="185"/>
        <v>0</v>
      </c>
    </row>
    <row r="1556" spans="1:8" ht="16.5" thickTop="1" thickBot="1" x14ac:dyDescent="0.3">
      <c r="A1556" s="5" t="s">
        <v>1865</v>
      </c>
      <c r="B1556" s="7" t="s">
        <v>20</v>
      </c>
      <c r="C1556" s="15">
        <v>0</v>
      </c>
      <c r="D1556" s="15">
        <v>0</v>
      </c>
      <c r="E1556" s="15">
        <f t="shared" si="183"/>
        <v>1835</v>
      </c>
      <c r="F1556" s="15">
        <f t="shared" si="185"/>
        <v>1835</v>
      </c>
      <c r="G1556" s="15">
        <f t="shared" si="185"/>
        <v>0</v>
      </c>
      <c r="H1556" s="15">
        <f t="shared" si="185"/>
        <v>0</v>
      </c>
    </row>
    <row r="1557" spans="1:8" ht="16.5" thickTop="1" thickBot="1" x14ac:dyDescent="0.3">
      <c r="A1557" s="5" t="s">
        <v>1866</v>
      </c>
      <c r="B1557" s="8" t="s">
        <v>24</v>
      </c>
      <c r="C1557" s="15">
        <v>0</v>
      </c>
      <c r="D1557" s="15">
        <v>0</v>
      </c>
      <c r="E1557" s="15">
        <f t="shared" si="183"/>
        <v>1835</v>
      </c>
      <c r="F1557" s="15">
        <v>1835</v>
      </c>
      <c r="G1557" s="15">
        <v>0</v>
      </c>
      <c r="H1557" s="15">
        <v>0</v>
      </c>
    </row>
    <row r="1558" spans="1:8" ht="16.5" thickTop="1" thickBot="1" x14ac:dyDescent="0.3">
      <c r="A1558" s="5" t="s">
        <v>1867</v>
      </c>
      <c r="B1558" s="6" t="s">
        <v>1868</v>
      </c>
      <c r="C1558" s="14">
        <v>19864.784779999998</v>
      </c>
      <c r="D1558" s="14">
        <v>24831</v>
      </c>
      <c r="E1558" s="14">
        <f t="shared" si="183"/>
        <v>45493</v>
      </c>
      <c r="F1558" s="14">
        <f t="shared" ref="F1558:H1559" si="186">SUM(F1566,F1573,F1596,F1601,F1606)</f>
        <v>45493</v>
      </c>
      <c r="G1558" s="14">
        <f t="shared" si="186"/>
        <v>0</v>
      </c>
      <c r="H1558" s="14">
        <f t="shared" si="186"/>
        <v>0</v>
      </c>
    </row>
    <row r="1559" spans="1:8" ht="16.5" thickTop="1" thickBot="1" x14ac:dyDescent="0.3">
      <c r="A1559" s="5" t="s">
        <v>1869</v>
      </c>
      <c r="B1559" s="7" t="s">
        <v>20</v>
      </c>
      <c r="C1559" s="15">
        <v>19211.709309999998</v>
      </c>
      <c r="D1559" s="15">
        <v>24505</v>
      </c>
      <c r="E1559" s="15">
        <f t="shared" si="183"/>
        <v>44951</v>
      </c>
      <c r="F1559" s="15">
        <f t="shared" si="186"/>
        <v>44951</v>
      </c>
      <c r="G1559" s="15">
        <f t="shared" si="186"/>
        <v>0</v>
      </c>
      <c r="H1559" s="15">
        <f t="shared" si="186"/>
        <v>0</v>
      </c>
    </row>
    <row r="1560" spans="1:8" ht="16.5" thickTop="1" thickBot="1" x14ac:dyDescent="0.3">
      <c r="A1560" s="5" t="s">
        <v>1870</v>
      </c>
      <c r="B1560" s="8" t="s">
        <v>22</v>
      </c>
      <c r="C1560" s="15">
        <v>13158.133620000001</v>
      </c>
      <c r="D1560" s="15">
        <v>12507</v>
      </c>
      <c r="E1560" s="15">
        <f t="shared" si="183"/>
        <v>35787</v>
      </c>
      <c r="F1560" s="15">
        <f>SUM(F1568,F1575,F1598,F1603)</f>
        <v>35787</v>
      </c>
      <c r="G1560" s="15">
        <f>SUM(G1568,G1575,G1598,G1603)</f>
        <v>0</v>
      </c>
      <c r="H1560" s="15">
        <f>SUM(H1568,H1575,H1598,H1603)</f>
        <v>0</v>
      </c>
    </row>
    <row r="1561" spans="1:8" ht="16.5" thickTop="1" thickBot="1" x14ac:dyDescent="0.3">
      <c r="A1561" s="5" t="s">
        <v>1871</v>
      </c>
      <c r="B1561" s="8" t="s">
        <v>24</v>
      </c>
      <c r="C1561" s="15">
        <v>5171.2056300000004</v>
      </c>
      <c r="D1561" s="15">
        <v>11095</v>
      </c>
      <c r="E1561" s="15">
        <f t="shared" si="183"/>
        <v>8319</v>
      </c>
      <c r="F1561" s="15">
        <f>SUM(F1569,F1576,F1599,F1604,F1608)</f>
        <v>8319</v>
      </c>
      <c r="G1561" s="15">
        <f>SUM(G1569,G1576,G1599,G1604,G1608)</f>
        <v>0</v>
      </c>
      <c r="H1561" s="15">
        <f>SUM(H1569,H1576,H1599,H1604,H1608)</f>
        <v>0</v>
      </c>
    </row>
    <row r="1562" spans="1:8" ht="16.5" thickTop="1" thickBot="1" x14ac:dyDescent="0.3">
      <c r="A1562" s="5" t="s">
        <v>1872</v>
      </c>
      <c r="B1562" s="8" t="s">
        <v>32</v>
      </c>
      <c r="C1562" s="15">
        <v>511.31921</v>
      </c>
      <c r="D1562" s="15">
        <v>465</v>
      </c>
      <c r="E1562" s="15">
        <f t="shared" si="183"/>
        <v>275</v>
      </c>
      <c r="F1562" s="15">
        <f t="shared" ref="F1562:H1563" si="187">SUM(F1570,F1577)</f>
        <v>275</v>
      </c>
      <c r="G1562" s="15">
        <f t="shared" si="187"/>
        <v>0</v>
      </c>
      <c r="H1562" s="15">
        <f t="shared" si="187"/>
        <v>0</v>
      </c>
    </row>
    <row r="1563" spans="1:8" ht="16.5" thickTop="1" thickBot="1" x14ac:dyDescent="0.3">
      <c r="A1563" s="5" t="s">
        <v>1873</v>
      </c>
      <c r="B1563" s="8" t="s">
        <v>34</v>
      </c>
      <c r="C1563" s="15">
        <v>371.05085000000003</v>
      </c>
      <c r="D1563" s="15">
        <v>438</v>
      </c>
      <c r="E1563" s="15">
        <f t="shared" si="183"/>
        <v>570</v>
      </c>
      <c r="F1563" s="15">
        <f t="shared" si="187"/>
        <v>570</v>
      </c>
      <c r="G1563" s="15">
        <f t="shared" si="187"/>
        <v>0</v>
      </c>
      <c r="H1563" s="15">
        <f t="shared" si="187"/>
        <v>0</v>
      </c>
    </row>
    <row r="1564" spans="1:8" ht="16.5" thickTop="1" thickBot="1" x14ac:dyDescent="0.3">
      <c r="A1564" s="5" t="s">
        <v>1874</v>
      </c>
      <c r="B1564" s="7" t="s">
        <v>36</v>
      </c>
      <c r="C1564" s="15">
        <v>648.99074999999993</v>
      </c>
      <c r="D1564" s="15">
        <v>326</v>
      </c>
      <c r="E1564" s="15">
        <f t="shared" si="183"/>
        <v>542</v>
      </c>
      <c r="F1564" s="15">
        <f>SUM(F1572,F1579,F1600,F1605)</f>
        <v>542</v>
      </c>
      <c r="G1564" s="15">
        <f>SUM(G1572,G1579,G1600,G1605)</f>
        <v>0</v>
      </c>
      <c r="H1564" s="15">
        <f>SUM(H1572,H1579,H1600,H1605)</f>
        <v>0</v>
      </c>
    </row>
    <row r="1565" spans="1:8" ht="16.5" thickTop="1" thickBot="1" x14ac:dyDescent="0.3">
      <c r="A1565" s="5" t="s">
        <v>1875</v>
      </c>
      <c r="B1565" s="7" t="s">
        <v>40</v>
      </c>
      <c r="C1565" s="15">
        <v>4.0847199999999999</v>
      </c>
      <c r="D1565" s="15">
        <v>0</v>
      </c>
      <c r="E1565" s="15">
        <f t="shared" si="183"/>
        <v>0</v>
      </c>
      <c r="F1565" s="15">
        <f>SUM(F1580)</f>
        <v>0</v>
      </c>
      <c r="G1565" s="15">
        <f>SUM(G1580)</f>
        <v>0</v>
      </c>
      <c r="H1565" s="15">
        <f>SUM(H1580)</f>
        <v>0</v>
      </c>
    </row>
    <row r="1566" spans="1:8" ht="16.5" thickTop="1" thickBot="1" x14ac:dyDescent="0.3">
      <c r="A1566" s="5" t="s">
        <v>1876</v>
      </c>
      <c r="B1566" s="6" t="s">
        <v>1877</v>
      </c>
      <c r="C1566" s="14">
        <v>3561.5148899999999</v>
      </c>
      <c r="D1566" s="14">
        <v>3200</v>
      </c>
      <c r="E1566" s="14">
        <f t="shared" si="183"/>
        <v>3155</v>
      </c>
      <c r="F1566" s="14">
        <f>SUM(F1567,F1572)</f>
        <v>3155</v>
      </c>
      <c r="G1566" s="14">
        <f>SUM(G1567,G1572)</f>
        <v>0</v>
      </c>
      <c r="H1566" s="14">
        <f>SUM(H1567,H1572)</f>
        <v>0</v>
      </c>
    </row>
    <row r="1567" spans="1:8" ht="16.5" thickTop="1" thickBot="1" x14ac:dyDescent="0.3">
      <c r="A1567" s="5" t="s">
        <v>1878</v>
      </c>
      <c r="B1567" s="7" t="s">
        <v>20</v>
      </c>
      <c r="C1567" s="15">
        <v>3554.9848899999997</v>
      </c>
      <c r="D1567" s="15">
        <v>3180</v>
      </c>
      <c r="E1567" s="15">
        <f t="shared" si="183"/>
        <v>3147</v>
      </c>
      <c r="F1567" s="15">
        <f>SUM(F1568:F1571)</f>
        <v>3147</v>
      </c>
      <c r="G1567" s="15">
        <f>SUM(G1568:G1571)</f>
        <v>0</v>
      </c>
      <c r="H1567" s="15">
        <f>SUM(H1568:H1571)</f>
        <v>0</v>
      </c>
    </row>
    <row r="1568" spans="1:8" ht="16.5" thickTop="1" thickBot="1" x14ac:dyDescent="0.3">
      <c r="A1568" s="5" t="s">
        <v>1879</v>
      </c>
      <c r="B1568" s="8" t="s">
        <v>22</v>
      </c>
      <c r="C1568" s="15">
        <v>1965.7515000000001</v>
      </c>
      <c r="D1568" s="15">
        <v>2191</v>
      </c>
      <c r="E1568" s="15">
        <f t="shared" si="183"/>
        <v>2193</v>
      </c>
      <c r="F1568" s="15">
        <v>2193</v>
      </c>
      <c r="G1568" s="15">
        <v>0</v>
      </c>
      <c r="H1568" s="15">
        <v>0</v>
      </c>
    </row>
    <row r="1569" spans="1:8" ht="16.5" thickTop="1" thickBot="1" x14ac:dyDescent="0.3">
      <c r="A1569" s="5" t="s">
        <v>1880</v>
      </c>
      <c r="B1569" s="8" t="s">
        <v>24</v>
      </c>
      <c r="C1569" s="15">
        <v>1490.6373699999999</v>
      </c>
      <c r="D1569" s="15">
        <v>889</v>
      </c>
      <c r="E1569" s="15">
        <f t="shared" si="183"/>
        <v>909</v>
      </c>
      <c r="F1569" s="15">
        <v>909</v>
      </c>
      <c r="G1569" s="15">
        <v>0</v>
      </c>
      <c r="H1569" s="15">
        <v>0</v>
      </c>
    </row>
    <row r="1570" spans="1:8" ht="16.5" thickTop="1" thickBot="1" x14ac:dyDescent="0.3">
      <c r="A1570" s="5" t="s">
        <v>1881</v>
      </c>
      <c r="B1570" s="8" t="s">
        <v>32</v>
      </c>
      <c r="C1570" s="15">
        <v>91.627020000000002</v>
      </c>
      <c r="D1570" s="15">
        <v>90</v>
      </c>
      <c r="E1570" s="15">
        <f t="shared" si="183"/>
        <v>35</v>
      </c>
      <c r="F1570" s="15">
        <v>35</v>
      </c>
      <c r="G1570" s="15">
        <v>0</v>
      </c>
      <c r="H1570" s="15">
        <v>0</v>
      </c>
    </row>
    <row r="1571" spans="1:8" ht="16.5" thickTop="1" thickBot="1" x14ac:dyDescent="0.3">
      <c r="A1571" s="5" t="s">
        <v>1882</v>
      </c>
      <c r="B1571" s="8" t="s">
        <v>34</v>
      </c>
      <c r="C1571" s="15">
        <v>6.9690000000000003</v>
      </c>
      <c r="D1571" s="15">
        <v>10</v>
      </c>
      <c r="E1571" s="15">
        <f t="shared" si="183"/>
        <v>10</v>
      </c>
      <c r="F1571" s="15">
        <v>10</v>
      </c>
      <c r="G1571" s="15">
        <v>0</v>
      </c>
      <c r="H1571" s="15">
        <v>0</v>
      </c>
    </row>
    <row r="1572" spans="1:8" ht="16.5" thickTop="1" thickBot="1" x14ac:dyDescent="0.3">
      <c r="A1572" s="5" t="s">
        <v>1883</v>
      </c>
      <c r="B1572" s="7" t="s">
        <v>36</v>
      </c>
      <c r="C1572" s="15">
        <v>6.53</v>
      </c>
      <c r="D1572" s="15">
        <v>20</v>
      </c>
      <c r="E1572" s="15">
        <f t="shared" si="183"/>
        <v>8</v>
      </c>
      <c r="F1572" s="15">
        <v>8</v>
      </c>
      <c r="G1572" s="15">
        <v>0</v>
      </c>
      <c r="H1572" s="15">
        <v>0</v>
      </c>
    </row>
    <row r="1573" spans="1:8" ht="16.5" thickTop="1" thickBot="1" x14ac:dyDescent="0.3">
      <c r="A1573" s="5" t="s">
        <v>1884</v>
      </c>
      <c r="B1573" s="6" t="s">
        <v>1885</v>
      </c>
      <c r="C1573" s="14">
        <v>16303.26989</v>
      </c>
      <c r="D1573" s="14">
        <v>16591</v>
      </c>
      <c r="E1573" s="14">
        <f t="shared" si="183"/>
        <v>14305</v>
      </c>
      <c r="F1573" s="14">
        <f t="shared" ref="F1573:H1576" si="188">SUM(F1581,F1589)</f>
        <v>14305</v>
      </c>
      <c r="G1573" s="14">
        <f t="shared" si="188"/>
        <v>0</v>
      </c>
      <c r="H1573" s="14">
        <f t="shared" si="188"/>
        <v>0</v>
      </c>
    </row>
    <row r="1574" spans="1:8" ht="16.5" thickTop="1" thickBot="1" x14ac:dyDescent="0.3">
      <c r="A1574" s="5" t="s">
        <v>1886</v>
      </c>
      <c r="B1574" s="7" t="s">
        <v>20</v>
      </c>
      <c r="C1574" s="15">
        <v>15656.724419999999</v>
      </c>
      <c r="D1574" s="15">
        <v>16285</v>
      </c>
      <c r="E1574" s="15">
        <f t="shared" si="183"/>
        <v>14007</v>
      </c>
      <c r="F1574" s="15">
        <f t="shared" si="188"/>
        <v>14007</v>
      </c>
      <c r="G1574" s="15">
        <f t="shared" si="188"/>
        <v>0</v>
      </c>
      <c r="H1574" s="15">
        <f t="shared" si="188"/>
        <v>0</v>
      </c>
    </row>
    <row r="1575" spans="1:8" ht="16.5" thickTop="1" thickBot="1" x14ac:dyDescent="0.3">
      <c r="A1575" s="5" t="s">
        <v>1887</v>
      </c>
      <c r="B1575" s="8" t="s">
        <v>22</v>
      </c>
      <c r="C1575" s="15">
        <v>11192.38212</v>
      </c>
      <c r="D1575" s="15">
        <v>10316</v>
      </c>
      <c r="E1575" s="15">
        <f t="shared" si="183"/>
        <v>9079</v>
      </c>
      <c r="F1575" s="15">
        <f t="shared" si="188"/>
        <v>9079</v>
      </c>
      <c r="G1575" s="15">
        <f t="shared" si="188"/>
        <v>0</v>
      </c>
      <c r="H1575" s="15">
        <f t="shared" si="188"/>
        <v>0</v>
      </c>
    </row>
    <row r="1576" spans="1:8" ht="16.5" thickTop="1" thickBot="1" x14ac:dyDescent="0.3">
      <c r="A1576" s="5" t="s">
        <v>1888</v>
      </c>
      <c r="B1576" s="8" t="s">
        <v>24</v>
      </c>
      <c r="C1576" s="15">
        <v>3680.56826</v>
      </c>
      <c r="D1576" s="15">
        <v>5166</v>
      </c>
      <c r="E1576" s="15">
        <f t="shared" si="183"/>
        <v>4128</v>
      </c>
      <c r="F1576" s="15">
        <f t="shared" si="188"/>
        <v>4128</v>
      </c>
      <c r="G1576" s="15">
        <f t="shared" si="188"/>
        <v>0</v>
      </c>
      <c r="H1576" s="15">
        <f t="shared" si="188"/>
        <v>0</v>
      </c>
    </row>
    <row r="1577" spans="1:8" ht="16.5" thickTop="1" thickBot="1" x14ac:dyDescent="0.3">
      <c r="A1577" s="5" t="s">
        <v>1889</v>
      </c>
      <c r="B1577" s="8" t="s">
        <v>32</v>
      </c>
      <c r="C1577" s="15">
        <v>419.69218999999998</v>
      </c>
      <c r="D1577" s="15">
        <v>375</v>
      </c>
      <c r="E1577" s="15">
        <f t="shared" si="183"/>
        <v>240</v>
      </c>
      <c r="F1577" s="15">
        <f>SUM(F1585)</f>
        <v>240</v>
      </c>
      <c r="G1577" s="15">
        <f>SUM(G1585)</f>
        <v>0</v>
      </c>
      <c r="H1577" s="15">
        <f>SUM(H1585)</f>
        <v>0</v>
      </c>
    </row>
    <row r="1578" spans="1:8" ht="16.5" thickTop="1" thickBot="1" x14ac:dyDescent="0.3">
      <c r="A1578" s="5" t="s">
        <v>1890</v>
      </c>
      <c r="B1578" s="8" t="s">
        <v>34</v>
      </c>
      <c r="C1578" s="15">
        <v>364.08185000000003</v>
      </c>
      <c r="D1578" s="15">
        <v>428</v>
      </c>
      <c r="E1578" s="15">
        <f t="shared" si="183"/>
        <v>560</v>
      </c>
      <c r="F1578" s="15">
        <f t="shared" ref="F1578:H1580" si="189">SUM(F1586,F1593)</f>
        <v>560</v>
      </c>
      <c r="G1578" s="15">
        <f t="shared" si="189"/>
        <v>0</v>
      </c>
      <c r="H1578" s="15">
        <f t="shared" si="189"/>
        <v>0</v>
      </c>
    </row>
    <row r="1579" spans="1:8" ht="16.5" thickTop="1" thickBot="1" x14ac:dyDescent="0.3">
      <c r="A1579" s="5" t="s">
        <v>1891</v>
      </c>
      <c r="B1579" s="7" t="s">
        <v>36</v>
      </c>
      <c r="C1579" s="15">
        <v>642.46074999999996</v>
      </c>
      <c r="D1579" s="15">
        <v>306</v>
      </c>
      <c r="E1579" s="15">
        <f t="shared" si="183"/>
        <v>298</v>
      </c>
      <c r="F1579" s="15">
        <f t="shared" si="189"/>
        <v>298</v>
      </c>
      <c r="G1579" s="15">
        <f t="shared" si="189"/>
        <v>0</v>
      </c>
      <c r="H1579" s="15">
        <f t="shared" si="189"/>
        <v>0</v>
      </c>
    </row>
    <row r="1580" spans="1:8" ht="16.5" thickTop="1" thickBot="1" x14ac:dyDescent="0.3">
      <c r="A1580" s="5" t="s">
        <v>1892</v>
      </c>
      <c r="B1580" s="7" t="s">
        <v>40</v>
      </c>
      <c r="C1580" s="15">
        <v>4.0847199999999999</v>
      </c>
      <c r="D1580" s="15">
        <v>0</v>
      </c>
      <c r="E1580" s="15">
        <f t="shared" si="183"/>
        <v>0</v>
      </c>
      <c r="F1580" s="15">
        <f t="shared" si="189"/>
        <v>0</v>
      </c>
      <c r="G1580" s="15">
        <f t="shared" si="189"/>
        <v>0</v>
      </c>
      <c r="H1580" s="15">
        <f t="shared" si="189"/>
        <v>0</v>
      </c>
    </row>
    <row r="1581" spans="1:8" ht="31.5" thickTop="1" thickBot="1" x14ac:dyDescent="0.3">
      <c r="A1581" s="5" t="s">
        <v>1893</v>
      </c>
      <c r="B1581" s="6" t="s">
        <v>1894</v>
      </c>
      <c r="C1581" s="14">
        <v>16050.342329999999</v>
      </c>
      <c r="D1581" s="14">
        <v>15850</v>
      </c>
      <c r="E1581" s="14">
        <f t="shared" si="183"/>
        <v>13570</v>
      </c>
      <c r="F1581" s="14">
        <f>SUM(F1582,F1587:F1588)</f>
        <v>13570</v>
      </c>
      <c r="G1581" s="14">
        <f>SUM(G1582,G1587:G1588)</f>
        <v>0</v>
      </c>
      <c r="H1581" s="14">
        <f>SUM(H1582,H1587:H1588)</f>
        <v>0</v>
      </c>
    </row>
    <row r="1582" spans="1:8" ht="16.5" thickTop="1" thickBot="1" x14ac:dyDescent="0.3">
      <c r="A1582" s="5" t="s">
        <v>1895</v>
      </c>
      <c r="B1582" s="7" t="s">
        <v>20</v>
      </c>
      <c r="C1582" s="15">
        <v>15403.796859999999</v>
      </c>
      <c r="D1582" s="15">
        <v>15544</v>
      </c>
      <c r="E1582" s="15">
        <f t="shared" si="183"/>
        <v>13272</v>
      </c>
      <c r="F1582" s="15">
        <f>SUM(F1583:F1586)</f>
        <v>13272</v>
      </c>
      <c r="G1582" s="15">
        <f>SUM(G1583:G1586)</f>
        <v>0</v>
      </c>
      <c r="H1582" s="15">
        <f>SUM(H1583:H1586)</f>
        <v>0</v>
      </c>
    </row>
    <row r="1583" spans="1:8" ht="16.5" thickTop="1" thickBot="1" x14ac:dyDescent="0.3">
      <c r="A1583" s="5" t="s">
        <v>1896</v>
      </c>
      <c r="B1583" s="8" t="s">
        <v>22</v>
      </c>
      <c r="C1583" s="15">
        <v>11112.449119999999</v>
      </c>
      <c r="D1583" s="15">
        <v>10178</v>
      </c>
      <c r="E1583" s="15">
        <f t="shared" si="183"/>
        <v>8941</v>
      </c>
      <c r="F1583" s="15">
        <v>8941</v>
      </c>
      <c r="G1583" s="15">
        <v>0</v>
      </c>
      <c r="H1583" s="15">
        <v>0</v>
      </c>
    </row>
    <row r="1584" spans="1:8" ht="16.5" thickTop="1" thickBot="1" x14ac:dyDescent="0.3">
      <c r="A1584" s="5" t="s">
        <v>1897</v>
      </c>
      <c r="B1584" s="8" t="s">
        <v>24</v>
      </c>
      <c r="C1584" s="15">
        <v>3509.2537000000002</v>
      </c>
      <c r="D1584" s="15">
        <v>4582</v>
      </c>
      <c r="E1584" s="15">
        <f t="shared" si="183"/>
        <v>3544</v>
      </c>
      <c r="F1584" s="15">
        <v>3544</v>
      </c>
      <c r="G1584" s="15">
        <v>0</v>
      </c>
      <c r="H1584" s="15">
        <v>0</v>
      </c>
    </row>
    <row r="1585" spans="1:8" ht="16.5" thickTop="1" thickBot="1" x14ac:dyDescent="0.3">
      <c r="A1585" s="5" t="s">
        <v>1898</v>
      </c>
      <c r="B1585" s="8" t="s">
        <v>32</v>
      </c>
      <c r="C1585" s="15">
        <v>419.69218999999998</v>
      </c>
      <c r="D1585" s="15">
        <v>375</v>
      </c>
      <c r="E1585" s="15">
        <f t="shared" si="183"/>
        <v>240</v>
      </c>
      <c r="F1585" s="15">
        <v>240</v>
      </c>
      <c r="G1585" s="15">
        <v>0</v>
      </c>
      <c r="H1585" s="15">
        <v>0</v>
      </c>
    </row>
    <row r="1586" spans="1:8" ht="16.5" thickTop="1" thickBot="1" x14ac:dyDescent="0.3">
      <c r="A1586" s="5" t="s">
        <v>1899</v>
      </c>
      <c r="B1586" s="8" t="s">
        <v>34</v>
      </c>
      <c r="C1586" s="15">
        <v>362.40185000000002</v>
      </c>
      <c r="D1586" s="15">
        <v>409</v>
      </c>
      <c r="E1586" s="15">
        <f t="shared" si="183"/>
        <v>547</v>
      </c>
      <c r="F1586" s="15">
        <v>547</v>
      </c>
      <c r="G1586" s="15">
        <v>0</v>
      </c>
      <c r="H1586" s="15">
        <v>0</v>
      </c>
    </row>
    <row r="1587" spans="1:8" ht="16.5" thickTop="1" thickBot="1" x14ac:dyDescent="0.3">
      <c r="A1587" s="5" t="s">
        <v>1900</v>
      </c>
      <c r="B1587" s="7" t="s">
        <v>36</v>
      </c>
      <c r="C1587" s="15">
        <v>642.46074999999996</v>
      </c>
      <c r="D1587" s="15">
        <v>306</v>
      </c>
      <c r="E1587" s="15">
        <f t="shared" si="183"/>
        <v>298</v>
      </c>
      <c r="F1587" s="15">
        <v>298</v>
      </c>
      <c r="G1587" s="15">
        <v>0</v>
      </c>
      <c r="H1587" s="15">
        <v>0</v>
      </c>
    </row>
    <row r="1588" spans="1:8" ht="16.5" thickTop="1" thickBot="1" x14ac:dyDescent="0.3">
      <c r="A1588" s="5" t="s">
        <v>1901</v>
      </c>
      <c r="B1588" s="7" t="s">
        <v>40</v>
      </c>
      <c r="C1588" s="15">
        <v>4.0847199999999999</v>
      </c>
      <c r="D1588" s="15">
        <v>0</v>
      </c>
      <c r="E1588" s="15">
        <f t="shared" si="183"/>
        <v>0</v>
      </c>
      <c r="F1588" s="15">
        <v>0</v>
      </c>
      <c r="G1588" s="15">
        <v>0</v>
      </c>
      <c r="H1588" s="15">
        <v>0</v>
      </c>
    </row>
    <row r="1589" spans="1:8" ht="16.5" thickTop="1" thickBot="1" x14ac:dyDescent="0.3">
      <c r="A1589" s="5" t="s">
        <v>1902</v>
      </c>
      <c r="B1589" s="6" t="s">
        <v>1903</v>
      </c>
      <c r="C1589" s="14">
        <v>252.92756000000003</v>
      </c>
      <c r="D1589" s="14">
        <v>741</v>
      </c>
      <c r="E1589" s="14">
        <f t="shared" si="183"/>
        <v>735</v>
      </c>
      <c r="F1589" s="14">
        <f>SUM(F1590,F1594:F1595)</f>
        <v>735</v>
      </c>
      <c r="G1589" s="14">
        <f>SUM(G1590,G1594:G1595)</f>
        <v>0</v>
      </c>
      <c r="H1589" s="14">
        <f>SUM(H1590,H1594:H1595)</f>
        <v>0</v>
      </c>
    </row>
    <row r="1590" spans="1:8" ht="16.5" thickTop="1" thickBot="1" x14ac:dyDescent="0.3">
      <c r="A1590" s="5" t="s">
        <v>1904</v>
      </c>
      <c r="B1590" s="7" t="s">
        <v>20</v>
      </c>
      <c r="C1590" s="15">
        <v>252.92756000000003</v>
      </c>
      <c r="D1590" s="15">
        <v>741</v>
      </c>
      <c r="E1590" s="15">
        <f t="shared" si="183"/>
        <v>735</v>
      </c>
      <c r="F1590" s="15">
        <f>SUM(F1591:F1593)</f>
        <v>735</v>
      </c>
      <c r="G1590" s="15">
        <f>SUM(G1591:G1593)</f>
        <v>0</v>
      </c>
      <c r="H1590" s="15">
        <f>SUM(H1591:H1593)</f>
        <v>0</v>
      </c>
    </row>
    <row r="1591" spans="1:8" ht="16.5" thickTop="1" thickBot="1" x14ac:dyDescent="0.3">
      <c r="A1591" s="5" t="s">
        <v>1905</v>
      </c>
      <c r="B1591" s="8" t="s">
        <v>22</v>
      </c>
      <c r="C1591" s="15">
        <v>79.933000000000007</v>
      </c>
      <c r="D1591" s="15">
        <v>138</v>
      </c>
      <c r="E1591" s="15">
        <f t="shared" si="183"/>
        <v>138</v>
      </c>
      <c r="F1591" s="15">
        <v>138</v>
      </c>
      <c r="G1591" s="15">
        <v>0</v>
      </c>
      <c r="H1591" s="15">
        <v>0</v>
      </c>
    </row>
    <row r="1592" spans="1:8" ht="16.5" thickTop="1" thickBot="1" x14ac:dyDescent="0.3">
      <c r="A1592" s="5" t="s">
        <v>1906</v>
      </c>
      <c r="B1592" s="8" t="s">
        <v>24</v>
      </c>
      <c r="C1592" s="15">
        <v>171.31456</v>
      </c>
      <c r="D1592" s="15">
        <v>584</v>
      </c>
      <c r="E1592" s="15">
        <f t="shared" si="183"/>
        <v>584</v>
      </c>
      <c r="F1592" s="15">
        <v>584</v>
      </c>
      <c r="G1592" s="15">
        <v>0</v>
      </c>
      <c r="H1592" s="15">
        <v>0</v>
      </c>
    </row>
    <row r="1593" spans="1:8" ht="16.5" thickTop="1" thickBot="1" x14ac:dyDescent="0.3">
      <c r="A1593" s="5" t="s">
        <v>1907</v>
      </c>
      <c r="B1593" s="8" t="s">
        <v>34</v>
      </c>
      <c r="C1593" s="15">
        <v>1.68</v>
      </c>
      <c r="D1593" s="15">
        <v>19</v>
      </c>
      <c r="E1593" s="15">
        <f t="shared" si="183"/>
        <v>13</v>
      </c>
      <c r="F1593" s="15">
        <v>13</v>
      </c>
      <c r="G1593" s="15">
        <v>0</v>
      </c>
      <c r="H1593" s="15">
        <v>0</v>
      </c>
    </row>
    <row r="1594" spans="1:8" ht="16.5" thickTop="1" thickBot="1" x14ac:dyDescent="0.3">
      <c r="A1594" s="5" t="s">
        <v>1908</v>
      </c>
      <c r="B1594" s="7" t="s">
        <v>36</v>
      </c>
      <c r="C1594" s="15">
        <v>0</v>
      </c>
      <c r="D1594" s="15">
        <v>0</v>
      </c>
      <c r="E1594" s="15">
        <f t="shared" si="183"/>
        <v>0</v>
      </c>
      <c r="F1594" s="15">
        <v>0</v>
      </c>
      <c r="G1594" s="15">
        <v>0</v>
      </c>
      <c r="H1594" s="15">
        <v>0</v>
      </c>
    </row>
    <row r="1595" spans="1:8" ht="16.5" thickTop="1" thickBot="1" x14ac:dyDescent="0.3">
      <c r="A1595" s="5" t="s">
        <v>1909</v>
      </c>
      <c r="B1595" s="7" t="s">
        <v>40</v>
      </c>
      <c r="C1595" s="15">
        <v>0</v>
      </c>
      <c r="D1595" s="15">
        <v>0</v>
      </c>
      <c r="E1595" s="15">
        <f t="shared" si="183"/>
        <v>0</v>
      </c>
      <c r="F1595" s="15">
        <v>0</v>
      </c>
      <c r="G1595" s="15">
        <v>0</v>
      </c>
      <c r="H1595" s="15">
        <v>0</v>
      </c>
    </row>
    <row r="1596" spans="1:8" ht="16.5" thickTop="1" thickBot="1" x14ac:dyDescent="0.3">
      <c r="A1596" s="5" t="s">
        <v>1910</v>
      </c>
      <c r="B1596" s="6" t="s">
        <v>1911</v>
      </c>
      <c r="C1596" s="14">
        <v>0</v>
      </c>
      <c r="D1596" s="14">
        <v>0</v>
      </c>
      <c r="E1596" s="14">
        <f t="shared" si="183"/>
        <v>868</v>
      </c>
      <c r="F1596" s="14">
        <f>SUM(F1597,F1600)</f>
        <v>868</v>
      </c>
      <c r="G1596" s="14">
        <f>SUM(G1597,G1600)</f>
        <v>0</v>
      </c>
      <c r="H1596" s="14">
        <f>SUM(H1597,H1600)</f>
        <v>0</v>
      </c>
    </row>
    <row r="1597" spans="1:8" ht="16.5" thickTop="1" thickBot="1" x14ac:dyDescent="0.3">
      <c r="A1597" s="5" t="s">
        <v>1912</v>
      </c>
      <c r="B1597" s="7" t="s">
        <v>20</v>
      </c>
      <c r="C1597" s="15">
        <v>0</v>
      </c>
      <c r="D1597" s="15">
        <v>0</v>
      </c>
      <c r="E1597" s="15">
        <f t="shared" si="183"/>
        <v>832</v>
      </c>
      <c r="F1597" s="15">
        <f>SUM(F1598:F1599)</f>
        <v>832</v>
      </c>
      <c r="G1597" s="15">
        <f>SUM(G1598:G1599)</f>
        <v>0</v>
      </c>
      <c r="H1597" s="15">
        <f>SUM(H1598:H1599)</f>
        <v>0</v>
      </c>
    </row>
    <row r="1598" spans="1:8" ht="16.5" thickTop="1" thickBot="1" x14ac:dyDescent="0.3">
      <c r="A1598" s="5" t="s">
        <v>1913</v>
      </c>
      <c r="B1598" s="8" t="s">
        <v>22</v>
      </c>
      <c r="C1598" s="15">
        <v>0</v>
      </c>
      <c r="D1598" s="15">
        <v>0</v>
      </c>
      <c r="E1598" s="15">
        <f t="shared" si="183"/>
        <v>315</v>
      </c>
      <c r="F1598" s="15">
        <v>315</v>
      </c>
      <c r="G1598" s="15">
        <v>0</v>
      </c>
      <c r="H1598" s="15">
        <v>0</v>
      </c>
    </row>
    <row r="1599" spans="1:8" ht="16.5" thickTop="1" thickBot="1" x14ac:dyDescent="0.3">
      <c r="A1599" s="5" t="s">
        <v>1914</v>
      </c>
      <c r="B1599" s="8" t="s">
        <v>24</v>
      </c>
      <c r="C1599" s="15">
        <v>0</v>
      </c>
      <c r="D1599" s="15">
        <v>0</v>
      </c>
      <c r="E1599" s="15">
        <f t="shared" si="183"/>
        <v>517</v>
      </c>
      <c r="F1599" s="15">
        <v>517</v>
      </c>
      <c r="G1599" s="15">
        <v>0</v>
      </c>
      <c r="H1599" s="15">
        <v>0</v>
      </c>
    </row>
    <row r="1600" spans="1:8" ht="16.5" thickTop="1" thickBot="1" x14ac:dyDescent="0.3">
      <c r="A1600" s="5" t="s">
        <v>1915</v>
      </c>
      <c r="B1600" s="7" t="s">
        <v>36</v>
      </c>
      <c r="C1600" s="15">
        <v>0</v>
      </c>
      <c r="D1600" s="15">
        <v>0</v>
      </c>
      <c r="E1600" s="15">
        <f t="shared" si="183"/>
        <v>36</v>
      </c>
      <c r="F1600" s="15">
        <v>36</v>
      </c>
      <c r="G1600" s="15">
        <v>0</v>
      </c>
      <c r="H1600" s="15">
        <v>0</v>
      </c>
    </row>
    <row r="1601" spans="1:8" ht="16.5" thickTop="1" thickBot="1" x14ac:dyDescent="0.3">
      <c r="A1601" s="5" t="s">
        <v>1916</v>
      </c>
      <c r="B1601" s="6" t="s">
        <v>1917</v>
      </c>
      <c r="C1601" s="14">
        <v>0</v>
      </c>
      <c r="D1601" s="14">
        <v>0</v>
      </c>
      <c r="E1601" s="14">
        <f t="shared" si="183"/>
        <v>26415</v>
      </c>
      <c r="F1601" s="14">
        <f>SUM(F1602,F1605)</f>
        <v>26415</v>
      </c>
      <c r="G1601" s="14">
        <f>SUM(G1602,G1605)</f>
        <v>0</v>
      </c>
      <c r="H1601" s="14">
        <f>SUM(H1602,H1605)</f>
        <v>0</v>
      </c>
    </row>
    <row r="1602" spans="1:8" ht="16.5" thickTop="1" thickBot="1" x14ac:dyDescent="0.3">
      <c r="A1602" s="5" t="s">
        <v>1918</v>
      </c>
      <c r="B1602" s="7" t="s">
        <v>20</v>
      </c>
      <c r="C1602" s="15">
        <v>0</v>
      </c>
      <c r="D1602" s="15">
        <v>0</v>
      </c>
      <c r="E1602" s="15">
        <f t="shared" si="183"/>
        <v>26215</v>
      </c>
      <c r="F1602" s="15">
        <f>SUM(F1603:F1604)</f>
        <v>26215</v>
      </c>
      <c r="G1602" s="15">
        <f>SUM(G1603:G1604)</f>
        <v>0</v>
      </c>
      <c r="H1602" s="15">
        <f>SUM(H1603:H1604)</f>
        <v>0</v>
      </c>
    </row>
    <row r="1603" spans="1:8" ht="16.5" thickTop="1" thickBot="1" x14ac:dyDescent="0.3">
      <c r="A1603" s="5" t="s">
        <v>1919</v>
      </c>
      <c r="B1603" s="8" t="s">
        <v>22</v>
      </c>
      <c r="C1603" s="15">
        <v>0</v>
      </c>
      <c r="D1603" s="15">
        <v>0</v>
      </c>
      <c r="E1603" s="15">
        <f t="shared" si="183"/>
        <v>24200</v>
      </c>
      <c r="F1603" s="15">
        <v>24200</v>
      </c>
      <c r="G1603" s="15">
        <v>0</v>
      </c>
      <c r="H1603" s="15">
        <v>0</v>
      </c>
    </row>
    <row r="1604" spans="1:8" ht="16.5" thickTop="1" thickBot="1" x14ac:dyDescent="0.3">
      <c r="A1604" s="5" t="s">
        <v>1920</v>
      </c>
      <c r="B1604" s="8" t="s">
        <v>24</v>
      </c>
      <c r="C1604" s="15">
        <v>0</v>
      </c>
      <c r="D1604" s="15">
        <v>0</v>
      </c>
      <c r="E1604" s="15">
        <f t="shared" si="183"/>
        <v>2015</v>
      </c>
      <c r="F1604" s="15">
        <v>2015</v>
      </c>
      <c r="G1604" s="15">
        <v>0</v>
      </c>
      <c r="H1604" s="15">
        <v>0</v>
      </c>
    </row>
    <row r="1605" spans="1:8" ht="16.5" thickTop="1" thickBot="1" x14ac:dyDescent="0.3">
      <c r="A1605" s="5" t="s">
        <v>1921</v>
      </c>
      <c r="B1605" s="7" t="s">
        <v>36</v>
      </c>
      <c r="C1605" s="15">
        <v>0</v>
      </c>
      <c r="D1605" s="15">
        <v>0</v>
      </c>
      <c r="E1605" s="15">
        <f t="shared" si="183"/>
        <v>200</v>
      </c>
      <c r="F1605" s="15">
        <v>200</v>
      </c>
      <c r="G1605" s="15">
        <v>0</v>
      </c>
      <c r="H1605" s="15">
        <v>0</v>
      </c>
    </row>
    <row r="1606" spans="1:8" ht="16.5" thickTop="1" thickBot="1" x14ac:dyDescent="0.3">
      <c r="A1606" s="5" t="s">
        <v>1922</v>
      </c>
      <c r="B1606" s="6" t="s">
        <v>1923</v>
      </c>
      <c r="C1606" s="14">
        <v>0</v>
      </c>
      <c r="D1606" s="14">
        <v>5040</v>
      </c>
      <c r="E1606" s="14">
        <f t="shared" ref="E1606:E1669" si="190">SUM(F1606:H1606)</f>
        <v>750</v>
      </c>
      <c r="F1606" s="14">
        <f t="shared" ref="F1606:H1607" si="191">SUM(F1607)</f>
        <v>750</v>
      </c>
      <c r="G1606" s="14">
        <f t="shared" si="191"/>
        <v>0</v>
      </c>
      <c r="H1606" s="14">
        <f t="shared" si="191"/>
        <v>0</v>
      </c>
    </row>
    <row r="1607" spans="1:8" ht="16.5" thickTop="1" thickBot="1" x14ac:dyDescent="0.3">
      <c r="A1607" s="5" t="s">
        <v>1924</v>
      </c>
      <c r="B1607" s="7" t="s">
        <v>20</v>
      </c>
      <c r="C1607" s="15">
        <v>0</v>
      </c>
      <c r="D1607" s="15">
        <v>5040</v>
      </c>
      <c r="E1607" s="15">
        <f t="shared" si="190"/>
        <v>750</v>
      </c>
      <c r="F1607" s="15">
        <f t="shared" si="191"/>
        <v>750</v>
      </c>
      <c r="G1607" s="15">
        <f t="shared" si="191"/>
        <v>0</v>
      </c>
      <c r="H1607" s="15">
        <f t="shared" si="191"/>
        <v>0</v>
      </c>
    </row>
    <row r="1608" spans="1:8" ht="16.5" thickTop="1" thickBot="1" x14ac:dyDescent="0.3">
      <c r="A1608" s="5" t="s">
        <v>1925</v>
      </c>
      <c r="B1608" s="8" t="s">
        <v>24</v>
      </c>
      <c r="C1608" s="15">
        <v>0</v>
      </c>
      <c r="D1608" s="15">
        <v>5040</v>
      </c>
      <c r="E1608" s="15">
        <f t="shared" si="190"/>
        <v>750</v>
      </c>
      <c r="F1608" s="15">
        <v>750</v>
      </c>
      <c r="G1608" s="15">
        <v>0</v>
      </c>
      <c r="H1608" s="15">
        <v>0</v>
      </c>
    </row>
    <row r="1609" spans="1:8" ht="31.5" thickTop="1" thickBot="1" x14ac:dyDescent="0.3">
      <c r="A1609" s="5" t="s">
        <v>1926</v>
      </c>
      <c r="B1609" s="6" t="s">
        <v>1927</v>
      </c>
      <c r="C1609" s="14">
        <v>7463.8059499999981</v>
      </c>
      <c r="D1609" s="14">
        <v>41375</v>
      </c>
      <c r="E1609" s="14">
        <f t="shared" si="190"/>
        <v>41897</v>
      </c>
      <c r="F1609" s="14">
        <f t="shared" ref="F1609:H1610" si="192">SUM(F1617,F1625)</f>
        <v>41897</v>
      </c>
      <c r="G1609" s="14">
        <f t="shared" si="192"/>
        <v>0</v>
      </c>
      <c r="H1609" s="14">
        <f t="shared" si="192"/>
        <v>0</v>
      </c>
    </row>
    <row r="1610" spans="1:8" ht="16.5" thickTop="1" thickBot="1" x14ac:dyDescent="0.3">
      <c r="A1610" s="5" t="s">
        <v>1928</v>
      </c>
      <c r="B1610" s="7" t="s">
        <v>20</v>
      </c>
      <c r="C1610" s="15">
        <v>7009.8489499999987</v>
      </c>
      <c r="D1610" s="15">
        <v>40870</v>
      </c>
      <c r="E1610" s="15">
        <f t="shared" si="190"/>
        <v>41497</v>
      </c>
      <c r="F1610" s="15">
        <f t="shared" si="192"/>
        <v>41497</v>
      </c>
      <c r="G1610" s="15">
        <f t="shared" si="192"/>
        <v>0</v>
      </c>
      <c r="H1610" s="15">
        <f t="shared" si="192"/>
        <v>0</v>
      </c>
    </row>
    <row r="1611" spans="1:8" ht="16.5" thickTop="1" thickBot="1" x14ac:dyDescent="0.3">
      <c r="A1611" s="5" t="s">
        <v>1929</v>
      </c>
      <c r="B1611" s="8" t="s">
        <v>22</v>
      </c>
      <c r="C1611" s="15">
        <v>4520.1063999999997</v>
      </c>
      <c r="D1611" s="15">
        <v>4459</v>
      </c>
      <c r="E1611" s="15">
        <f t="shared" si="190"/>
        <v>4471</v>
      </c>
      <c r="F1611" s="15">
        <f>SUM(F1619)</f>
        <v>4471</v>
      </c>
      <c r="G1611" s="15">
        <f>SUM(G1619)</f>
        <v>0</v>
      </c>
      <c r="H1611" s="15">
        <f>SUM(H1619)</f>
        <v>0</v>
      </c>
    </row>
    <row r="1612" spans="1:8" ht="16.5" thickTop="1" thickBot="1" x14ac:dyDescent="0.3">
      <c r="A1612" s="5" t="s">
        <v>1930</v>
      </c>
      <c r="B1612" s="8" t="s">
        <v>24</v>
      </c>
      <c r="C1612" s="15">
        <v>2261.7055500000001</v>
      </c>
      <c r="D1612" s="15">
        <v>4421</v>
      </c>
      <c r="E1612" s="15">
        <f t="shared" si="190"/>
        <v>3956</v>
      </c>
      <c r="F1612" s="15">
        <f t="shared" ref="F1612:H1615" si="193">SUM(F1620,F1627)</f>
        <v>3956</v>
      </c>
      <c r="G1612" s="15">
        <f t="shared" si="193"/>
        <v>0</v>
      </c>
      <c r="H1612" s="15">
        <f t="shared" si="193"/>
        <v>0</v>
      </c>
    </row>
    <row r="1613" spans="1:8" ht="16.5" thickTop="1" thickBot="1" x14ac:dyDescent="0.3">
      <c r="A1613" s="5" t="s">
        <v>1931</v>
      </c>
      <c r="B1613" s="8" t="s">
        <v>32</v>
      </c>
      <c r="C1613" s="15">
        <v>78.592250000000007</v>
      </c>
      <c r="D1613" s="15">
        <v>21975</v>
      </c>
      <c r="E1613" s="15">
        <f t="shared" si="190"/>
        <v>21050</v>
      </c>
      <c r="F1613" s="15">
        <f t="shared" si="193"/>
        <v>21050</v>
      </c>
      <c r="G1613" s="15">
        <f t="shared" si="193"/>
        <v>0</v>
      </c>
      <c r="H1613" s="15">
        <f t="shared" si="193"/>
        <v>0</v>
      </c>
    </row>
    <row r="1614" spans="1:8" ht="16.5" thickTop="1" thickBot="1" x14ac:dyDescent="0.3">
      <c r="A1614" s="5" t="s">
        <v>1932</v>
      </c>
      <c r="B1614" s="8" t="s">
        <v>34</v>
      </c>
      <c r="C1614" s="15">
        <v>149.44475</v>
      </c>
      <c r="D1614" s="15">
        <v>10015</v>
      </c>
      <c r="E1614" s="15">
        <f t="shared" si="190"/>
        <v>12020</v>
      </c>
      <c r="F1614" s="15">
        <f t="shared" si="193"/>
        <v>12020</v>
      </c>
      <c r="G1614" s="15">
        <f t="shared" si="193"/>
        <v>0</v>
      </c>
      <c r="H1614" s="15">
        <f t="shared" si="193"/>
        <v>0</v>
      </c>
    </row>
    <row r="1615" spans="1:8" ht="16.5" thickTop="1" thickBot="1" x14ac:dyDescent="0.3">
      <c r="A1615" s="5" t="s">
        <v>1933</v>
      </c>
      <c r="B1615" s="7" t="s">
        <v>36</v>
      </c>
      <c r="C1615" s="15">
        <v>431.4</v>
      </c>
      <c r="D1615" s="15">
        <v>505</v>
      </c>
      <c r="E1615" s="15">
        <f t="shared" si="190"/>
        <v>400</v>
      </c>
      <c r="F1615" s="15">
        <f t="shared" si="193"/>
        <v>400</v>
      </c>
      <c r="G1615" s="15">
        <f t="shared" si="193"/>
        <v>0</v>
      </c>
      <c r="H1615" s="15">
        <f t="shared" si="193"/>
        <v>0</v>
      </c>
    </row>
    <row r="1616" spans="1:8" ht="16.5" thickTop="1" thickBot="1" x14ac:dyDescent="0.3">
      <c r="A1616" s="5" t="s">
        <v>1934</v>
      </c>
      <c r="B1616" s="7" t="s">
        <v>40</v>
      </c>
      <c r="C1616" s="15">
        <v>22.556999999999999</v>
      </c>
      <c r="D1616" s="15">
        <v>0</v>
      </c>
      <c r="E1616" s="15">
        <f t="shared" si="190"/>
        <v>0</v>
      </c>
      <c r="F1616" s="15">
        <f>SUM(F1624)</f>
        <v>0</v>
      </c>
      <c r="G1616" s="15">
        <f>SUM(G1624)</f>
        <v>0</v>
      </c>
      <c r="H1616" s="15">
        <f>SUM(H1624)</f>
        <v>0</v>
      </c>
    </row>
    <row r="1617" spans="1:8" ht="16.5" thickTop="1" thickBot="1" x14ac:dyDescent="0.3">
      <c r="A1617" s="5" t="s">
        <v>1935</v>
      </c>
      <c r="B1617" s="6" t="s">
        <v>1936</v>
      </c>
      <c r="C1617" s="14">
        <v>7463.8059499999981</v>
      </c>
      <c r="D1617" s="14">
        <v>8000</v>
      </c>
      <c r="E1617" s="14">
        <f t="shared" si="190"/>
        <v>6539</v>
      </c>
      <c r="F1617" s="14">
        <f>SUM(F1618,F1623:F1624)</f>
        <v>6539</v>
      </c>
      <c r="G1617" s="14">
        <f>SUM(G1618,G1623:G1624)</f>
        <v>0</v>
      </c>
      <c r="H1617" s="14">
        <f>SUM(H1618,H1623:H1624)</f>
        <v>0</v>
      </c>
    </row>
    <row r="1618" spans="1:8" ht="16.5" thickTop="1" thickBot="1" x14ac:dyDescent="0.3">
      <c r="A1618" s="5" t="s">
        <v>1937</v>
      </c>
      <c r="B1618" s="7" t="s">
        <v>20</v>
      </c>
      <c r="C1618" s="15">
        <v>7009.8489499999987</v>
      </c>
      <c r="D1618" s="15">
        <v>7695</v>
      </c>
      <c r="E1618" s="15">
        <f t="shared" si="190"/>
        <v>6539</v>
      </c>
      <c r="F1618" s="15">
        <f>SUM(F1619:F1622)</f>
        <v>6539</v>
      </c>
      <c r="G1618" s="15">
        <f>SUM(G1619:G1622)</f>
        <v>0</v>
      </c>
      <c r="H1618" s="15">
        <f>SUM(H1619:H1622)</f>
        <v>0</v>
      </c>
    </row>
    <row r="1619" spans="1:8" ht="16.5" thickTop="1" thickBot="1" x14ac:dyDescent="0.3">
      <c r="A1619" s="5" t="s">
        <v>1938</v>
      </c>
      <c r="B1619" s="8" t="s">
        <v>22</v>
      </c>
      <c r="C1619" s="15">
        <v>4520.1063999999997</v>
      </c>
      <c r="D1619" s="15">
        <v>4459</v>
      </c>
      <c r="E1619" s="15">
        <f t="shared" si="190"/>
        <v>4471</v>
      </c>
      <c r="F1619" s="15">
        <v>4471</v>
      </c>
      <c r="G1619" s="15">
        <v>0</v>
      </c>
      <c r="H1619" s="15">
        <v>0</v>
      </c>
    </row>
    <row r="1620" spans="1:8" ht="16.5" thickTop="1" thickBot="1" x14ac:dyDescent="0.3">
      <c r="A1620" s="5" t="s">
        <v>1939</v>
      </c>
      <c r="B1620" s="8" t="s">
        <v>24</v>
      </c>
      <c r="C1620" s="15">
        <v>2261.7055500000001</v>
      </c>
      <c r="D1620" s="15">
        <v>3121</v>
      </c>
      <c r="E1620" s="15">
        <f t="shared" si="190"/>
        <v>1928</v>
      </c>
      <c r="F1620" s="15">
        <v>1928</v>
      </c>
      <c r="G1620" s="15">
        <v>0</v>
      </c>
      <c r="H1620" s="15">
        <v>0</v>
      </c>
    </row>
    <row r="1621" spans="1:8" ht="16.5" thickTop="1" thickBot="1" x14ac:dyDescent="0.3">
      <c r="A1621" s="5" t="s">
        <v>1940</v>
      </c>
      <c r="B1621" s="8" t="s">
        <v>32</v>
      </c>
      <c r="C1621" s="15">
        <v>78.592250000000007</v>
      </c>
      <c r="D1621" s="15">
        <v>100</v>
      </c>
      <c r="E1621" s="15">
        <f t="shared" si="190"/>
        <v>120</v>
      </c>
      <c r="F1621" s="15">
        <v>120</v>
      </c>
      <c r="G1621" s="15">
        <v>0</v>
      </c>
      <c r="H1621" s="15">
        <v>0</v>
      </c>
    </row>
    <row r="1622" spans="1:8" ht="16.5" thickTop="1" thickBot="1" x14ac:dyDescent="0.3">
      <c r="A1622" s="5" t="s">
        <v>1941</v>
      </c>
      <c r="B1622" s="8" t="s">
        <v>34</v>
      </c>
      <c r="C1622" s="15">
        <v>149.44475</v>
      </c>
      <c r="D1622" s="15">
        <v>15</v>
      </c>
      <c r="E1622" s="15">
        <f t="shared" si="190"/>
        <v>20</v>
      </c>
      <c r="F1622" s="15">
        <v>20</v>
      </c>
      <c r="G1622" s="15">
        <v>0</v>
      </c>
      <c r="H1622" s="15">
        <v>0</v>
      </c>
    </row>
    <row r="1623" spans="1:8" ht="16.5" thickTop="1" thickBot="1" x14ac:dyDescent="0.3">
      <c r="A1623" s="5" t="s">
        <v>1942</v>
      </c>
      <c r="B1623" s="7" t="s">
        <v>36</v>
      </c>
      <c r="C1623" s="15">
        <v>431.4</v>
      </c>
      <c r="D1623" s="15">
        <v>305</v>
      </c>
      <c r="E1623" s="15">
        <f t="shared" si="190"/>
        <v>0</v>
      </c>
      <c r="F1623" s="15">
        <v>0</v>
      </c>
      <c r="G1623" s="15">
        <v>0</v>
      </c>
      <c r="H1623" s="15">
        <v>0</v>
      </c>
    </row>
    <row r="1624" spans="1:8" ht="16.5" thickTop="1" thickBot="1" x14ac:dyDescent="0.3">
      <c r="A1624" s="5" t="s">
        <v>1943</v>
      </c>
      <c r="B1624" s="7" t="s">
        <v>40</v>
      </c>
      <c r="C1624" s="15">
        <v>22.556999999999999</v>
      </c>
      <c r="D1624" s="15">
        <v>0</v>
      </c>
      <c r="E1624" s="15">
        <f t="shared" si="190"/>
        <v>0</v>
      </c>
      <c r="F1624" s="15">
        <v>0</v>
      </c>
      <c r="G1624" s="15">
        <v>0</v>
      </c>
      <c r="H1624" s="15">
        <v>0</v>
      </c>
    </row>
    <row r="1625" spans="1:8" ht="31.5" thickTop="1" thickBot="1" x14ac:dyDescent="0.3">
      <c r="A1625" s="5" t="s">
        <v>1944</v>
      </c>
      <c r="B1625" s="6" t="s">
        <v>1945</v>
      </c>
      <c r="C1625" s="14">
        <v>0</v>
      </c>
      <c r="D1625" s="14">
        <v>33375</v>
      </c>
      <c r="E1625" s="14">
        <f t="shared" si="190"/>
        <v>35358</v>
      </c>
      <c r="F1625" s="14">
        <f>SUM(F1626,F1630)</f>
        <v>35358</v>
      </c>
      <c r="G1625" s="14">
        <f>SUM(G1626,G1630)</f>
        <v>0</v>
      </c>
      <c r="H1625" s="14">
        <f>SUM(H1626,H1630)</f>
        <v>0</v>
      </c>
    </row>
    <row r="1626" spans="1:8" ht="16.5" thickTop="1" thickBot="1" x14ac:dyDescent="0.3">
      <c r="A1626" s="5" t="s">
        <v>1946</v>
      </c>
      <c r="B1626" s="7" t="s">
        <v>20</v>
      </c>
      <c r="C1626" s="15">
        <v>0</v>
      </c>
      <c r="D1626" s="15">
        <v>33175</v>
      </c>
      <c r="E1626" s="15">
        <f t="shared" si="190"/>
        <v>34958</v>
      </c>
      <c r="F1626" s="15">
        <f>SUM(F1627:F1629)</f>
        <v>34958</v>
      </c>
      <c r="G1626" s="15">
        <f>SUM(G1627:G1629)</f>
        <v>0</v>
      </c>
      <c r="H1626" s="15">
        <f>SUM(H1627:H1629)</f>
        <v>0</v>
      </c>
    </row>
    <row r="1627" spans="1:8" ht="16.5" thickTop="1" thickBot="1" x14ac:dyDescent="0.3">
      <c r="A1627" s="5" t="s">
        <v>1947</v>
      </c>
      <c r="B1627" s="8" t="s">
        <v>24</v>
      </c>
      <c r="C1627" s="15">
        <v>0</v>
      </c>
      <c r="D1627" s="15">
        <v>1300</v>
      </c>
      <c r="E1627" s="15">
        <f t="shared" si="190"/>
        <v>2028</v>
      </c>
      <c r="F1627" s="15">
        <v>2028</v>
      </c>
      <c r="G1627" s="15">
        <v>0</v>
      </c>
      <c r="H1627" s="15">
        <v>0</v>
      </c>
    </row>
    <row r="1628" spans="1:8" ht="16.5" thickTop="1" thickBot="1" x14ac:dyDescent="0.3">
      <c r="A1628" s="5" t="s">
        <v>1948</v>
      </c>
      <c r="B1628" s="8" t="s">
        <v>32</v>
      </c>
      <c r="C1628" s="15">
        <v>0</v>
      </c>
      <c r="D1628" s="15">
        <v>21875</v>
      </c>
      <c r="E1628" s="15">
        <f t="shared" si="190"/>
        <v>20930</v>
      </c>
      <c r="F1628" s="15">
        <v>20930</v>
      </c>
      <c r="G1628" s="15">
        <v>0</v>
      </c>
      <c r="H1628" s="15">
        <v>0</v>
      </c>
    </row>
    <row r="1629" spans="1:8" ht="16.5" thickTop="1" thickBot="1" x14ac:dyDescent="0.3">
      <c r="A1629" s="5" t="s">
        <v>1949</v>
      </c>
      <c r="B1629" s="8" t="s">
        <v>34</v>
      </c>
      <c r="C1629" s="15">
        <v>0</v>
      </c>
      <c r="D1629" s="15">
        <v>10000</v>
      </c>
      <c r="E1629" s="15">
        <f t="shared" si="190"/>
        <v>12000</v>
      </c>
      <c r="F1629" s="15">
        <v>12000</v>
      </c>
      <c r="G1629" s="15">
        <v>0</v>
      </c>
      <c r="H1629" s="15">
        <v>0</v>
      </c>
    </row>
    <row r="1630" spans="1:8" ht="16.5" thickTop="1" thickBot="1" x14ac:dyDescent="0.3">
      <c r="A1630" s="5" t="s">
        <v>1950</v>
      </c>
      <c r="B1630" s="7" t="s">
        <v>36</v>
      </c>
      <c r="C1630" s="15">
        <v>0</v>
      </c>
      <c r="D1630" s="15">
        <v>200</v>
      </c>
      <c r="E1630" s="15">
        <f t="shared" si="190"/>
        <v>400</v>
      </c>
      <c r="F1630" s="15">
        <v>400</v>
      </c>
      <c r="G1630" s="15">
        <v>0</v>
      </c>
      <c r="H1630" s="15">
        <v>0</v>
      </c>
    </row>
    <row r="1631" spans="1:8" ht="31.5" thickTop="1" thickBot="1" x14ac:dyDescent="0.3">
      <c r="A1631" s="5" t="s">
        <v>1951</v>
      </c>
      <c r="B1631" s="6" t="s">
        <v>1952</v>
      </c>
      <c r="C1631" s="14">
        <v>1611.1021700000001</v>
      </c>
      <c r="D1631" s="14">
        <v>6221</v>
      </c>
      <c r="E1631" s="14">
        <f t="shared" si="190"/>
        <v>10065</v>
      </c>
      <c r="F1631" s="14">
        <f t="shared" ref="F1631:H1632" si="194">SUM(F1638,F1645)</f>
        <v>10065</v>
      </c>
      <c r="G1631" s="14">
        <f t="shared" si="194"/>
        <v>0</v>
      </c>
      <c r="H1631" s="14">
        <f t="shared" si="194"/>
        <v>0</v>
      </c>
    </row>
    <row r="1632" spans="1:8" ht="16.5" thickTop="1" thickBot="1" x14ac:dyDescent="0.3">
      <c r="A1632" s="5" t="s">
        <v>1953</v>
      </c>
      <c r="B1632" s="7" t="s">
        <v>20</v>
      </c>
      <c r="C1632" s="15">
        <v>1333.1028900000001</v>
      </c>
      <c r="D1632" s="15">
        <v>3558</v>
      </c>
      <c r="E1632" s="15">
        <f t="shared" si="190"/>
        <v>5622</v>
      </c>
      <c r="F1632" s="15">
        <f t="shared" si="194"/>
        <v>5622</v>
      </c>
      <c r="G1632" s="15">
        <f t="shared" si="194"/>
        <v>0</v>
      </c>
      <c r="H1632" s="15">
        <f t="shared" si="194"/>
        <v>0</v>
      </c>
    </row>
    <row r="1633" spans="1:8" ht="16.5" thickTop="1" thickBot="1" x14ac:dyDescent="0.3">
      <c r="A1633" s="5" t="s">
        <v>1954</v>
      </c>
      <c r="B1633" s="8" t="s">
        <v>22</v>
      </c>
      <c r="C1633" s="15">
        <v>979.20378000000005</v>
      </c>
      <c r="D1633" s="15">
        <v>1011</v>
      </c>
      <c r="E1633" s="15">
        <f t="shared" si="190"/>
        <v>1321</v>
      </c>
      <c r="F1633" s="15">
        <f>SUM(F1640)</f>
        <v>1321</v>
      </c>
      <c r="G1633" s="15">
        <f>SUM(G1640)</f>
        <v>0</v>
      </c>
      <c r="H1633" s="15">
        <f>SUM(H1640)</f>
        <v>0</v>
      </c>
    </row>
    <row r="1634" spans="1:8" ht="16.5" thickTop="1" thickBot="1" x14ac:dyDescent="0.3">
      <c r="A1634" s="5" t="s">
        <v>1955</v>
      </c>
      <c r="B1634" s="8" t="s">
        <v>24</v>
      </c>
      <c r="C1634" s="15">
        <v>344.52213999999998</v>
      </c>
      <c r="D1634" s="15">
        <v>2532</v>
      </c>
      <c r="E1634" s="15">
        <f t="shared" si="190"/>
        <v>4286</v>
      </c>
      <c r="F1634" s="15">
        <f>SUM(F1641,F1647)</f>
        <v>4286</v>
      </c>
      <c r="G1634" s="15">
        <f>SUM(G1641,G1647)</f>
        <v>0</v>
      </c>
      <c r="H1634" s="15">
        <f>SUM(H1641,H1647)</f>
        <v>0</v>
      </c>
    </row>
    <row r="1635" spans="1:8" ht="16.5" thickTop="1" thickBot="1" x14ac:dyDescent="0.3">
      <c r="A1635" s="5" t="s">
        <v>1956</v>
      </c>
      <c r="B1635" s="8" t="s">
        <v>32</v>
      </c>
      <c r="C1635" s="15">
        <v>9.37697</v>
      </c>
      <c r="D1635" s="15">
        <v>10</v>
      </c>
      <c r="E1635" s="15">
        <f t="shared" si="190"/>
        <v>10</v>
      </c>
      <c r="F1635" s="15">
        <f t="shared" ref="F1635:H1636" si="195">SUM(F1642)</f>
        <v>10</v>
      </c>
      <c r="G1635" s="15">
        <f t="shared" si="195"/>
        <v>0</v>
      </c>
      <c r="H1635" s="15">
        <f t="shared" si="195"/>
        <v>0</v>
      </c>
    </row>
    <row r="1636" spans="1:8" ht="16.5" thickTop="1" thickBot="1" x14ac:dyDescent="0.3">
      <c r="A1636" s="5" t="s">
        <v>1957</v>
      </c>
      <c r="B1636" s="8" t="s">
        <v>34</v>
      </c>
      <c r="C1636" s="15">
        <v>0</v>
      </c>
      <c r="D1636" s="15">
        <v>5</v>
      </c>
      <c r="E1636" s="15">
        <f t="shared" si="190"/>
        <v>5</v>
      </c>
      <c r="F1636" s="15">
        <f t="shared" si="195"/>
        <v>5</v>
      </c>
      <c r="G1636" s="15">
        <f t="shared" si="195"/>
        <v>0</v>
      </c>
      <c r="H1636" s="15">
        <f t="shared" si="195"/>
        <v>0</v>
      </c>
    </row>
    <row r="1637" spans="1:8" ht="16.5" thickTop="1" thickBot="1" x14ac:dyDescent="0.3">
      <c r="A1637" s="5" t="s">
        <v>1958</v>
      </c>
      <c r="B1637" s="7" t="s">
        <v>36</v>
      </c>
      <c r="C1637" s="15">
        <v>277.99928</v>
      </c>
      <c r="D1637" s="15">
        <v>2663</v>
      </c>
      <c r="E1637" s="15">
        <f t="shared" si="190"/>
        <v>4443</v>
      </c>
      <c r="F1637" s="15">
        <f>SUM(F1644,F1648)</f>
        <v>4443</v>
      </c>
      <c r="G1637" s="15">
        <f>SUM(G1644,G1648)</f>
        <v>0</v>
      </c>
      <c r="H1637" s="15">
        <f>SUM(H1644,H1648)</f>
        <v>0</v>
      </c>
    </row>
    <row r="1638" spans="1:8" ht="16.5" thickTop="1" thickBot="1" x14ac:dyDescent="0.3">
      <c r="A1638" s="5" t="s">
        <v>1959</v>
      </c>
      <c r="B1638" s="6" t="s">
        <v>1960</v>
      </c>
      <c r="C1638" s="14">
        <v>1611.1021700000001</v>
      </c>
      <c r="D1638" s="14">
        <v>1767</v>
      </c>
      <c r="E1638" s="14">
        <f t="shared" si="190"/>
        <v>1522</v>
      </c>
      <c r="F1638" s="14">
        <f>SUM(F1639,F1644)</f>
        <v>1522</v>
      </c>
      <c r="G1638" s="14">
        <f>SUM(G1639,G1644)</f>
        <v>0</v>
      </c>
      <c r="H1638" s="14">
        <f>SUM(H1639,H1644)</f>
        <v>0</v>
      </c>
    </row>
    <row r="1639" spans="1:8" ht="16.5" thickTop="1" thickBot="1" x14ac:dyDescent="0.3">
      <c r="A1639" s="5" t="s">
        <v>1961</v>
      </c>
      <c r="B1639" s="7" t="s">
        <v>20</v>
      </c>
      <c r="C1639" s="15">
        <v>1333.1028900000001</v>
      </c>
      <c r="D1639" s="15">
        <v>1647</v>
      </c>
      <c r="E1639" s="15">
        <f t="shared" si="190"/>
        <v>1522</v>
      </c>
      <c r="F1639" s="15">
        <f>SUM(F1640:F1643)</f>
        <v>1522</v>
      </c>
      <c r="G1639" s="15">
        <f>SUM(G1640:G1643)</f>
        <v>0</v>
      </c>
      <c r="H1639" s="15">
        <f>SUM(H1640:H1643)</f>
        <v>0</v>
      </c>
    </row>
    <row r="1640" spans="1:8" ht="16.5" thickTop="1" thickBot="1" x14ac:dyDescent="0.3">
      <c r="A1640" s="5" t="s">
        <v>1962</v>
      </c>
      <c r="B1640" s="8" t="s">
        <v>22</v>
      </c>
      <c r="C1640" s="15">
        <v>979.20378000000005</v>
      </c>
      <c r="D1640" s="15">
        <v>1011</v>
      </c>
      <c r="E1640" s="15">
        <f t="shared" si="190"/>
        <v>1321</v>
      </c>
      <c r="F1640" s="15">
        <v>1321</v>
      </c>
      <c r="G1640" s="15">
        <v>0</v>
      </c>
      <c r="H1640" s="15">
        <v>0</v>
      </c>
    </row>
    <row r="1641" spans="1:8" ht="16.5" thickTop="1" thickBot="1" x14ac:dyDescent="0.3">
      <c r="A1641" s="5" t="s">
        <v>1963</v>
      </c>
      <c r="B1641" s="8" t="s">
        <v>24</v>
      </c>
      <c r="C1641" s="15">
        <v>344.52213999999998</v>
      </c>
      <c r="D1641" s="15">
        <v>621</v>
      </c>
      <c r="E1641" s="15">
        <f t="shared" si="190"/>
        <v>186</v>
      </c>
      <c r="F1641" s="15">
        <v>186</v>
      </c>
      <c r="G1641" s="15">
        <v>0</v>
      </c>
      <c r="H1641" s="15">
        <v>0</v>
      </c>
    </row>
    <row r="1642" spans="1:8" ht="16.5" thickTop="1" thickBot="1" x14ac:dyDescent="0.3">
      <c r="A1642" s="5" t="s">
        <v>1964</v>
      </c>
      <c r="B1642" s="8" t="s">
        <v>32</v>
      </c>
      <c r="C1642" s="15">
        <v>9.37697</v>
      </c>
      <c r="D1642" s="15">
        <v>10</v>
      </c>
      <c r="E1642" s="15">
        <f t="shared" si="190"/>
        <v>10</v>
      </c>
      <c r="F1642" s="15">
        <v>10</v>
      </c>
      <c r="G1642" s="15">
        <v>0</v>
      </c>
      <c r="H1642" s="15">
        <v>0</v>
      </c>
    </row>
    <row r="1643" spans="1:8" ht="16.5" thickTop="1" thickBot="1" x14ac:dyDescent="0.3">
      <c r="A1643" s="5" t="s">
        <v>1965</v>
      </c>
      <c r="B1643" s="8" t="s">
        <v>34</v>
      </c>
      <c r="C1643" s="15">
        <v>0</v>
      </c>
      <c r="D1643" s="15">
        <v>5</v>
      </c>
      <c r="E1643" s="15">
        <f t="shared" si="190"/>
        <v>5</v>
      </c>
      <c r="F1643" s="15">
        <v>5</v>
      </c>
      <c r="G1643" s="15">
        <v>0</v>
      </c>
      <c r="H1643" s="15">
        <v>0</v>
      </c>
    </row>
    <row r="1644" spans="1:8" ht="16.5" thickTop="1" thickBot="1" x14ac:dyDescent="0.3">
      <c r="A1644" s="5" t="s">
        <v>1966</v>
      </c>
      <c r="B1644" s="7" t="s">
        <v>36</v>
      </c>
      <c r="C1644" s="15">
        <v>277.99928</v>
      </c>
      <c r="D1644" s="15">
        <v>120</v>
      </c>
      <c r="E1644" s="15">
        <f t="shared" si="190"/>
        <v>0</v>
      </c>
      <c r="F1644" s="15">
        <v>0</v>
      </c>
      <c r="G1644" s="15">
        <v>0</v>
      </c>
      <c r="H1644" s="15">
        <v>0</v>
      </c>
    </row>
    <row r="1645" spans="1:8" ht="31.5" thickTop="1" thickBot="1" x14ac:dyDescent="0.3">
      <c r="A1645" s="5" t="s">
        <v>1967</v>
      </c>
      <c r="B1645" s="6" t="s">
        <v>1968</v>
      </c>
      <c r="C1645" s="14">
        <v>0</v>
      </c>
      <c r="D1645" s="14">
        <v>4454</v>
      </c>
      <c r="E1645" s="14">
        <f t="shared" si="190"/>
        <v>8543</v>
      </c>
      <c r="F1645" s="14">
        <f>SUM(F1646,F1648)</f>
        <v>8543</v>
      </c>
      <c r="G1645" s="14">
        <f>SUM(G1646,G1648)</f>
        <v>0</v>
      </c>
      <c r="H1645" s="14">
        <f>SUM(H1646,H1648)</f>
        <v>0</v>
      </c>
    </row>
    <row r="1646" spans="1:8" ht="16.5" thickTop="1" thickBot="1" x14ac:dyDescent="0.3">
      <c r="A1646" s="5" t="s">
        <v>1969</v>
      </c>
      <c r="B1646" s="7" t="s">
        <v>20</v>
      </c>
      <c r="C1646" s="15">
        <v>0</v>
      </c>
      <c r="D1646" s="15">
        <v>1911</v>
      </c>
      <c r="E1646" s="15">
        <f t="shared" si="190"/>
        <v>4100</v>
      </c>
      <c r="F1646" s="15">
        <f>SUM(F1647)</f>
        <v>4100</v>
      </c>
      <c r="G1646" s="15">
        <f>SUM(G1647)</f>
        <v>0</v>
      </c>
      <c r="H1646" s="15">
        <f>SUM(H1647)</f>
        <v>0</v>
      </c>
    </row>
    <row r="1647" spans="1:8" ht="16.5" thickTop="1" thickBot="1" x14ac:dyDescent="0.3">
      <c r="A1647" s="5" t="s">
        <v>1970</v>
      </c>
      <c r="B1647" s="8" t="s">
        <v>24</v>
      </c>
      <c r="C1647" s="15">
        <v>0</v>
      </c>
      <c r="D1647" s="15">
        <v>1911</v>
      </c>
      <c r="E1647" s="15">
        <f t="shared" si="190"/>
        <v>4100</v>
      </c>
      <c r="F1647" s="15">
        <v>4100</v>
      </c>
      <c r="G1647" s="15">
        <v>0</v>
      </c>
      <c r="H1647" s="15">
        <v>0</v>
      </c>
    </row>
    <row r="1648" spans="1:8" ht="16.5" thickTop="1" thickBot="1" x14ac:dyDescent="0.3">
      <c r="A1648" s="5" t="s">
        <v>1971</v>
      </c>
      <c r="B1648" s="7" t="s">
        <v>36</v>
      </c>
      <c r="C1648" s="15">
        <v>0</v>
      </c>
      <c r="D1648" s="15">
        <v>2543</v>
      </c>
      <c r="E1648" s="15">
        <f t="shared" si="190"/>
        <v>4443</v>
      </c>
      <c r="F1648" s="15">
        <v>4443</v>
      </c>
      <c r="G1648" s="15">
        <v>0</v>
      </c>
      <c r="H1648" s="15">
        <v>0</v>
      </c>
    </row>
    <row r="1649" spans="1:8" ht="16.5" thickTop="1" thickBot="1" x14ac:dyDescent="0.3">
      <c r="A1649" s="5" t="s">
        <v>1972</v>
      </c>
      <c r="B1649" s="6" t="s">
        <v>1973</v>
      </c>
      <c r="C1649" s="14">
        <v>9085.6389999999992</v>
      </c>
      <c r="D1649" s="14">
        <v>17416</v>
      </c>
      <c r="E1649" s="14">
        <f t="shared" si="190"/>
        <v>22069</v>
      </c>
      <c r="F1649" s="14">
        <f>SUM(F1650,F1652)</f>
        <v>22069</v>
      </c>
      <c r="G1649" s="14">
        <f>SUM(G1650,G1652)</f>
        <v>0</v>
      </c>
      <c r="H1649" s="14">
        <f>SUM(H1650,H1652)</f>
        <v>0</v>
      </c>
    </row>
    <row r="1650" spans="1:8" ht="16.5" thickTop="1" thickBot="1" x14ac:dyDescent="0.3">
      <c r="A1650" s="5" t="s">
        <v>1974</v>
      </c>
      <c r="B1650" s="7" t="s">
        <v>20</v>
      </c>
      <c r="C1650" s="15">
        <v>0</v>
      </c>
      <c r="D1650" s="15">
        <v>2500</v>
      </c>
      <c r="E1650" s="15">
        <f t="shared" si="190"/>
        <v>2500</v>
      </c>
      <c r="F1650" s="15">
        <f>SUM(F1651)</f>
        <v>2500</v>
      </c>
      <c r="G1650" s="15">
        <f>SUM(G1651)</f>
        <v>0</v>
      </c>
      <c r="H1650" s="15">
        <f>SUM(H1651)</f>
        <v>0</v>
      </c>
    </row>
    <row r="1651" spans="1:8" ht="16.5" thickTop="1" thickBot="1" x14ac:dyDescent="0.3">
      <c r="A1651" s="5" t="s">
        <v>1975</v>
      </c>
      <c r="B1651" s="8" t="s">
        <v>24</v>
      </c>
      <c r="C1651" s="15">
        <v>0</v>
      </c>
      <c r="D1651" s="15">
        <v>2500</v>
      </c>
      <c r="E1651" s="15">
        <f t="shared" si="190"/>
        <v>2500</v>
      </c>
      <c r="F1651" s="15">
        <v>2500</v>
      </c>
      <c r="G1651" s="15">
        <v>0</v>
      </c>
      <c r="H1651" s="15">
        <v>0</v>
      </c>
    </row>
    <row r="1652" spans="1:8" ht="16.5" thickTop="1" thickBot="1" x14ac:dyDescent="0.3">
      <c r="A1652" s="5" t="s">
        <v>1976</v>
      </c>
      <c r="B1652" s="7" t="s">
        <v>36</v>
      </c>
      <c r="C1652" s="15">
        <v>9085.6389999999992</v>
      </c>
      <c r="D1652" s="15">
        <v>14916</v>
      </c>
      <c r="E1652" s="15">
        <f t="shared" si="190"/>
        <v>19569</v>
      </c>
      <c r="F1652" s="15">
        <v>19569</v>
      </c>
      <c r="G1652" s="15">
        <v>0</v>
      </c>
      <c r="H1652" s="15">
        <v>0</v>
      </c>
    </row>
    <row r="1653" spans="1:8" ht="16.5" thickTop="1" thickBot="1" x14ac:dyDescent="0.3">
      <c r="A1653" s="5" t="s">
        <v>1977</v>
      </c>
      <c r="B1653" s="6" t="s">
        <v>1978</v>
      </c>
      <c r="C1653" s="14">
        <v>29354.037990000001</v>
      </c>
      <c r="D1653" s="14">
        <v>55126</v>
      </c>
      <c r="E1653" s="14">
        <f t="shared" si="190"/>
        <v>35270</v>
      </c>
      <c r="F1653" s="14">
        <f>SUM(F1654)</f>
        <v>35270</v>
      </c>
      <c r="G1653" s="14">
        <f>SUM(G1654)</f>
        <v>0</v>
      </c>
      <c r="H1653" s="14">
        <f>SUM(H1654)</f>
        <v>0</v>
      </c>
    </row>
    <row r="1654" spans="1:8" ht="16.5" thickTop="1" thickBot="1" x14ac:dyDescent="0.3">
      <c r="A1654" s="5" t="s">
        <v>1979</v>
      </c>
      <c r="B1654" s="7" t="s">
        <v>20</v>
      </c>
      <c r="C1654" s="15">
        <v>29354.037990000001</v>
      </c>
      <c r="D1654" s="15">
        <v>55126</v>
      </c>
      <c r="E1654" s="15">
        <f t="shared" si="190"/>
        <v>35270</v>
      </c>
      <c r="F1654" s="15">
        <f>SUM(F1655:F1657)</f>
        <v>35270</v>
      </c>
      <c r="G1654" s="15">
        <f>SUM(G1655:G1657)</f>
        <v>0</v>
      </c>
      <c r="H1654" s="15">
        <f>SUM(H1655:H1657)</f>
        <v>0</v>
      </c>
    </row>
    <row r="1655" spans="1:8" ht="16.5" thickTop="1" thickBot="1" x14ac:dyDescent="0.3">
      <c r="A1655" s="5" t="s">
        <v>1980</v>
      </c>
      <c r="B1655" s="8" t="s">
        <v>22</v>
      </c>
      <c r="C1655" s="15">
        <v>0</v>
      </c>
      <c r="D1655" s="15">
        <v>367</v>
      </c>
      <c r="E1655" s="15">
        <f t="shared" si="190"/>
        <v>728</v>
      </c>
      <c r="F1655" s="15">
        <v>728</v>
      </c>
      <c r="G1655" s="15">
        <v>0</v>
      </c>
      <c r="H1655" s="15">
        <v>0</v>
      </c>
    </row>
    <row r="1656" spans="1:8" ht="16.5" thickTop="1" thickBot="1" x14ac:dyDescent="0.3">
      <c r="A1656" s="5" t="s">
        <v>1981</v>
      </c>
      <c r="B1656" s="8" t="s">
        <v>24</v>
      </c>
      <c r="C1656" s="15">
        <v>29354.037990000001</v>
      </c>
      <c r="D1656" s="15">
        <v>54759</v>
      </c>
      <c r="E1656" s="15">
        <f t="shared" si="190"/>
        <v>34542</v>
      </c>
      <c r="F1656" s="15">
        <v>34542</v>
      </c>
      <c r="G1656" s="15">
        <v>0</v>
      </c>
      <c r="H1656" s="15">
        <v>0</v>
      </c>
    </row>
    <row r="1657" spans="1:8" ht="16.5" thickTop="1" thickBot="1" x14ac:dyDescent="0.3">
      <c r="A1657" s="5" t="s">
        <v>1982</v>
      </c>
      <c r="B1657" s="8" t="s">
        <v>34</v>
      </c>
      <c r="C1657" s="15">
        <v>0</v>
      </c>
      <c r="D1657" s="15">
        <v>0</v>
      </c>
      <c r="E1657" s="15">
        <f t="shared" si="190"/>
        <v>0</v>
      </c>
      <c r="F1657" s="15">
        <v>0</v>
      </c>
      <c r="G1657" s="15">
        <v>0</v>
      </c>
      <c r="H1657" s="15">
        <v>0</v>
      </c>
    </row>
    <row r="1658" spans="1:8" ht="16.5" thickTop="1" thickBot="1" x14ac:dyDescent="0.3">
      <c r="A1658" s="5" t="s">
        <v>1983</v>
      </c>
      <c r="B1658" s="6" t="s">
        <v>1984</v>
      </c>
      <c r="C1658" s="14">
        <v>37962.795739999994</v>
      </c>
      <c r="D1658" s="14">
        <v>33455</v>
      </c>
      <c r="E1658" s="14">
        <f t="shared" si="190"/>
        <v>28208</v>
      </c>
      <c r="F1658" s="14">
        <f t="shared" ref="F1658:H1661" si="196">SUM(F1668,F1678,F1686,F1693,F1702,F1708,F1715)</f>
        <v>28208</v>
      </c>
      <c r="G1658" s="14">
        <f t="shared" si="196"/>
        <v>0</v>
      </c>
      <c r="H1658" s="14">
        <f t="shared" si="196"/>
        <v>0</v>
      </c>
    </row>
    <row r="1659" spans="1:8" ht="16.5" thickTop="1" thickBot="1" x14ac:dyDescent="0.3">
      <c r="A1659" s="5" t="s">
        <v>1985</v>
      </c>
      <c r="B1659" s="7" t="s">
        <v>20</v>
      </c>
      <c r="C1659" s="15">
        <v>30681.3482</v>
      </c>
      <c r="D1659" s="15">
        <v>27820</v>
      </c>
      <c r="E1659" s="15">
        <f t="shared" si="190"/>
        <v>27165</v>
      </c>
      <c r="F1659" s="15">
        <f t="shared" si="196"/>
        <v>27165</v>
      </c>
      <c r="G1659" s="15">
        <f t="shared" si="196"/>
        <v>0</v>
      </c>
      <c r="H1659" s="15">
        <f t="shared" si="196"/>
        <v>0</v>
      </c>
    </row>
    <row r="1660" spans="1:8" ht="16.5" thickTop="1" thickBot="1" x14ac:dyDescent="0.3">
      <c r="A1660" s="5" t="s">
        <v>1986</v>
      </c>
      <c r="B1660" s="8" t="s">
        <v>22</v>
      </c>
      <c r="C1660" s="15">
        <v>18677.879140000001</v>
      </c>
      <c r="D1660" s="15">
        <v>19716</v>
      </c>
      <c r="E1660" s="15">
        <f t="shared" si="190"/>
        <v>19748</v>
      </c>
      <c r="F1660" s="15">
        <f t="shared" si="196"/>
        <v>19748</v>
      </c>
      <c r="G1660" s="15">
        <f t="shared" si="196"/>
        <v>0</v>
      </c>
      <c r="H1660" s="15">
        <f t="shared" si="196"/>
        <v>0</v>
      </c>
    </row>
    <row r="1661" spans="1:8" ht="16.5" thickTop="1" thickBot="1" x14ac:dyDescent="0.3">
      <c r="A1661" s="5" t="s">
        <v>1987</v>
      </c>
      <c r="B1661" s="8" t="s">
        <v>24</v>
      </c>
      <c r="C1661" s="15">
        <v>11443.345360000001</v>
      </c>
      <c r="D1661" s="15">
        <v>7389</v>
      </c>
      <c r="E1661" s="15">
        <f t="shared" si="190"/>
        <v>7111</v>
      </c>
      <c r="F1661" s="15">
        <f t="shared" si="196"/>
        <v>7111</v>
      </c>
      <c r="G1661" s="15">
        <f t="shared" si="196"/>
        <v>0</v>
      </c>
      <c r="H1661" s="15">
        <f t="shared" si="196"/>
        <v>0</v>
      </c>
    </row>
    <row r="1662" spans="1:8" ht="16.5" thickTop="1" thickBot="1" x14ac:dyDescent="0.3">
      <c r="A1662" s="5" t="s">
        <v>1988</v>
      </c>
      <c r="B1662" s="8" t="s">
        <v>30</v>
      </c>
      <c r="C1662" s="15">
        <v>0</v>
      </c>
      <c r="D1662" s="15">
        <v>54</v>
      </c>
      <c r="E1662" s="15">
        <f t="shared" si="190"/>
        <v>54</v>
      </c>
      <c r="F1662" s="15">
        <f>SUM(F1672,F1697)</f>
        <v>54</v>
      </c>
      <c r="G1662" s="15">
        <f>SUM(G1672,G1697)</f>
        <v>0</v>
      </c>
      <c r="H1662" s="15">
        <f>SUM(H1672,H1697)</f>
        <v>0</v>
      </c>
    </row>
    <row r="1663" spans="1:8" ht="16.5" thickTop="1" thickBot="1" x14ac:dyDescent="0.3">
      <c r="A1663" s="5" t="s">
        <v>1989</v>
      </c>
      <c r="B1663" s="8" t="s">
        <v>32</v>
      </c>
      <c r="C1663" s="15">
        <v>368.08062000000001</v>
      </c>
      <c r="D1663" s="15">
        <v>510</v>
      </c>
      <c r="E1663" s="15">
        <f t="shared" si="190"/>
        <v>109</v>
      </c>
      <c r="F1663" s="15">
        <f>SUM(F1673,F1682,F1690,F1698,F1712,F1719)</f>
        <v>109</v>
      </c>
      <c r="G1663" s="15">
        <f>SUM(G1673,G1682,G1690,G1698,G1712,G1719)</f>
        <v>0</v>
      </c>
      <c r="H1663" s="15">
        <f>SUM(H1673,H1682,H1690,H1698,H1712,H1719)</f>
        <v>0</v>
      </c>
    </row>
    <row r="1664" spans="1:8" ht="16.5" thickTop="1" thickBot="1" x14ac:dyDescent="0.3">
      <c r="A1664" s="5" t="s">
        <v>1990</v>
      </c>
      <c r="B1664" s="8" t="s">
        <v>34</v>
      </c>
      <c r="C1664" s="15">
        <v>192.04308000000003</v>
      </c>
      <c r="D1664" s="15">
        <v>151</v>
      </c>
      <c r="E1664" s="15">
        <f t="shared" si="190"/>
        <v>143</v>
      </c>
      <c r="F1664" s="15">
        <f>SUM(F1674,F1683,F1691,F1699,F1706,F1713)</f>
        <v>143</v>
      </c>
      <c r="G1664" s="15">
        <f>SUM(G1674,G1683,G1691,G1699,G1706,G1713)</f>
        <v>0</v>
      </c>
      <c r="H1664" s="15">
        <f>SUM(H1674,H1683,H1691,H1699,H1706,H1713)</f>
        <v>0</v>
      </c>
    </row>
    <row r="1665" spans="1:8" ht="16.5" thickTop="1" thickBot="1" x14ac:dyDescent="0.3">
      <c r="A1665" s="5" t="s">
        <v>1991</v>
      </c>
      <c r="B1665" s="7" t="s">
        <v>36</v>
      </c>
      <c r="C1665" s="15">
        <v>6363.7295399999985</v>
      </c>
      <c r="D1665" s="15">
        <v>5635</v>
      </c>
      <c r="E1665" s="15">
        <f t="shared" si="190"/>
        <v>1043</v>
      </c>
      <c r="F1665" s="15">
        <f>SUM(F1675,F1684,F1692,F1700,F1707,F1714,F1720)</f>
        <v>1043</v>
      </c>
      <c r="G1665" s="15">
        <f>SUM(G1675,G1684,G1692,G1700,G1707,G1714,G1720)</f>
        <v>0</v>
      </c>
      <c r="H1665" s="15">
        <f>SUM(H1675,H1684,H1692,H1700,H1707,H1714,H1720)</f>
        <v>0</v>
      </c>
    </row>
    <row r="1666" spans="1:8" ht="16.5" thickTop="1" thickBot="1" x14ac:dyDescent="0.3">
      <c r="A1666" s="5" t="s">
        <v>1992</v>
      </c>
      <c r="B1666" s="7" t="s">
        <v>38</v>
      </c>
      <c r="C1666" s="15">
        <v>917.71799999999996</v>
      </c>
      <c r="D1666" s="15">
        <v>0</v>
      </c>
      <c r="E1666" s="15">
        <f t="shared" si="190"/>
        <v>0</v>
      </c>
      <c r="F1666" s="15">
        <f>SUM(F1676)</f>
        <v>0</v>
      </c>
      <c r="G1666" s="15">
        <f>SUM(G1676)</f>
        <v>0</v>
      </c>
      <c r="H1666" s="15">
        <f>SUM(H1676)</f>
        <v>0</v>
      </c>
    </row>
    <row r="1667" spans="1:8" ht="16.5" thickTop="1" thickBot="1" x14ac:dyDescent="0.3">
      <c r="A1667" s="5" t="s">
        <v>1993</v>
      </c>
      <c r="B1667" s="7" t="s">
        <v>40</v>
      </c>
      <c r="C1667" s="15">
        <v>0</v>
      </c>
      <c r="D1667" s="15">
        <v>0</v>
      </c>
      <c r="E1667" s="15">
        <f t="shared" si="190"/>
        <v>0</v>
      </c>
      <c r="F1667" s="15">
        <f>SUM(F1677,F1685,F1701)</f>
        <v>0</v>
      </c>
      <c r="G1667" s="15">
        <f>SUM(G1677,G1685,G1701)</f>
        <v>0</v>
      </c>
      <c r="H1667" s="15">
        <f>SUM(H1677,H1685,H1701)</f>
        <v>0</v>
      </c>
    </row>
    <row r="1668" spans="1:8" ht="31.5" thickTop="1" thickBot="1" x14ac:dyDescent="0.3">
      <c r="A1668" s="5" t="s">
        <v>1994</v>
      </c>
      <c r="B1668" s="6" t="s">
        <v>1995</v>
      </c>
      <c r="C1668" s="14">
        <v>32017.202999999998</v>
      </c>
      <c r="D1668" s="14">
        <v>27468</v>
      </c>
      <c r="E1668" s="14">
        <f t="shared" si="190"/>
        <v>22968</v>
      </c>
      <c r="F1668" s="14">
        <f>SUM(F1669,F1675:F1677)</f>
        <v>22968</v>
      </c>
      <c r="G1668" s="14">
        <f>SUM(G1669,G1675:G1677)</f>
        <v>0</v>
      </c>
      <c r="H1668" s="14">
        <f>SUM(H1669,H1675:H1677)</f>
        <v>0</v>
      </c>
    </row>
    <row r="1669" spans="1:8" ht="16.5" thickTop="1" thickBot="1" x14ac:dyDescent="0.3">
      <c r="A1669" s="5" t="s">
        <v>1996</v>
      </c>
      <c r="B1669" s="7" t="s">
        <v>20</v>
      </c>
      <c r="C1669" s="15">
        <v>25346.364430000001</v>
      </c>
      <c r="D1669" s="15">
        <v>22344</v>
      </c>
      <c r="E1669" s="15">
        <f t="shared" si="190"/>
        <v>21925</v>
      </c>
      <c r="F1669" s="15">
        <f>SUM(F1670:F1674)</f>
        <v>21925</v>
      </c>
      <c r="G1669" s="15">
        <f>SUM(G1670:G1674)</f>
        <v>0</v>
      </c>
      <c r="H1669" s="15">
        <f>SUM(H1670:H1674)</f>
        <v>0</v>
      </c>
    </row>
    <row r="1670" spans="1:8" ht="16.5" thickTop="1" thickBot="1" x14ac:dyDescent="0.3">
      <c r="A1670" s="5" t="s">
        <v>1997</v>
      </c>
      <c r="B1670" s="8" t="s">
        <v>22</v>
      </c>
      <c r="C1670" s="15">
        <v>14537.2129</v>
      </c>
      <c r="D1670" s="15">
        <v>15520</v>
      </c>
      <c r="E1670" s="15">
        <f t="shared" ref="E1670:E1733" si="197">SUM(F1670:H1670)</f>
        <v>15551</v>
      </c>
      <c r="F1670" s="15">
        <v>15551</v>
      </c>
      <c r="G1670" s="15">
        <v>0</v>
      </c>
      <c r="H1670" s="15">
        <v>0</v>
      </c>
    </row>
    <row r="1671" spans="1:8" ht="16.5" thickTop="1" thickBot="1" x14ac:dyDescent="0.3">
      <c r="A1671" s="5" t="s">
        <v>1998</v>
      </c>
      <c r="B1671" s="8" t="s">
        <v>24</v>
      </c>
      <c r="C1671" s="15">
        <v>10310.518690000001</v>
      </c>
      <c r="D1671" s="15">
        <v>6137</v>
      </c>
      <c r="E1671" s="15">
        <f t="shared" si="197"/>
        <v>6088</v>
      </c>
      <c r="F1671" s="15">
        <v>6088</v>
      </c>
      <c r="G1671" s="15">
        <v>0</v>
      </c>
      <c r="H1671" s="15">
        <v>0</v>
      </c>
    </row>
    <row r="1672" spans="1:8" ht="16.5" thickTop="1" thickBot="1" x14ac:dyDescent="0.3">
      <c r="A1672" s="5" t="s">
        <v>1999</v>
      </c>
      <c r="B1672" s="8" t="s">
        <v>30</v>
      </c>
      <c r="C1672" s="15">
        <v>0</v>
      </c>
      <c r="D1672" s="15">
        <v>54</v>
      </c>
      <c r="E1672" s="15">
        <f t="shared" si="197"/>
        <v>54</v>
      </c>
      <c r="F1672" s="15">
        <v>54</v>
      </c>
      <c r="G1672" s="15">
        <v>0</v>
      </c>
      <c r="H1672" s="15">
        <v>0</v>
      </c>
    </row>
    <row r="1673" spans="1:8" ht="16.5" thickTop="1" thickBot="1" x14ac:dyDescent="0.3">
      <c r="A1673" s="5" t="s">
        <v>2000</v>
      </c>
      <c r="B1673" s="8" t="s">
        <v>32</v>
      </c>
      <c r="C1673" s="15">
        <v>343</v>
      </c>
      <c r="D1673" s="15">
        <v>500</v>
      </c>
      <c r="E1673" s="15">
        <f t="shared" si="197"/>
        <v>100</v>
      </c>
      <c r="F1673" s="15">
        <v>100</v>
      </c>
      <c r="G1673" s="15">
        <v>0</v>
      </c>
      <c r="H1673" s="15">
        <v>0</v>
      </c>
    </row>
    <row r="1674" spans="1:8" ht="16.5" thickTop="1" thickBot="1" x14ac:dyDescent="0.3">
      <c r="A1674" s="5" t="s">
        <v>2001</v>
      </c>
      <c r="B1674" s="8" t="s">
        <v>34</v>
      </c>
      <c r="C1674" s="15">
        <v>155.63284000000002</v>
      </c>
      <c r="D1674" s="15">
        <v>133</v>
      </c>
      <c r="E1674" s="15">
        <f t="shared" si="197"/>
        <v>132</v>
      </c>
      <c r="F1674" s="15">
        <v>132</v>
      </c>
      <c r="G1674" s="15">
        <v>0</v>
      </c>
      <c r="H1674" s="15">
        <v>0</v>
      </c>
    </row>
    <row r="1675" spans="1:8" ht="16.5" thickTop="1" thickBot="1" x14ac:dyDescent="0.3">
      <c r="A1675" s="5" t="s">
        <v>2002</v>
      </c>
      <c r="B1675" s="7" t="s">
        <v>36</v>
      </c>
      <c r="C1675" s="15">
        <v>5753.12057</v>
      </c>
      <c r="D1675" s="15">
        <v>5124</v>
      </c>
      <c r="E1675" s="15">
        <f t="shared" si="197"/>
        <v>1043</v>
      </c>
      <c r="F1675" s="15">
        <v>1043</v>
      </c>
      <c r="G1675" s="15">
        <v>0</v>
      </c>
      <c r="H1675" s="15">
        <v>0</v>
      </c>
    </row>
    <row r="1676" spans="1:8" ht="16.5" thickTop="1" thickBot="1" x14ac:dyDescent="0.3">
      <c r="A1676" s="5" t="s">
        <v>2003</v>
      </c>
      <c r="B1676" s="7" t="s">
        <v>38</v>
      </c>
      <c r="C1676" s="15">
        <v>917.71799999999996</v>
      </c>
      <c r="D1676" s="15">
        <v>0</v>
      </c>
      <c r="E1676" s="15">
        <f t="shared" si="197"/>
        <v>0</v>
      </c>
      <c r="F1676" s="15">
        <v>0</v>
      </c>
      <c r="G1676" s="15">
        <v>0</v>
      </c>
      <c r="H1676" s="15">
        <v>0</v>
      </c>
    </row>
    <row r="1677" spans="1:8" ht="16.5" thickTop="1" thickBot="1" x14ac:dyDescent="0.3">
      <c r="A1677" s="5" t="s">
        <v>2004</v>
      </c>
      <c r="B1677" s="7" t="s">
        <v>40</v>
      </c>
      <c r="C1677" s="15">
        <v>0</v>
      </c>
      <c r="D1677" s="15">
        <v>0</v>
      </c>
      <c r="E1677" s="15">
        <f t="shared" si="197"/>
        <v>0</v>
      </c>
      <c r="F1677" s="15">
        <v>0</v>
      </c>
      <c r="G1677" s="15">
        <v>0</v>
      </c>
      <c r="H1677" s="15">
        <v>0</v>
      </c>
    </row>
    <row r="1678" spans="1:8" ht="16.5" thickTop="1" thickBot="1" x14ac:dyDescent="0.3">
      <c r="A1678" s="5" t="s">
        <v>2005</v>
      </c>
      <c r="B1678" s="6" t="s">
        <v>2006</v>
      </c>
      <c r="C1678" s="14">
        <v>1601.5542500000001</v>
      </c>
      <c r="D1678" s="14">
        <v>1574</v>
      </c>
      <c r="E1678" s="14">
        <f t="shared" si="197"/>
        <v>1529</v>
      </c>
      <c r="F1678" s="14">
        <f>SUM(F1679,F1684:F1685)</f>
        <v>1529</v>
      </c>
      <c r="G1678" s="14">
        <f>SUM(G1679,G1684:G1685)</f>
        <v>0</v>
      </c>
      <c r="H1678" s="14">
        <f>SUM(H1679,H1684:H1685)</f>
        <v>0</v>
      </c>
    </row>
    <row r="1679" spans="1:8" ht="16.5" thickTop="1" thickBot="1" x14ac:dyDescent="0.3">
      <c r="A1679" s="5" t="s">
        <v>2007</v>
      </c>
      <c r="B1679" s="7" t="s">
        <v>20</v>
      </c>
      <c r="C1679" s="15">
        <v>1483.4827600000001</v>
      </c>
      <c r="D1679" s="15">
        <v>1529</v>
      </c>
      <c r="E1679" s="15">
        <f t="shared" si="197"/>
        <v>1529</v>
      </c>
      <c r="F1679" s="15">
        <f>SUM(F1680:F1683)</f>
        <v>1529</v>
      </c>
      <c r="G1679" s="15">
        <f>SUM(G1680:G1683)</f>
        <v>0</v>
      </c>
      <c r="H1679" s="15">
        <f>SUM(H1680:H1683)</f>
        <v>0</v>
      </c>
    </row>
    <row r="1680" spans="1:8" ht="16.5" thickTop="1" thickBot="1" x14ac:dyDescent="0.3">
      <c r="A1680" s="5" t="s">
        <v>2008</v>
      </c>
      <c r="B1680" s="8" t="s">
        <v>22</v>
      </c>
      <c r="C1680" s="15">
        <v>1135.8499999999999</v>
      </c>
      <c r="D1680" s="15">
        <v>1231</v>
      </c>
      <c r="E1680" s="15">
        <f t="shared" si="197"/>
        <v>1231</v>
      </c>
      <c r="F1680" s="15">
        <v>1231</v>
      </c>
      <c r="G1680" s="15">
        <v>0</v>
      </c>
      <c r="H1680" s="15">
        <v>0</v>
      </c>
    </row>
    <row r="1681" spans="1:8" ht="16.5" thickTop="1" thickBot="1" x14ac:dyDescent="0.3">
      <c r="A1681" s="5" t="s">
        <v>2009</v>
      </c>
      <c r="B1681" s="8" t="s">
        <v>24</v>
      </c>
      <c r="C1681" s="15">
        <v>307.81460000000004</v>
      </c>
      <c r="D1681" s="15">
        <v>293</v>
      </c>
      <c r="E1681" s="15">
        <f t="shared" si="197"/>
        <v>293</v>
      </c>
      <c r="F1681" s="15">
        <v>293</v>
      </c>
      <c r="G1681" s="15">
        <v>0</v>
      </c>
      <c r="H1681" s="15">
        <v>0</v>
      </c>
    </row>
    <row r="1682" spans="1:8" ht="16.5" thickTop="1" thickBot="1" x14ac:dyDescent="0.3">
      <c r="A1682" s="5" t="s">
        <v>2010</v>
      </c>
      <c r="B1682" s="8" t="s">
        <v>32</v>
      </c>
      <c r="C1682" s="15">
        <v>20.311579999999999</v>
      </c>
      <c r="D1682" s="15">
        <v>5</v>
      </c>
      <c r="E1682" s="15">
        <f t="shared" si="197"/>
        <v>5</v>
      </c>
      <c r="F1682" s="15">
        <v>5</v>
      </c>
      <c r="G1682" s="15">
        <v>0</v>
      </c>
      <c r="H1682" s="15">
        <v>0</v>
      </c>
    </row>
    <row r="1683" spans="1:8" ht="16.5" thickTop="1" thickBot="1" x14ac:dyDescent="0.3">
      <c r="A1683" s="5" t="s">
        <v>2011</v>
      </c>
      <c r="B1683" s="8" t="s">
        <v>34</v>
      </c>
      <c r="C1683" s="15">
        <v>19.50658</v>
      </c>
      <c r="D1683" s="15">
        <v>0</v>
      </c>
      <c r="E1683" s="15">
        <f t="shared" si="197"/>
        <v>0</v>
      </c>
      <c r="F1683" s="15">
        <v>0</v>
      </c>
      <c r="G1683" s="15">
        <v>0</v>
      </c>
      <c r="H1683" s="15">
        <v>0</v>
      </c>
    </row>
    <row r="1684" spans="1:8" ht="16.5" thickTop="1" thickBot="1" x14ac:dyDescent="0.3">
      <c r="A1684" s="5" t="s">
        <v>2012</v>
      </c>
      <c r="B1684" s="7" t="s">
        <v>36</v>
      </c>
      <c r="C1684" s="15">
        <v>118.07149</v>
      </c>
      <c r="D1684" s="15">
        <v>45</v>
      </c>
      <c r="E1684" s="15">
        <f t="shared" si="197"/>
        <v>0</v>
      </c>
      <c r="F1684" s="15">
        <v>0</v>
      </c>
      <c r="G1684" s="15">
        <v>0</v>
      </c>
      <c r="H1684" s="15">
        <v>0</v>
      </c>
    </row>
    <row r="1685" spans="1:8" ht="16.5" thickTop="1" thickBot="1" x14ac:dyDescent="0.3">
      <c r="A1685" s="5" t="s">
        <v>2013</v>
      </c>
      <c r="B1685" s="7" t="s">
        <v>40</v>
      </c>
      <c r="C1685" s="15">
        <v>0</v>
      </c>
      <c r="D1685" s="15">
        <v>0</v>
      </c>
      <c r="E1685" s="15">
        <f t="shared" si="197"/>
        <v>0</v>
      </c>
      <c r="F1685" s="15">
        <v>0</v>
      </c>
      <c r="G1685" s="15">
        <v>0</v>
      </c>
      <c r="H1685" s="15">
        <v>0</v>
      </c>
    </row>
    <row r="1686" spans="1:8" ht="31.5" thickTop="1" thickBot="1" x14ac:dyDescent="0.3">
      <c r="A1686" s="5" t="s">
        <v>2014</v>
      </c>
      <c r="B1686" s="6" t="s">
        <v>2015</v>
      </c>
      <c r="C1686" s="14">
        <v>1097.5821100000001</v>
      </c>
      <c r="D1686" s="14">
        <v>1090</v>
      </c>
      <c r="E1686" s="14">
        <f t="shared" si="197"/>
        <v>870</v>
      </c>
      <c r="F1686" s="14">
        <f>SUM(F1687,F1692)</f>
        <v>870</v>
      </c>
      <c r="G1686" s="14">
        <f>SUM(G1687,G1692)</f>
        <v>0</v>
      </c>
      <c r="H1686" s="14">
        <f>SUM(H1687,H1692)</f>
        <v>0</v>
      </c>
    </row>
    <row r="1687" spans="1:8" ht="16.5" thickTop="1" thickBot="1" x14ac:dyDescent="0.3">
      <c r="A1687" s="5" t="s">
        <v>2016</v>
      </c>
      <c r="B1687" s="7" t="s">
        <v>20</v>
      </c>
      <c r="C1687" s="15">
        <v>982.59578999999997</v>
      </c>
      <c r="D1687" s="15">
        <v>915</v>
      </c>
      <c r="E1687" s="15">
        <f t="shared" si="197"/>
        <v>870</v>
      </c>
      <c r="F1687" s="15">
        <f>SUM(F1688:F1691)</f>
        <v>870</v>
      </c>
      <c r="G1687" s="15">
        <f>SUM(G1688:G1691)</f>
        <v>0</v>
      </c>
      <c r="H1687" s="15">
        <f>SUM(H1688:H1691)</f>
        <v>0</v>
      </c>
    </row>
    <row r="1688" spans="1:8" ht="16.5" thickTop="1" thickBot="1" x14ac:dyDescent="0.3">
      <c r="A1688" s="5" t="s">
        <v>2017</v>
      </c>
      <c r="B1688" s="8" t="s">
        <v>22</v>
      </c>
      <c r="C1688" s="15">
        <v>695.14</v>
      </c>
      <c r="D1688" s="15">
        <v>632</v>
      </c>
      <c r="E1688" s="15">
        <f t="shared" si="197"/>
        <v>632</v>
      </c>
      <c r="F1688" s="15">
        <v>632</v>
      </c>
      <c r="G1688" s="15">
        <v>0</v>
      </c>
      <c r="H1688" s="15">
        <v>0</v>
      </c>
    </row>
    <row r="1689" spans="1:8" ht="16.5" thickTop="1" thickBot="1" x14ac:dyDescent="0.3">
      <c r="A1689" s="5" t="s">
        <v>2018</v>
      </c>
      <c r="B1689" s="8" t="s">
        <v>24</v>
      </c>
      <c r="C1689" s="15">
        <v>281.64613000000003</v>
      </c>
      <c r="D1689" s="15">
        <v>276</v>
      </c>
      <c r="E1689" s="15">
        <f t="shared" si="197"/>
        <v>228</v>
      </c>
      <c r="F1689" s="15">
        <v>228</v>
      </c>
      <c r="G1689" s="15">
        <v>0</v>
      </c>
      <c r="H1689" s="15">
        <v>0</v>
      </c>
    </row>
    <row r="1690" spans="1:8" ht="16.5" thickTop="1" thickBot="1" x14ac:dyDescent="0.3">
      <c r="A1690" s="5" t="s">
        <v>2019</v>
      </c>
      <c r="B1690" s="8" t="s">
        <v>32</v>
      </c>
      <c r="C1690" s="15">
        <v>0</v>
      </c>
      <c r="D1690" s="15">
        <v>0</v>
      </c>
      <c r="E1690" s="15">
        <f t="shared" si="197"/>
        <v>4</v>
      </c>
      <c r="F1690" s="15">
        <v>4</v>
      </c>
      <c r="G1690" s="15">
        <v>0</v>
      </c>
      <c r="H1690" s="15">
        <v>0</v>
      </c>
    </row>
    <row r="1691" spans="1:8" ht="16.5" thickTop="1" thickBot="1" x14ac:dyDescent="0.3">
      <c r="A1691" s="5" t="s">
        <v>2020</v>
      </c>
      <c r="B1691" s="8" t="s">
        <v>34</v>
      </c>
      <c r="C1691" s="15">
        <v>5.80966</v>
      </c>
      <c r="D1691" s="15">
        <v>7</v>
      </c>
      <c r="E1691" s="15">
        <f t="shared" si="197"/>
        <v>6</v>
      </c>
      <c r="F1691" s="15">
        <v>6</v>
      </c>
      <c r="G1691" s="15">
        <v>0</v>
      </c>
      <c r="H1691" s="15">
        <v>0</v>
      </c>
    </row>
    <row r="1692" spans="1:8" ht="16.5" thickTop="1" thickBot="1" x14ac:dyDescent="0.3">
      <c r="A1692" s="5" t="s">
        <v>2021</v>
      </c>
      <c r="B1692" s="7" t="s">
        <v>36</v>
      </c>
      <c r="C1692" s="15">
        <v>114.98631999999999</v>
      </c>
      <c r="D1692" s="15">
        <v>175</v>
      </c>
      <c r="E1692" s="15">
        <f t="shared" si="197"/>
        <v>0</v>
      </c>
      <c r="F1692" s="15">
        <v>0</v>
      </c>
      <c r="G1692" s="15">
        <v>0</v>
      </c>
      <c r="H1692" s="15">
        <v>0</v>
      </c>
    </row>
    <row r="1693" spans="1:8" ht="31.5" thickTop="1" thickBot="1" x14ac:dyDescent="0.3">
      <c r="A1693" s="5" t="s">
        <v>2022</v>
      </c>
      <c r="B1693" s="6" t="s">
        <v>2023</v>
      </c>
      <c r="C1693" s="14">
        <v>599.98780000000011</v>
      </c>
      <c r="D1693" s="14">
        <v>603</v>
      </c>
      <c r="E1693" s="14">
        <f t="shared" si="197"/>
        <v>575</v>
      </c>
      <c r="F1693" s="14">
        <f>SUM(F1694,F1700:F1701)</f>
        <v>575</v>
      </c>
      <c r="G1693" s="14">
        <f>SUM(G1694,G1700:G1701)</f>
        <v>0</v>
      </c>
      <c r="H1693" s="14">
        <f>SUM(H1694,H1700:H1701)</f>
        <v>0</v>
      </c>
    </row>
    <row r="1694" spans="1:8" ht="16.5" thickTop="1" thickBot="1" x14ac:dyDescent="0.3">
      <c r="A1694" s="5" t="s">
        <v>2024</v>
      </c>
      <c r="B1694" s="7" t="s">
        <v>20</v>
      </c>
      <c r="C1694" s="15">
        <v>572.84088000000008</v>
      </c>
      <c r="D1694" s="15">
        <v>584</v>
      </c>
      <c r="E1694" s="15">
        <f t="shared" si="197"/>
        <v>575</v>
      </c>
      <c r="F1694" s="15">
        <f>SUM(F1695:F1699)</f>
        <v>575</v>
      </c>
      <c r="G1694" s="15">
        <f>SUM(G1695:G1699)</f>
        <v>0</v>
      </c>
      <c r="H1694" s="15">
        <f>SUM(H1695:H1699)</f>
        <v>0</v>
      </c>
    </row>
    <row r="1695" spans="1:8" ht="16.5" thickTop="1" thickBot="1" x14ac:dyDescent="0.3">
      <c r="A1695" s="5" t="s">
        <v>2025</v>
      </c>
      <c r="B1695" s="8" t="s">
        <v>22</v>
      </c>
      <c r="C1695" s="15">
        <v>487.19188000000003</v>
      </c>
      <c r="D1695" s="15">
        <v>505</v>
      </c>
      <c r="E1695" s="15">
        <f t="shared" si="197"/>
        <v>505</v>
      </c>
      <c r="F1695" s="15">
        <v>505</v>
      </c>
      <c r="G1695" s="15">
        <v>0</v>
      </c>
      <c r="H1695" s="15">
        <v>0</v>
      </c>
    </row>
    <row r="1696" spans="1:8" ht="16.5" thickTop="1" thickBot="1" x14ac:dyDescent="0.3">
      <c r="A1696" s="5" t="s">
        <v>2026</v>
      </c>
      <c r="B1696" s="8" t="s">
        <v>24</v>
      </c>
      <c r="C1696" s="15">
        <v>80.549000000000007</v>
      </c>
      <c r="D1696" s="15">
        <v>76</v>
      </c>
      <c r="E1696" s="15">
        <f t="shared" si="197"/>
        <v>67</v>
      </c>
      <c r="F1696" s="15">
        <v>67</v>
      </c>
      <c r="G1696" s="15">
        <v>0</v>
      </c>
      <c r="H1696" s="15">
        <v>0</v>
      </c>
    </row>
    <row r="1697" spans="1:8" ht="16.5" thickTop="1" thickBot="1" x14ac:dyDescent="0.3">
      <c r="A1697" s="5" t="s">
        <v>2027</v>
      </c>
      <c r="B1697" s="8" t="s">
        <v>30</v>
      </c>
      <c r="C1697" s="15">
        <v>0</v>
      </c>
      <c r="D1697" s="15">
        <v>0</v>
      </c>
      <c r="E1697" s="15">
        <f t="shared" si="197"/>
        <v>0</v>
      </c>
      <c r="F1697" s="15">
        <v>0</v>
      </c>
      <c r="G1697" s="15">
        <v>0</v>
      </c>
      <c r="H1697" s="15">
        <v>0</v>
      </c>
    </row>
    <row r="1698" spans="1:8" ht="16.5" thickTop="1" thickBot="1" x14ac:dyDescent="0.3">
      <c r="A1698" s="5" t="s">
        <v>2028</v>
      </c>
      <c r="B1698" s="8" t="s">
        <v>32</v>
      </c>
      <c r="C1698" s="15">
        <v>2.1</v>
      </c>
      <c r="D1698" s="15">
        <v>0</v>
      </c>
      <c r="E1698" s="15">
        <f t="shared" si="197"/>
        <v>0</v>
      </c>
      <c r="F1698" s="15">
        <v>0</v>
      </c>
      <c r="G1698" s="15">
        <v>0</v>
      </c>
      <c r="H1698" s="15">
        <v>0</v>
      </c>
    </row>
    <row r="1699" spans="1:8" ht="16.5" thickTop="1" thickBot="1" x14ac:dyDescent="0.3">
      <c r="A1699" s="5" t="s">
        <v>2029</v>
      </c>
      <c r="B1699" s="8" t="s">
        <v>34</v>
      </c>
      <c r="C1699" s="15">
        <v>3</v>
      </c>
      <c r="D1699" s="15">
        <v>3</v>
      </c>
      <c r="E1699" s="15">
        <f t="shared" si="197"/>
        <v>3</v>
      </c>
      <c r="F1699" s="15">
        <v>3</v>
      </c>
      <c r="G1699" s="15">
        <v>0</v>
      </c>
      <c r="H1699" s="15">
        <v>0</v>
      </c>
    </row>
    <row r="1700" spans="1:8" ht="16.5" thickTop="1" thickBot="1" x14ac:dyDescent="0.3">
      <c r="A1700" s="5" t="s">
        <v>2030</v>
      </c>
      <c r="B1700" s="7" t="s">
        <v>36</v>
      </c>
      <c r="C1700" s="15">
        <v>27.146920000000001</v>
      </c>
      <c r="D1700" s="15">
        <v>19</v>
      </c>
      <c r="E1700" s="15">
        <f t="shared" si="197"/>
        <v>0</v>
      </c>
      <c r="F1700" s="15">
        <v>0</v>
      </c>
      <c r="G1700" s="15">
        <v>0</v>
      </c>
      <c r="H1700" s="15">
        <v>0</v>
      </c>
    </row>
    <row r="1701" spans="1:8" ht="16.5" thickTop="1" thickBot="1" x14ac:dyDescent="0.3">
      <c r="A1701" s="5" t="s">
        <v>2031</v>
      </c>
      <c r="B1701" s="7" t="s">
        <v>40</v>
      </c>
      <c r="C1701" s="15">
        <v>0</v>
      </c>
      <c r="D1701" s="15">
        <v>0</v>
      </c>
      <c r="E1701" s="15">
        <f t="shared" si="197"/>
        <v>0</v>
      </c>
      <c r="F1701" s="15">
        <v>0</v>
      </c>
      <c r="G1701" s="15">
        <v>0</v>
      </c>
      <c r="H1701" s="15">
        <v>0</v>
      </c>
    </row>
    <row r="1702" spans="1:8" ht="16.5" thickTop="1" thickBot="1" x14ac:dyDescent="0.3">
      <c r="A1702" s="5" t="s">
        <v>2032</v>
      </c>
      <c r="B1702" s="6" t="s">
        <v>2033</v>
      </c>
      <c r="C1702" s="14">
        <v>508.91793000000001</v>
      </c>
      <c r="D1702" s="14">
        <v>553</v>
      </c>
      <c r="E1702" s="14">
        <f t="shared" si="197"/>
        <v>361</v>
      </c>
      <c r="F1702" s="14">
        <f>SUM(F1703,F1707)</f>
        <v>361</v>
      </c>
      <c r="G1702" s="14">
        <f>SUM(G1703,G1707)</f>
        <v>0</v>
      </c>
      <c r="H1702" s="14">
        <f>SUM(H1703,H1707)</f>
        <v>0</v>
      </c>
    </row>
    <row r="1703" spans="1:8" ht="16.5" thickTop="1" thickBot="1" x14ac:dyDescent="0.3">
      <c r="A1703" s="5" t="s">
        <v>2034</v>
      </c>
      <c r="B1703" s="7" t="s">
        <v>20</v>
      </c>
      <c r="C1703" s="15">
        <v>344.19783000000001</v>
      </c>
      <c r="D1703" s="15">
        <v>362</v>
      </c>
      <c r="E1703" s="15">
        <f t="shared" si="197"/>
        <v>361</v>
      </c>
      <c r="F1703" s="15">
        <f>SUM(F1704:F1706)</f>
        <v>361</v>
      </c>
      <c r="G1703" s="15">
        <f>SUM(G1704:G1706)</f>
        <v>0</v>
      </c>
      <c r="H1703" s="15">
        <f>SUM(H1704:H1706)</f>
        <v>0</v>
      </c>
    </row>
    <row r="1704" spans="1:8" ht="16.5" thickTop="1" thickBot="1" x14ac:dyDescent="0.3">
      <c r="A1704" s="5" t="s">
        <v>2035</v>
      </c>
      <c r="B1704" s="8" t="s">
        <v>22</v>
      </c>
      <c r="C1704" s="15">
        <v>260.99518</v>
      </c>
      <c r="D1704" s="15">
        <v>269</v>
      </c>
      <c r="E1704" s="15">
        <f t="shared" si="197"/>
        <v>270</v>
      </c>
      <c r="F1704" s="15">
        <v>270</v>
      </c>
      <c r="G1704" s="15">
        <v>0</v>
      </c>
      <c r="H1704" s="15">
        <v>0</v>
      </c>
    </row>
    <row r="1705" spans="1:8" ht="16.5" thickTop="1" thickBot="1" x14ac:dyDescent="0.3">
      <c r="A1705" s="5" t="s">
        <v>2036</v>
      </c>
      <c r="B1705" s="8" t="s">
        <v>24</v>
      </c>
      <c r="C1705" s="15">
        <v>81.990650000000002</v>
      </c>
      <c r="D1705" s="15">
        <v>92</v>
      </c>
      <c r="E1705" s="15">
        <f t="shared" si="197"/>
        <v>89</v>
      </c>
      <c r="F1705" s="15">
        <v>89</v>
      </c>
      <c r="G1705" s="15">
        <v>0</v>
      </c>
      <c r="H1705" s="15">
        <v>0</v>
      </c>
    </row>
    <row r="1706" spans="1:8" ht="16.5" thickTop="1" thickBot="1" x14ac:dyDescent="0.3">
      <c r="A1706" s="5" t="s">
        <v>2037</v>
      </c>
      <c r="B1706" s="8" t="s">
        <v>34</v>
      </c>
      <c r="C1706" s="15">
        <v>1.212</v>
      </c>
      <c r="D1706" s="15">
        <v>1</v>
      </c>
      <c r="E1706" s="15">
        <f t="shared" si="197"/>
        <v>2</v>
      </c>
      <c r="F1706" s="15">
        <v>2</v>
      </c>
      <c r="G1706" s="15">
        <v>0</v>
      </c>
      <c r="H1706" s="15">
        <v>0</v>
      </c>
    </row>
    <row r="1707" spans="1:8" ht="16.5" thickTop="1" thickBot="1" x14ac:dyDescent="0.3">
      <c r="A1707" s="5" t="s">
        <v>2038</v>
      </c>
      <c r="B1707" s="7" t="s">
        <v>36</v>
      </c>
      <c r="C1707" s="15">
        <v>164.7201</v>
      </c>
      <c r="D1707" s="15">
        <v>191</v>
      </c>
      <c r="E1707" s="15">
        <f t="shared" si="197"/>
        <v>0</v>
      </c>
      <c r="F1707" s="15">
        <v>0</v>
      </c>
      <c r="G1707" s="15">
        <v>0</v>
      </c>
      <c r="H1707" s="15">
        <v>0</v>
      </c>
    </row>
    <row r="1708" spans="1:8" ht="31.5" thickTop="1" thickBot="1" x14ac:dyDescent="0.3">
      <c r="A1708" s="5" t="s">
        <v>2039</v>
      </c>
      <c r="B1708" s="6" t="s">
        <v>2040</v>
      </c>
      <c r="C1708" s="14">
        <v>1454.5513000000003</v>
      </c>
      <c r="D1708" s="14">
        <v>1485</v>
      </c>
      <c r="E1708" s="14">
        <f t="shared" si="197"/>
        <v>1385</v>
      </c>
      <c r="F1708" s="14">
        <f>SUM(F1709,F1714)</f>
        <v>1385</v>
      </c>
      <c r="G1708" s="14">
        <f>SUM(G1709,G1714)</f>
        <v>0</v>
      </c>
      <c r="H1708" s="14">
        <f>SUM(H1709,H1714)</f>
        <v>0</v>
      </c>
    </row>
    <row r="1709" spans="1:8" ht="16.5" thickTop="1" thickBot="1" x14ac:dyDescent="0.3">
      <c r="A1709" s="5" t="s">
        <v>2041</v>
      </c>
      <c r="B1709" s="7" t="s">
        <v>20</v>
      </c>
      <c r="C1709" s="15">
        <v>1384.5525100000002</v>
      </c>
      <c r="D1709" s="15">
        <v>1457</v>
      </c>
      <c r="E1709" s="15">
        <f t="shared" si="197"/>
        <v>1385</v>
      </c>
      <c r="F1709" s="15">
        <f>SUM(F1710:F1713)</f>
        <v>1385</v>
      </c>
      <c r="G1709" s="15">
        <f>SUM(G1710:G1713)</f>
        <v>0</v>
      </c>
      <c r="H1709" s="15">
        <f>SUM(H1710:H1713)</f>
        <v>0</v>
      </c>
    </row>
    <row r="1710" spans="1:8" ht="16.5" thickTop="1" thickBot="1" x14ac:dyDescent="0.3">
      <c r="A1710" s="5" t="s">
        <v>2042</v>
      </c>
      <c r="B1710" s="8" t="s">
        <v>22</v>
      </c>
      <c r="C1710" s="15">
        <v>1138.9961800000001</v>
      </c>
      <c r="D1710" s="15">
        <v>1136</v>
      </c>
      <c r="E1710" s="15">
        <f t="shared" si="197"/>
        <v>1136</v>
      </c>
      <c r="F1710" s="15">
        <v>1136</v>
      </c>
      <c r="G1710" s="15">
        <v>0</v>
      </c>
      <c r="H1710" s="15">
        <v>0</v>
      </c>
    </row>
    <row r="1711" spans="1:8" ht="16.5" thickTop="1" thickBot="1" x14ac:dyDescent="0.3">
      <c r="A1711" s="5" t="s">
        <v>2043</v>
      </c>
      <c r="B1711" s="8" t="s">
        <v>24</v>
      </c>
      <c r="C1711" s="15">
        <v>236.51229000000001</v>
      </c>
      <c r="D1711" s="15">
        <v>309</v>
      </c>
      <c r="E1711" s="15">
        <f t="shared" si="197"/>
        <v>249</v>
      </c>
      <c r="F1711" s="15">
        <v>249</v>
      </c>
      <c r="G1711" s="15">
        <v>0</v>
      </c>
      <c r="H1711" s="15">
        <v>0</v>
      </c>
    </row>
    <row r="1712" spans="1:8" ht="16.5" thickTop="1" thickBot="1" x14ac:dyDescent="0.3">
      <c r="A1712" s="5" t="s">
        <v>2044</v>
      </c>
      <c r="B1712" s="8" t="s">
        <v>32</v>
      </c>
      <c r="C1712" s="15">
        <v>2.1620400000000002</v>
      </c>
      <c r="D1712" s="15">
        <v>5</v>
      </c>
      <c r="E1712" s="15">
        <f t="shared" si="197"/>
        <v>0</v>
      </c>
      <c r="F1712" s="15">
        <v>0</v>
      </c>
      <c r="G1712" s="15">
        <v>0</v>
      </c>
      <c r="H1712" s="15">
        <v>0</v>
      </c>
    </row>
    <row r="1713" spans="1:8" ht="16.5" thickTop="1" thickBot="1" x14ac:dyDescent="0.3">
      <c r="A1713" s="5" t="s">
        <v>2045</v>
      </c>
      <c r="B1713" s="8" t="s">
        <v>34</v>
      </c>
      <c r="C1713" s="15">
        <v>6.8819999999999997</v>
      </c>
      <c r="D1713" s="15">
        <v>7</v>
      </c>
      <c r="E1713" s="15">
        <f t="shared" si="197"/>
        <v>0</v>
      </c>
      <c r="F1713" s="15">
        <v>0</v>
      </c>
      <c r="G1713" s="15">
        <v>0</v>
      </c>
      <c r="H1713" s="15">
        <v>0</v>
      </c>
    </row>
    <row r="1714" spans="1:8" ht="16.5" thickTop="1" thickBot="1" x14ac:dyDescent="0.3">
      <c r="A1714" s="5" t="s">
        <v>2046</v>
      </c>
      <c r="B1714" s="7" t="s">
        <v>36</v>
      </c>
      <c r="C1714" s="15">
        <v>69.99879</v>
      </c>
      <c r="D1714" s="15">
        <v>28</v>
      </c>
      <c r="E1714" s="15">
        <f t="shared" si="197"/>
        <v>0</v>
      </c>
      <c r="F1714" s="15">
        <v>0</v>
      </c>
      <c r="G1714" s="15">
        <v>0</v>
      </c>
      <c r="H1714" s="15">
        <v>0</v>
      </c>
    </row>
    <row r="1715" spans="1:8" ht="16.5" thickTop="1" thickBot="1" x14ac:dyDescent="0.3">
      <c r="A1715" s="5" t="s">
        <v>2047</v>
      </c>
      <c r="B1715" s="6" t="s">
        <v>2048</v>
      </c>
      <c r="C1715" s="14">
        <v>682.99934999999994</v>
      </c>
      <c r="D1715" s="14">
        <v>682</v>
      </c>
      <c r="E1715" s="14">
        <f t="shared" si="197"/>
        <v>520</v>
      </c>
      <c r="F1715" s="14">
        <f>SUM(F1716,F1720)</f>
        <v>520</v>
      </c>
      <c r="G1715" s="14">
        <f>SUM(G1716,G1720)</f>
        <v>0</v>
      </c>
      <c r="H1715" s="14">
        <f>SUM(H1716,H1720)</f>
        <v>0</v>
      </c>
    </row>
    <row r="1716" spans="1:8" ht="16.5" thickTop="1" thickBot="1" x14ac:dyDescent="0.3">
      <c r="A1716" s="5" t="s">
        <v>2049</v>
      </c>
      <c r="B1716" s="7" t="s">
        <v>20</v>
      </c>
      <c r="C1716" s="15">
        <v>567.31399999999996</v>
      </c>
      <c r="D1716" s="15">
        <v>629</v>
      </c>
      <c r="E1716" s="15">
        <f t="shared" si="197"/>
        <v>520</v>
      </c>
      <c r="F1716" s="15">
        <f>SUM(F1717:F1719)</f>
        <v>520</v>
      </c>
      <c r="G1716" s="15">
        <f>SUM(G1717:G1719)</f>
        <v>0</v>
      </c>
      <c r="H1716" s="15">
        <f>SUM(H1717:H1719)</f>
        <v>0</v>
      </c>
    </row>
    <row r="1717" spans="1:8" ht="16.5" thickTop="1" thickBot="1" x14ac:dyDescent="0.3">
      <c r="A1717" s="5" t="s">
        <v>2050</v>
      </c>
      <c r="B1717" s="8" t="s">
        <v>22</v>
      </c>
      <c r="C1717" s="15">
        <v>422.49299999999999</v>
      </c>
      <c r="D1717" s="15">
        <v>423</v>
      </c>
      <c r="E1717" s="15">
        <f t="shared" si="197"/>
        <v>423</v>
      </c>
      <c r="F1717" s="15">
        <v>423</v>
      </c>
      <c r="G1717" s="15">
        <v>0</v>
      </c>
      <c r="H1717" s="15">
        <v>0</v>
      </c>
    </row>
    <row r="1718" spans="1:8" ht="16.5" thickTop="1" thickBot="1" x14ac:dyDescent="0.3">
      <c r="A1718" s="5" t="s">
        <v>2051</v>
      </c>
      <c r="B1718" s="8" t="s">
        <v>24</v>
      </c>
      <c r="C1718" s="15">
        <v>144.31399999999999</v>
      </c>
      <c r="D1718" s="15">
        <v>206</v>
      </c>
      <c r="E1718" s="15">
        <f t="shared" si="197"/>
        <v>97</v>
      </c>
      <c r="F1718" s="15">
        <v>97</v>
      </c>
      <c r="G1718" s="15">
        <v>0</v>
      </c>
      <c r="H1718" s="15">
        <v>0</v>
      </c>
    </row>
    <row r="1719" spans="1:8" ht="16.5" thickTop="1" thickBot="1" x14ac:dyDescent="0.3">
      <c r="A1719" s="5" t="s">
        <v>2052</v>
      </c>
      <c r="B1719" s="8" t="s">
        <v>32</v>
      </c>
      <c r="C1719" s="15">
        <v>0.50700000000000001</v>
      </c>
      <c r="D1719" s="15">
        <v>0</v>
      </c>
      <c r="E1719" s="15">
        <f t="shared" si="197"/>
        <v>0</v>
      </c>
      <c r="F1719" s="15">
        <v>0</v>
      </c>
      <c r="G1719" s="15">
        <v>0</v>
      </c>
      <c r="H1719" s="15">
        <v>0</v>
      </c>
    </row>
    <row r="1720" spans="1:8" ht="16.5" thickTop="1" thickBot="1" x14ac:dyDescent="0.3">
      <c r="A1720" s="5" t="s">
        <v>2053</v>
      </c>
      <c r="B1720" s="7" t="s">
        <v>36</v>
      </c>
      <c r="C1720" s="15">
        <v>115.68535</v>
      </c>
      <c r="D1720" s="15">
        <v>53</v>
      </c>
      <c r="E1720" s="15">
        <f t="shared" si="197"/>
        <v>0</v>
      </c>
      <c r="F1720" s="15">
        <v>0</v>
      </c>
      <c r="G1720" s="15">
        <v>0</v>
      </c>
      <c r="H1720" s="15">
        <v>0</v>
      </c>
    </row>
    <row r="1721" spans="1:8" ht="31.5" thickTop="1" thickBot="1" x14ac:dyDescent="0.3">
      <c r="A1721" s="5" t="s">
        <v>2054</v>
      </c>
      <c r="B1721" s="6" t="s">
        <v>2055</v>
      </c>
      <c r="C1721" s="14">
        <v>21709.910500000002</v>
      </c>
      <c r="D1721" s="14">
        <v>0</v>
      </c>
      <c r="E1721" s="14">
        <f t="shared" si="197"/>
        <v>78200</v>
      </c>
      <c r="F1721" s="14">
        <f t="shared" ref="F1721:H1722" si="198">SUM(F1722)</f>
        <v>0</v>
      </c>
      <c r="G1721" s="14">
        <f t="shared" si="198"/>
        <v>0</v>
      </c>
      <c r="H1721" s="14">
        <f t="shared" si="198"/>
        <v>78200</v>
      </c>
    </row>
    <row r="1722" spans="1:8" ht="16.5" thickTop="1" thickBot="1" x14ac:dyDescent="0.3">
      <c r="A1722" s="5" t="s">
        <v>2056</v>
      </c>
      <c r="B1722" s="7" t="s">
        <v>20</v>
      </c>
      <c r="C1722" s="15">
        <v>21709.910500000002</v>
      </c>
      <c r="D1722" s="15">
        <v>0</v>
      </c>
      <c r="E1722" s="15">
        <f t="shared" si="197"/>
        <v>78200</v>
      </c>
      <c r="F1722" s="15">
        <f t="shared" si="198"/>
        <v>0</v>
      </c>
      <c r="G1722" s="15">
        <f t="shared" si="198"/>
        <v>0</v>
      </c>
      <c r="H1722" s="15">
        <f t="shared" si="198"/>
        <v>78200</v>
      </c>
    </row>
    <row r="1723" spans="1:8" ht="16.5" thickTop="1" thickBot="1" x14ac:dyDescent="0.3">
      <c r="A1723" s="5" t="s">
        <v>2057</v>
      </c>
      <c r="B1723" s="8" t="s">
        <v>24</v>
      </c>
      <c r="C1723" s="15">
        <v>21709.910500000002</v>
      </c>
      <c r="D1723" s="15">
        <v>0</v>
      </c>
      <c r="E1723" s="15">
        <f t="shared" si="197"/>
        <v>78200</v>
      </c>
      <c r="F1723" s="15">
        <v>0</v>
      </c>
      <c r="G1723" s="15">
        <v>0</v>
      </c>
      <c r="H1723" s="15">
        <v>78200</v>
      </c>
    </row>
    <row r="1724" spans="1:8" ht="16.5" thickTop="1" thickBot="1" x14ac:dyDescent="0.3">
      <c r="A1724" s="5" t="s">
        <v>2058</v>
      </c>
      <c r="B1724" s="6" t="s">
        <v>2059</v>
      </c>
      <c r="C1724" s="14">
        <v>593666.30253999995</v>
      </c>
      <c r="D1724" s="14">
        <v>595000</v>
      </c>
      <c r="E1724" s="14">
        <f t="shared" si="197"/>
        <v>585000</v>
      </c>
      <c r="F1724" s="14">
        <f t="shared" ref="F1724:H1727" si="199">SUM(F1733,F1742,F1751,F1759,F1767,F1774,F1783,F1792)</f>
        <v>585000</v>
      </c>
      <c r="G1724" s="14">
        <f t="shared" si="199"/>
        <v>0</v>
      </c>
      <c r="H1724" s="14">
        <f t="shared" si="199"/>
        <v>0</v>
      </c>
    </row>
    <row r="1725" spans="1:8" ht="16.5" thickTop="1" thickBot="1" x14ac:dyDescent="0.3">
      <c r="A1725" s="5" t="s">
        <v>2060</v>
      </c>
      <c r="B1725" s="7" t="s">
        <v>20</v>
      </c>
      <c r="C1725" s="15">
        <v>570194.53960000002</v>
      </c>
      <c r="D1725" s="15">
        <v>588000</v>
      </c>
      <c r="E1725" s="15">
        <f t="shared" si="197"/>
        <v>574358</v>
      </c>
      <c r="F1725" s="15">
        <f t="shared" si="199"/>
        <v>574358</v>
      </c>
      <c r="G1725" s="15">
        <f t="shared" si="199"/>
        <v>0</v>
      </c>
      <c r="H1725" s="15">
        <f t="shared" si="199"/>
        <v>0</v>
      </c>
    </row>
    <row r="1726" spans="1:8" ht="16.5" thickTop="1" thickBot="1" x14ac:dyDescent="0.3">
      <c r="A1726" s="5" t="s">
        <v>2061</v>
      </c>
      <c r="B1726" s="8" t="s">
        <v>22</v>
      </c>
      <c r="C1726" s="15">
        <v>373928.12049</v>
      </c>
      <c r="D1726" s="15">
        <v>394000</v>
      </c>
      <c r="E1726" s="15">
        <f t="shared" si="197"/>
        <v>394000</v>
      </c>
      <c r="F1726" s="15">
        <f t="shared" si="199"/>
        <v>394000</v>
      </c>
      <c r="G1726" s="15">
        <f t="shared" si="199"/>
        <v>0</v>
      </c>
      <c r="H1726" s="15">
        <f t="shared" si="199"/>
        <v>0</v>
      </c>
    </row>
    <row r="1727" spans="1:8" ht="16.5" thickTop="1" thickBot="1" x14ac:dyDescent="0.3">
      <c r="A1727" s="5" t="s">
        <v>2062</v>
      </c>
      <c r="B1727" s="8" t="s">
        <v>24</v>
      </c>
      <c r="C1727" s="15">
        <v>159027.03998</v>
      </c>
      <c r="D1727" s="15">
        <v>165900</v>
      </c>
      <c r="E1727" s="15">
        <f t="shared" si="197"/>
        <v>144803</v>
      </c>
      <c r="F1727" s="15">
        <f t="shared" si="199"/>
        <v>144803</v>
      </c>
      <c r="G1727" s="15">
        <f t="shared" si="199"/>
        <v>0</v>
      </c>
      <c r="H1727" s="15">
        <f t="shared" si="199"/>
        <v>0</v>
      </c>
    </row>
    <row r="1728" spans="1:8" ht="16.5" thickTop="1" thickBot="1" x14ac:dyDescent="0.3">
      <c r="A1728" s="5" t="s">
        <v>2063</v>
      </c>
      <c r="B1728" s="8" t="s">
        <v>30</v>
      </c>
      <c r="C1728" s="15">
        <v>38.292200000000001</v>
      </c>
      <c r="D1728" s="15">
        <v>100</v>
      </c>
      <c r="E1728" s="15">
        <f t="shared" si="197"/>
        <v>105</v>
      </c>
      <c r="F1728" s="15">
        <f>SUM(F1737,F1746,F1778,F1787,F1796)</f>
        <v>105</v>
      </c>
      <c r="G1728" s="15">
        <f>SUM(G1737,G1746,G1778,G1787,G1796)</f>
        <v>0</v>
      </c>
      <c r="H1728" s="15">
        <f>SUM(H1737,H1746,H1778,H1787,H1796)</f>
        <v>0</v>
      </c>
    </row>
    <row r="1729" spans="1:8" ht="16.5" thickTop="1" thickBot="1" x14ac:dyDescent="0.3">
      <c r="A1729" s="5" t="s">
        <v>2064</v>
      </c>
      <c r="B1729" s="8" t="s">
        <v>32</v>
      </c>
      <c r="C1729" s="15">
        <v>8324.5897999999979</v>
      </c>
      <c r="D1729" s="15">
        <v>8000</v>
      </c>
      <c r="E1729" s="15">
        <f t="shared" si="197"/>
        <v>7947</v>
      </c>
      <c r="F1729" s="15">
        <f t="shared" ref="F1729:H1731" si="200">SUM(F1738,F1747,F1755,F1763,F1771,F1779,F1788,F1797)</f>
        <v>7947</v>
      </c>
      <c r="G1729" s="15">
        <f t="shared" si="200"/>
        <v>0</v>
      </c>
      <c r="H1729" s="15">
        <f t="shared" si="200"/>
        <v>0</v>
      </c>
    </row>
    <row r="1730" spans="1:8" ht="16.5" thickTop="1" thickBot="1" x14ac:dyDescent="0.3">
      <c r="A1730" s="5" t="s">
        <v>2065</v>
      </c>
      <c r="B1730" s="8" t="s">
        <v>34</v>
      </c>
      <c r="C1730" s="15">
        <v>28876.49713</v>
      </c>
      <c r="D1730" s="15">
        <v>20000</v>
      </c>
      <c r="E1730" s="15">
        <f t="shared" si="197"/>
        <v>27503</v>
      </c>
      <c r="F1730" s="15">
        <f t="shared" si="200"/>
        <v>27503</v>
      </c>
      <c r="G1730" s="15">
        <f t="shared" si="200"/>
        <v>0</v>
      </c>
      <c r="H1730" s="15">
        <f t="shared" si="200"/>
        <v>0</v>
      </c>
    </row>
    <row r="1731" spans="1:8" ht="16.5" thickTop="1" thickBot="1" x14ac:dyDescent="0.3">
      <c r="A1731" s="5" t="s">
        <v>2066</v>
      </c>
      <c r="B1731" s="7" t="s">
        <v>36</v>
      </c>
      <c r="C1731" s="15">
        <v>23460.315450000002</v>
      </c>
      <c r="D1731" s="15">
        <v>7000</v>
      </c>
      <c r="E1731" s="15">
        <f t="shared" si="197"/>
        <v>10592</v>
      </c>
      <c r="F1731" s="15">
        <f t="shared" si="200"/>
        <v>10592</v>
      </c>
      <c r="G1731" s="15">
        <f t="shared" si="200"/>
        <v>0</v>
      </c>
      <c r="H1731" s="15">
        <f t="shared" si="200"/>
        <v>0</v>
      </c>
    </row>
    <row r="1732" spans="1:8" ht="16.5" thickTop="1" thickBot="1" x14ac:dyDescent="0.3">
      <c r="A1732" s="5" t="s">
        <v>2067</v>
      </c>
      <c r="B1732" s="7" t="s">
        <v>40</v>
      </c>
      <c r="C1732" s="15">
        <v>11.44749</v>
      </c>
      <c r="D1732" s="15">
        <v>0</v>
      </c>
      <c r="E1732" s="15">
        <f t="shared" si="197"/>
        <v>50</v>
      </c>
      <c r="F1732" s="15">
        <f>SUM(F1741,F1750,F1758,F1766,F1782,F1791,F1800)</f>
        <v>50</v>
      </c>
      <c r="G1732" s="15">
        <f>SUM(G1741,G1750,G1758,G1766,G1782,G1791,G1800)</f>
        <v>0</v>
      </c>
      <c r="H1732" s="15">
        <f>SUM(H1741,H1750,H1758,H1766,H1782,H1791,H1800)</f>
        <v>0</v>
      </c>
    </row>
    <row r="1733" spans="1:8" ht="46.5" thickTop="1" thickBot="1" x14ac:dyDescent="0.3">
      <c r="A1733" s="5" t="s">
        <v>2068</v>
      </c>
      <c r="B1733" s="6" t="s">
        <v>2069</v>
      </c>
      <c r="C1733" s="14">
        <v>555354.92996999994</v>
      </c>
      <c r="D1733" s="14">
        <v>510532</v>
      </c>
      <c r="E1733" s="14">
        <f t="shared" si="197"/>
        <v>500527</v>
      </c>
      <c r="F1733" s="14">
        <f>SUM(F1734,F1740:F1741)</f>
        <v>500527</v>
      </c>
      <c r="G1733" s="14">
        <f>SUM(G1734,G1740:G1741)</f>
        <v>0</v>
      </c>
      <c r="H1733" s="14">
        <f>SUM(H1734,H1740:H1741)</f>
        <v>0</v>
      </c>
    </row>
    <row r="1734" spans="1:8" ht="16.5" thickTop="1" thickBot="1" x14ac:dyDescent="0.3">
      <c r="A1734" s="5" t="s">
        <v>2070</v>
      </c>
      <c r="B1734" s="7" t="s">
        <v>20</v>
      </c>
      <c r="C1734" s="15">
        <v>535105.924</v>
      </c>
      <c r="D1734" s="15">
        <v>505812</v>
      </c>
      <c r="E1734" s="15">
        <f t="shared" ref="E1734:E1797" si="201">SUM(F1734:H1734)</f>
        <v>496968</v>
      </c>
      <c r="F1734" s="15">
        <f>SUM(F1735:F1739)</f>
        <v>496968</v>
      </c>
      <c r="G1734" s="15">
        <f>SUM(G1735:G1739)</f>
        <v>0</v>
      </c>
      <c r="H1734" s="15">
        <f>SUM(H1735:H1739)</f>
        <v>0</v>
      </c>
    </row>
    <row r="1735" spans="1:8" ht="16.5" thickTop="1" thickBot="1" x14ac:dyDescent="0.3">
      <c r="A1735" s="5" t="s">
        <v>2071</v>
      </c>
      <c r="B1735" s="8" t="s">
        <v>22</v>
      </c>
      <c r="C1735" s="15">
        <v>361549.21824999998</v>
      </c>
      <c r="D1735" s="15">
        <v>338064</v>
      </c>
      <c r="E1735" s="15">
        <f t="shared" si="201"/>
        <v>338059</v>
      </c>
      <c r="F1735" s="15">
        <v>338059</v>
      </c>
      <c r="G1735" s="15">
        <v>0</v>
      </c>
      <c r="H1735" s="15">
        <v>0</v>
      </c>
    </row>
    <row r="1736" spans="1:8" ht="16.5" thickTop="1" thickBot="1" x14ac:dyDescent="0.3">
      <c r="A1736" s="5" t="s">
        <v>2072</v>
      </c>
      <c r="B1736" s="8" t="s">
        <v>24</v>
      </c>
      <c r="C1736" s="15">
        <v>140343.34977999999</v>
      </c>
      <c r="D1736" s="15">
        <v>144330</v>
      </c>
      <c r="E1736" s="15">
        <f t="shared" si="201"/>
        <v>129363</v>
      </c>
      <c r="F1736" s="15">
        <v>129363</v>
      </c>
      <c r="G1736" s="15">
        <v>0</v>
      </c>
      <c r="H1736" s="15">
        <v>0</v>
      </c>
    </row>
    <row r="1737" spans="1:8" ht="16.5" thickTop="1" thickBot="1" x14ac:dyDescent="0.3">
      <c r="A1737" s="5" t="s">
        <v>2073</v>
      </c>
      <c r="B1737" s="8" t="s">
        <v>30</v>
      </c>
      <c r="C1737" s="15">
        <v>38.292200000000001</v>
      </c>
      <c r="D1737" s="15">
        <v>50</v>
      </c>
      <c r="E1737" s="15">
        <f t="shared" si="201"/>
        <v>50</v>
      </c>
      <c r="F1737" s="15">
        <v>50</v>
      </c>
      <c r="G1737" s="15">
        <v>0</v>
      </c>
      <c r="H1737" s="15">
        <v>0</v>
      </c>
    </row>
    <row r="1738" spans="1:8" ht="16.5" thickTop="1" thickBot="1" x14ac:dyDescent="0.3">
      <c r="A1738" s="5" t="s">
        <v>2074</v>
      </c>
      <c r="B1738" s="8" t="s">
        <v>32</v>
      </c>
      <c r="C1738" s="15">
        <v>7987.9535800000003</v>
      </c>
      <c r="D1738" s="15">
        <v>7620</v>
      </c>
      <c r="E1738" s="15">
        <f t="shared" si="201"/>
        <v>7065</v>
      </c>
      <c r="F1738" s="15">
        <v>7065</v>
      </c>
      <c r="G1738" s="15">
        <v>0</v>
      </c>
      <c r="H1738" s="15">
        <v>0</v>
      </c>
    </row>
    <row r="1739" spans="1:8" ht="16.5" thickTop="1" thickBot="1" x14ac:dyDescent="0.3">
      <c r="A1739" s="5" t="s">
        <v>2075</v>
      </c>
      <c r="B1739" s="8" t="s">
        <v>34</v>
      </c>
      <c r="C1739" s="15">
        <v>25187.110189999999</v>
      </c>
      <c r="D1739" s="15">
        <v>15748</v>
      </c>
      <c r="E1739" s="15">
        <f t="shared" si="201"/>
        <v>22431</v>
      </c>
      <c r="F1739" s="15">
        <v>22431</v>
      </c>
      <c r="G1739" s="15">
        <v>0</v>
      </c>
      <c r="H1739" s="15">
        <v>0</v>
      </c>
    </row>
    <row r="1740" spans="1:8" ht="16.5" thickTop="1" thickBot="1" x14ac:dyDescent="0.3">
      <c r="A1740" s="5" t="s">
        <v>2076</v>
      </c>
      <c r="B1740" s="7" t="s">
        <v>36</v>
      </c>
      <c r="C1740" s="15">
        <v>20239.13279</v>
      </c>
      <c r="D1740" s="15">
        <v>4720</v>
      </c>
      <c r="E1740" s="15">
        <f t="shared" si="201"/>
        <v>3559</v>
      </c>
      <c r="F1740" s="15">
        <v>3559</v>
      </c>
      <c r="G1740" s="15">
        <v>0</v>
      </c>
      <c r="H1740" s="15">
        <v>0</v>
      </c>
    </row>
    <row r="1741" spans="1:8" ht="16.5" thickTop="1" thickBot="1" x14ac:dyDescent="0.3">
      <c r="A1741" s="5" t="s">
        <v>2077</v>
      </c>
      <c r="B1741" s="7" t="s">
        <v>40</v>
      </c>
      <c r="C1741" s="15">
        <v>9.8731799999999996</v>
      </c>
      <c r="D1741" s="15">
        <v>0</v>
      </c>
      <c r="E1741" s="15">
        <f t="shared" si="201"/>
        <v>0</v>
      </c>
      <c r="F1741" s="15">
        <v>0</v>
      </c>
      <c r="G1741" s="15">
        <v>0</v>
      </c>
      <c r="H1741" s="15">
        <v>0</v>
      </c>
    </row>
    <row r="1742" spans="1:8" ht="46.5" thickTop="1" thickBot="1" x14ac:dyDescent="0.3">
      <c r="A1742" s="5" t="s">
        <v>2078</v>
      </c>
      <c r="B1742" s="6" t="s">
        <v>2079</v>
      </c>
      <c r="C1742" s="14">
        <v>10575.78822</v>
      </c>
      <c r="D1742" s="14">
        <v>10611</v>
      </c>
      <c r="E1742" s="14">
        <f t="shared" si="201"/>
        <v>10611</v>
      </c>
      <c r="F1742" s="14">
        <f>SUM(F1743,F1749:F1750)</f>
        <v>10611</v>
      </c>
      <c r="G1742" s="14">
        <f>SUM(G1743,G1749:G1750)</f>
        <v>0</v>
      </c>
      <c r="H1742" s="14">
        <f>SUM(H1743,H1749:H1750)</f>
        <v>0</v>
      </c>
    </row>
    <row r="1743" spans="1:8" ht="16.5" thickTop="1" thickBot="1" x14ac:dyDescent="0.3">
      <c r="A1743" s="5" t="s">
        <v>2080</v>
      </c>
      <c r="B1743" s="7" t="s">
        <v>20</v>
      </c>
      <c r="C1743" s="15">
        <v>10555.84535</v>
      </c>
      <c r="D1743" s="15">
        <v>10561</v>
      </c>
      <c r="E1743" s="15">
        <f t="shared" si="201"/>
        <v>10561</v>
      </c>
      <c r="F1743" s="15">
        <f>SUM(F1744:F1748)</f>
        <v>10561</v>
      </c>
      <c r="G1743" s="15">
        <f>SUM(G1744:G1748)</f>
        <v>0</v>
      </c>
      <c r="H1743" s="15">
        <f>SUM(H1744:H1748)</f>
        <v>0</v>
      </c>
    </row>
    <row r="1744" spans="1:8" ht="16.5" thickTop="1" thickBot="1" x14ac:dyDescent="0.3">
      <c r="A1744" s="5" t="s">
        <v>2081</v>
      </c>
      <c r="B1744" s="8" t="s">
        <v>22</v>
      </c>
      <c r="C1744" s="15">
        <v>9008.7358199999999</v>
      </c>
      <c r="D1744" s="15">
        <v>8637</v>
      </c>
      <c r="E1744" s="15">
        <f t="shared" si="201"/>
        <v>8637</v>
      </c>
      <c r="F1744" s="15">
        <v>8637</v>
      </c>
      <c r="G1744" s="15">
        <v>0</v>
      </c>
      <c r="H1744" s="15">
        <v>0</v>
      </c>
    </row>
    <row r="1745" spans="1:8" ht="16.5" thickTop="1" thickBot="1" x14ac:dyDescent="0.3">
      <c r="A1745" s="5" t="s">
        <v>2082</v>
      </c>
      <c r="B1745" s="8" t="s">
        <v>24</v>
      </c>
      <c r="C1745" s="15">
        <v>605.16476</v>
      </c>
      <c r="D1745" s="15">
        <v>716</v>
      </c>
      <c r="E1745" s="15">
        <f t="shared" si="201"/>
        <v>716</v>
      </c>
      <c r="F1745" s="15">
        <v>716</v>
      </c>
      <c r="G1745" s="15">
        <v>0</v>
      </c>
      <c r="H1745" s="15">
        <v>0</v>
      </c>
    </row>
    <row r="1746" spans="1:8" ht="16.5" thickTop="1" thickBot="1" x14ac:dyDescent="0.3">
      <c r="A1746" s="5" t="s">
        <v>2083</v>
      </c>
      <c r="B1746" s="8" t="s">
        <v>30</v>
      </c>
      <c r="C1746" s="15">
        <v>0</v>
      </c>
      <c r="D1746" s="15">
        <v>0</v>
      </c>
      <c r="E1746" s="15">
        <f t="shared" si="201"/>
        <v>0</v>
      </c>
      <c r="F1746" s="15">
        <v>0</v>
      </c>
      <c r="G1746" s="15">
        <v>0</v>
      </c>
      <c r="H1746" s="15">
        <v>0</v>
      </c>
    </row>
    <row r="1747" spans="1:8" ht="16.5" thickTop="1" thickBot="1" x14ac:dyDescent="0.3">
      <c r="A1747" s="5" t="s">
        <v>2084</v>
      </c>
      <c r="B1747" s="8" t="s">
        <v>32</v>
      </c>
      <c r="C1747" s="15">
        <v>252.9331</v>
      </c>
      <c r="D1747" s="15">
        <v>300</v>
      </c>
      <c r="E1747" s="15">
        <f t="shared" si="201"/>
        <v>300</v>
      </c>
      <c r="F1747" s="15">
        <v>300</v>
      </c>
      <c r="G1747" s="15">
        <v>0</v>
      </c>
      <c r="H1747" s="15">
        <v>0</v>
      </c>
    </row>
    <row r="1748" spans="1:8" ht="16.5" thickTop="1" thickBot="1" x14ac:dyDescent="0.3">
      <c r="A1748" s="5" t="s">
        <v>2085</v>
      </c>
      <c r="B1748" s="8" t="s">
        <v>34</v>
      </c>
      <c r="C1748" s="15">
        <v>689.01166999999998</v>
      </c>
      <c r="D1748" s="15">
        <v>908</v>
      </c>
      <c r="E1748" s="15">
        <f t="shared" si="201"/>
        <v>908</v>
      </c>
      <c r="F1748" s="15">
        <v>908</v>
      </c>
      <c r="G1748" s="15">
        <v>0</v>
      </c>
      <c r="H1748" s="15">
        <v>0</v>
      </c>
    </row>
    <row r="1749" spans="1:8" ht="16.5" thickTop="1" thickBot="1" x14ac:dyDescent="0.3">
      <c r="A1749" s="5" t="s">
        <v>2086</v>
      </c>
      <c r="B1749" s="7" t="s">
        <v>36</v>
      </c>
      <c r="C1749" s="15">
        <v>19.558869999999999</v>
      </c>
      <c r="D1749" s="15">
        <v>50</v>
      </c>
      <c r="E1749" s="15">
        <f t="shared" si="201"/>
        <v>50</v>
      </c>
      <c r="F1749" s="15">
        <v>50</v>
      </c>
      <c r="G1749" s="15">
        <v>0</v>
      </c>
      <c r="H1749" s="15">
        <v>0</v>
      </c>
    </row>
    <row r="1750" spans="1:8" ht="16.5" thickTop="1" thickBot="1" x14ac:dyDescent="0.3">
      <c r="A1750" s="5" t="s">
        <v>2087</v>
      </c>
      <c r="B1750" s="7" t="s">
        <v>40</v>
      </c>
      <c r="C1750" s="15">
        <v>0.38400000000000001</v>
      </c>
      <c r="D1750" s="15">
        <v>0</v>
      </c>
      <c r="E1750" s="15">
        <f t="shared" si="201"/>
        <v>0</v>
      </c>
      <c r="F1750" s="15">
        <v>0</v>
      </c>
      <c r="G1750" s="15">
        <v>0</v>
      </c>
      <c r="H1750" s="15">
        <v>0</v>
      </c>
    </row>
    <row r="1751" spans="1:8" ht="76.5" thickTop="1" thickBot="1" x14ac:dyDescent="0.3">
      <c r="A1751" s="5" t="s">
        <v>2088</v>
      </c>
      <c r="B1751" s="6" t="s">
        <v>2089</v>
      </c>
      <c r="C1751" s="14">
        <v>7077.8257400000002</v>
      </c>
      <c r="D1751" s="14">
        <v>6735</v>
      </c>
      <c r="E1751" s="14">
        <f t="shared" si="201"/>
        <v>6740</v>
      </c>
      <c r="F1751" s="14">
        <f>SUM(F1752,F1757:F1758)</f>
        <v>6740</v>
      </c>
      <c r="G1751" s="14">
        <f>SUM(G1752,G1757:G1758)</f>
        <v>0</v>
      </c>
      <c r="H1751" s="14">
        <f>SUM(H1752,H1757:H1758)</f>
        <v>0</v>
      </c>
    </row>
    <row r="1752" spans="1:8" ht="16.5" thickTop="1" thickBot="1" x14ac:dyDescent="0.3">
      <c r="A1752" s="5" t="s">
        <v>2090</v>
      </c>
      <c r="B1752" s="7" t="s">
        <v>20</v>
      </c>
      <c r="C1752" s="15">
        <v>6936.7065300000004</v>
      </c>
      <c r="D1752" s="15">
        <v>6540</v>
      </c>
      <c r="E1752" s="15">
        <f t="shared" si="201"/>
        <v>6670</v>
      </c>
      <c r="F1752" s="15">
        <f>SUM(F1753:F1756)</f>
        <v>6670</v>
      </c>
      <c r="G1752" s="15">
        <f>SUM(G1753:G1756)</f>
        <v>0</v>
      </c>
      <c r="H1752" s="15">
        <f>SUM(H1753:H1756)</f>
        <v>0</v>
      </c>
    </row>
    <row r="1753" spans="1:8" ht="16.5" thickTop="1" thickBot="1" x14ac:dyDescent="0.3">
      <c r="A1753" s="5" t="s">
        <v>2091</v>
      </c>
      <c r="B1753" s="8" t="s">
        <v>22</v>
      </c>
      <c r="C1753" s="15">
        <v>2530.42659</v>
      </c>
      <c r="D1753" s="15">
        <v>3395</v>
      </c>
      <c r="E1753" s="15">
        <f t="shared" si="201"/>
        <v>3400</v>
      </c>
      <c r="F1753" s="15">
        <v>3400</v>
      </c>
      <c r="G1753" s="15">
        <v>0</v>
      </c>
      <c r="H1753" s="15">
        <v>0</v>
      </c>
    </row>
    <row r="1754" spans="1:8" ht="16.5" thickTop="1" thickBot="1" x14ac:dyDescent="0.3">
      <c r="A1754" s="5" t="s">
        <v>2092</v>
      </c>
      <c r="B1754" s="8" t="s">
        <v>24</v>
      </c>
      <c r="C1754" s="15">
        <v>4156.4568300000001</v>
      </c>
      <c r="D1754" s="15">
        <v>2829</v>
      </c>
      <c r="E1754" s="15">
        <f t="shared" si="201"/>
        <v>2954</v>
      </c>
      <c r="F1754" s="15">
        <v>2954</v>
      </c>
      <c r="G1754" s="15">
        <v>0</v>
      </c>
      <c r="H1754" s="15">
        <v>0</v>
      </c>
    </row>
    <row r="1755" spans="1:8" ht="16.5" thickTop="1" thickBot="1" x14ac:dyDescent="0.3">
      <c r="A1755" s="5" t="s">
        <v>2093</v>
      </c>
      <c r="B1755" s="8" t="s">
        <v>32</v>
      </c>
      <c r="C1755" s="15">
        <v>65.823120000000003</v>
      </c>
      <c r="D1755" s="15">
        <v>70</v>
      </c>
      <c r="E1755" s="15">
        <f t="shared" si="201"/>
        <v>70</v>
      </c>
      <c r="F1755" s="15">
        <v>70</v>
      </c>
      <c r="G1755" s="15">
        <v>0</v>
      </c>
      <c r="H1755" s="15">
        <v>0</v>
      </c>
    </row>
    <row r="1756" spans="1:8" ht="16.5" thickTop="1" thickBot="1" x14ac:dyDescent="0.3">
      <c r="A1756" s="5" t="s">
        <v>2094</v>
      </c>
      <c r="B1756" s="8" t="s">
        <v>34</v>
      </c>
      <c r="C1756" s="15">
        <v>183.99999</v>
      </c>
      <c r="D1756" s="15">
        <v>246</v>
      </c>
      <c r="E1756" s="15">
        <f t="shared" si="201"/>
        <v>246</v>
      </c>
      <c r="F1756" s="15">
        <v>246</v>
      </c>
      <c r="G1756" s="15">
        <v>0</v>
      </c>
      <c r="H1756" s="15">
        <v>0</v>
      </c>
    </row>
    <row r="1757" spans="1:8" ht="16.5" thickTop="1" thickBot="1" x14ac:dyDescent="0.3">
      <c r="A1757" s="5" t="s">
        <v>2095</v>
      </c>
      <c r="B1757" s="7" t="s">
        <v>36</v>
      </c>
      <c r="C1757" s="15">
        <v>139.9289</v>
      </c>
      <c r="D1757" s="15">
        <v>195</v>
      </c>
      <c r="E1757" s="15">
        <f t="shared" si="201"/>
        <v>70</v>
      </c>
      <c r="F1757" s="15">
        <v>70</v>
      </c>
      <c r="G1757" s="15">
        <v>0</v>
      </c>
      <c r="H1757" s="15">
        <v>0</v>
      </c>
    </row>
    <row r="1758" spans="1:8" ht="16.5" thickTop="1" thickBot="1" x14ac:dyDescent="0.3">
      <c r="A1758" s="5" t="s">
        <v>2096</v>
      </c>
      <c r="B1758" s="7" t="s">
        <v>40</v>
      </c>
      <c r="C1758" s="15">
        <v>1.19031</v>
      </c>
      <c r="D1758" s="15">
        <v>0</v>
      </c>
      <c r="E1758" s="15">
        <f t="shared" si="201"/>
        <v>0</v>
      </c>
      <c r="F1758" s="15">
        <v>0</v>
      </c>
      <c r="G1758" s="15">
        <v>0</v>
      </c>
      <c r="H1758" s="15">
        <v>0</v>
      </c>
    </row>
    <row r="1759" spans="1:8" ht="46.5" thickTop="1" thickBot="1" x14ac:dyDescent="0.3">
      <c r="A1759" s="5" t="s">
        <v>2097</v>
      </c>
      <c r="B1759" s="6" t="s">
        <v>2098</v>
      </c>
      <c r="C1759" s="14">
        <v>5169.9154699999999</v>
      </c>
      <c r="D1759" s="14">
        <v>3761</v>
      </c>
      <c r="E1759" s="14">
        <f t="shared" si="201"/>
        <v>3761</v>
      </c>
      <c r="F1759" s="14">
        <f>SUM(F1760,F1765:F1766)</f>
        <v>3761</v>
      </c>
      <c r="G1759" s="14">
        <f>SUM(G1760,G1765:G1766)</f>
        <v>0</v>
      </c>
      <c r="H1759" s="14">
        <f>SUM(H1760,H1765:H1766)</f>
        <v>0</v>
      </c>
    </row>
    <row r="1760" spans="1:8" ht="16.5" thickTop="1" thickBot="1" x14ac:dyDescent="0.3">
      <c r="A1760" s="5" t="s">
        <v>2099</v>
      </c>
      <c r="B1760" s="7" t="s">
        <v>20</v>
      </c>
      <c r="C1760" s="15">
        <v>5163.83547</v>
      </c>
      <c r="D1760" s="15">
        <v>3731</v>
      </c>
      <c r="E1760" s="15">
        <f t="shared" si="201"/>
        <v>3731</v>
      </c>
      <c r="F1760" s="15">
        <f>SUM(F1761:F1764)</f>
        <v>3731</v>
      </c>
      <c r="G1760" s="15">
        <f>SUM(G1761:G1764)</f>
        <v>0</v>
      </c>
      <c r="H1760" s="15">
        <f>SUM(H1761:H1764)</f>
        <v>0</v>
      </c>
    </row>
    <row r="1761" spans="1:8" ht="16.5" thickTop="1" thickBot="1" x14ac:dyDescent="0.3">
      <c r="A1761" s="5" t="s">
        <v>2100</v>
      </c>
      <c r="B1761" s="8" t="s">
        <v>22</v>
      </c>
      <c r="C1761" s="15">
        <v>629.53983000000005</v>
      </c>
      <c r="D1761" s="15">
        <v>695</v>
      </c>
      <c r="E1761" s="15">
        <f t="shared" si="201"/>
        <v>695</v>
      </c>
      <c r="F1761" s="15">
        <v>695</v>
      </c>
      <c r="G1761" s="15">
        <v>0</v>
      </c>
      <c r="H1761" s="15">
        <v>0</v>
      </c>
    </row>
    <row r="1762" spans="1:8" ht="16.5" thickTop="1" thickBot="1" x14ac:dyDescent="0.3">
      <c r="A1762" s="5" t="s">
        <v>2101</v>
      </c>
      <c r="B1762" s="8" t="s">
        <v>24</v>
      </c>
      <c r="C1762" s="15">
        <v>4420.7545200000004</v>
      </c>
      <c r="D1762" s="15">
        <v>2939</v>
      </c>
      <c r="E1762" s="15">
        <f t="shared" si="201"/>
        <v>2939</v>
      </c>
      <c r="F1762" s="15">
        <v>2939</v>
      </c>
      <c r="G1762" s="15">
        <v>0</v>
      </c>
      <c r="H1762" s="15">
        <v>0</v>
      </c>
    </row>
    <row r="1763" spans="1:8" ht="16.5" thickTop="1" thickBot="1" x14ac:dyDescent="0.3">
      <c r="A1763" s="5" t="s">
        <v>2102</v>
      </c>
      <c r="B1763" s="8" t="s">
        <v>32</v>
      </c>
      <c r="C1763" s="15">
        <v>17.88</v>
      </c>
      <c r="D1763" s="15">
        <v>10</v>
      </c>
      <c r="E1763" s="15">
        <f t="shared" si="201"/>
        <v>10</v>
      </c>
      <c r="F1763" s="15">
        <v>10</v>
      </c>
      <c r="G1763" s="15">
        <v>0</v>
      </c>
      <c r="H1763" s="15">
        <v>0</v>
      </c>
    </row>
    <row r="1764" spans="1:8" ht="16.5" thickTop="1" thickBot="1" x14ac:dyDescent="0.3">
      <c r="A1764" s="5" t="s">
        <v>2103</v>
      </c>
      <c r="B1764" s="8" t="s">
        <v>34</v>
      </c>
      <c r="C1764" s="15">
        <v>95.661119999999997</v>
      </c>
      <c r="D1764" s="15">
        <v>87</v>
      </c>
      <c r="E1764" s="15">
        <f t="shared" si="201"/>
        <v>87</v>
      </c>
      <c r="F1764" s="15">
        <v>87</v>
      </c>
      <c r="G1764" s="15">
        <v>0</v>
      </c>
      <c r="H1764" s="15">
        <v>0</v>
      </c>
    </row>
    <row r="1765" spans="1:8" ht="16.5" thickTop="1" thickBot="1" x14ac:dyDescent="0.3">
      <c r="A1765" s="5" t="s">
        <v>2104</v>
      </c>
      <c r="B1765" s="7" t="s">
        <v>36</v>
      </c>
      <c r="C1765" s="15">
        <v>6.08</v>
      </c>
      <c r="D1765" s="15">
        <v>30</v>
      </c>
      <c r="E1765" s="15">
        <f t="shared" si="201"/>
        <v>30</v>
      </c>
      <c r="F1765" s="15">
        <v>30</v>
      </c>
      <c r="G1765" s="15">
        <v>0</v>
      </c>
      <c r="H1765" s="15">
        <v>0</v>
      </c>
    </row>
    <row r="1766" spans="1:8" ht="16.5" thickTop="1" thickBot="1" x14ac:dyDescent="0.3">
      <c r="A1766" s="5" t="s">
        <v>2105</v>
      </c>
      <c r="B1766" s="7" t="s">
        <v>40</v>
      </c>
      <c r="C1766" s="15">
        <v>0</v>
      </c>
      <c r="D1766" s="15">
        <v>0</v>
      </c>
      <c r="E1766" s="15">
        <f t="shared" si="201"/>
        <v>0</v>
      </c>
      <c r="F1766" s="15">
        <v>0</v>
      </c>
      <c r="G1766" s="15">
        <v>0</v>
      </c>
      <c r="H1766" s="15">
        <v>0</v>
      </c>
    </row>
    <row r="1767" spans="1:8" ht="31.5" thickTop="1" thickBot="1" x14ac:dyDescent="0.3">
      <c r="A1767" s="5" t="s">
        <v>2106</v>
      </c>
      <c r="B1767" s="6" t="s">
        <v>2107</v>
      </c>
      <c r="C1767" s="14">
        <v>358.92888999999997</v>
      </c>
      <c r="D1767" s="14">
        <v>361</v>
      </c>
      <c r="E1767" s="14">
        <f t="shared" si="201"/>
        <v>361</v>
      </c>
      <c r="F1767" s="14">
        <f>SUM(F1768,F1773)</f>
        <v>361</v>
      </c>
      <c r="G1767" s="14">
        <f>SUM(G1768,G1773)</f>
        <v>0</v>
      </c>
      <c r="H1767" s="14">
        <f>SUM(H1768,H1773)</f>
        <v>0</v>
      </c>
    </row>
    <row r="1768" spans="1:8" ht="16.5" thickTop="1" thickBot="1" x14ac:dyDescent="0.3">
      <c r="A1768" s="5" t="s">
        <v>2108</v>
      </c>
      <c r="B1768" s="7" t="s">
        <v>20</v>
      </c>
      <c r="C1768" s="15">
        <v>303.27715999999998</v>
      </c>
      <c r="D1768" s="15">
        <v>356</v>
      </c>
      <c r="E1768" s="15">
        <f t="shared" si="201"/>
        <v>356</v>
      </c>
      <c r="F1768" s="15">
        <f>SUM(F1769:F1772)</f>
        <v>356</v>
      </c>
      <c r="G1768" s="15">
        <f>SUM(G1769:G1772)</f>
        <v>0</v>
      </c>
      <c r="H1768" s="15">
        <f>SUM(H1769:H1772)</f>
        <v>0</v>
      </c>
    </row>
    <row r="1769" spans="1:8" ht="16.5" thickTop="1" thickBot="1" x14ac:dyDescent="0.3">
      <c r="A1769" s="5" t="s">
        <v>2109</v>
      </c>
      <c r="B1769" s="8" t="s">
        <v>22</v>
      </c>
      <c r="C1769" s="15">
        <v>210.2</v>
      </c>
      <c r="D1769" s="15">
        <v>209</v>
      </c>
      <c r="E1769" s="15">
        <f t="shared" si="201"/>
        <v>209</v>
      </c>
      <c r="F1769" s="15">
        <v>209</v>
      </c>
      <c r="G1769" s="15">
        <v>0</v>
      </c>
      <c r="H1769" s="15">
        <v>0</v>
      </c>
    </row>
    <row r="1770" spans="1:8" ht="16.5" thickTop="1" thickBot="1" x14ac:dyDescent="0.3">
      <c r="A1770" s="5" t="s">
        <v>2110</v>
      </c>
      <c r="B1770" s="8" t="s">
        <v>24</v>
      </c>
      <c r="C1770" s="15">
        <v>84.462890000000002</v>
      </c>
      <c r="D1770" s="15">
        <v>136</v>
      </c>
      <c r="E1770" s="15">
        <f t="shared" si="201"/>
        <v>134</v>
      </c>
      <c r="F1770" s="15">
        <v>134</v>
      </c>
      <c r="G1770" s="15">
        <v>0</v>
      </c>
      <c r="H1770" s="15">
        <v>0</v>
      </c>
    </row>
    <row r="1771" spans="1:8" ht="16.5" thickTop="1" thickBot="1" x14ac:dyDescent="0.3">
      <c r="A1771" s="5" t="s">
        <v>2111</v>
      </c>
      <c r="B1771" s="8" t="s">
        <v>32</v>
      </c>
      <c r="C1771" s="15">
        <v>0</v>
      </c>
      <c r="D1771" s="15">
        <v>0</v>
      </c>
      <c r="E1771" s="15">
        <f t="shared" si="201"/>
        <v>2</v>
      </c>
      <c r="F1771" s="15">
        <v>2</v>
      </c>
      <c r="G1771" s="15">
        <v>0</v>
      </c>
      <c r="H1771" s="15">
        <v>0</v>
      </c>
    </row>
    <row r="1772" spans="1:8" ht="16.5" thickTop="1" thickBot="1" x14ac:dyDescent="0.3">
      <c r="A1772" s="5" t="s">
        <v>2112</v>
      </c>
      <c r="B1772" s="8" t="s">
        <v>34</v>
      </c>
      <c r="C1772" s="15">
        <v>8.6142699999999994</v>
      </c>
      <c r="D1772" s="15">
        <v>11</v>
      </c>
      <c r="E1772" s="15">
        <f t="shared" si="201"/>
        <v>11</v>
      </c>
      <c r="F1772" s="15">
        <v>11</v>
      </c>
      <c r="G1772" s="15">
        <v>0</v>
      </c>
      <c r="H1772" s="15">
        <v>0</v>
      </c>
    </row>
    <row r="1773" spans="1:8" ht="16.5" thickTop="1" thickBot="1" x14ac:dyDescent="0.3">
      <c r="A1773" s="5" t="s">
        <v>2113</v>
      </c>
      <c r="B1773" s="7" t="s">
        <v>36</v>
      </c>
      <c r="C1773" s="15">
        <v>55.651730000000001</v>
      </c>
      <c r="D1773" s="15">
        <v>5</v>
      </c>
      <c r="E1773" s="15">
        <f t="shared" si="201"/>
        <v>5</v>
      </c>
      <c r="F1773" s="15">
        <v>5</v>
      </c>
      <c r="G1773" s="15">
        <v>0</v>
      </c>
      <c r="H1773" s="15">
        <v>0</v>
      </c>
    </row>
    <row r="1774" spans="1:8" ht="16.5" thickTop="1" thickBot="1" x14ac:dyDescent="0.3">
      <c r="A1774" s="5" t="s">
        <v>2114</v>
      </c>
      <c r="B1774" s="6" t="s">
        <v>2115</v>
      </c>
      <c r="C1774" s="14">
        <v>15128.914249999998</v>
      </c>
      <c r="D1774" s="14">
        <v>63000</v>
      </c>
      <c r="E1774" s="14">
        <f t="shared" si="201"/>
        <v>63000</v>
      </c>
      <c r="F1774" s="14">
        <f>SUM(F1775,F1781:F1782)</f>
        <v>63000</v>
      </c>
      <c r="G1774" s="14">
        <f>SUM(G1775,G1781:G1782)</f>
        <v>0</v>
      </c>
      <c r="H1774" s="14">
        <f>SUM(H1775,H1781:H1782)</f>
        <v>0</v>
      </c>
    </row>
    <row r="1775" spans="1:8" ht="16.5" thickTop="1" thickBot="1" x14ac:dyDescent="0.3">
      <c r="A1775" s="5" t="s">
        <v>2116</v>
      </c>
      <c r="B1775" s="7" t="s">
        <v>20</v>
      </c>
      <c r="C1775" s="15">
        <v>12128.951089999999</v>
      </c>
      <c r="D1775" s="15">
        <v>61000</v>
      </c>
      <c r="E1775" s="15">
        <f t="shared" si="201"/>
        <v>56072</v>
      </c>
      <c r="F1775" s="15">
        <f>SUM(F1776:F1780)</f>
        <v>56072</v>
      </c>
      <c r="G1775" s="15">
        <f>SUM(G1776:G1780)</f>
        <v>0</v>
      </c>
      <c r="H1775" s="15">
        <f>SUM(H1776:H1780)</f>
        <v>0</v>
      </c>
    </row>
    <row r="1776" spans="1:8" ht="16.5" thickTop="1" thickBot="1" x14ac:dyDescent="0.3">
      <c r="A1776" s="5" t="s">
        <v>2117</v>
      </c>
      <c r="B1776" s="8" t="s">
        <v>22</v>
      </c>
      <c r="C1776" s="15">
        <v>0</v>
      </c>
      <c r="D1776" s="15">
        <v>43000</v>
      </c>
      <c r="E1776" s="15">
        <f t="shared" si="201"/>
        <v>43000</v>
      </c>
      <c r="F1776" s="15">
        <v>43000</v>
      </c>
      <c r="G1776" s="15">
        <v>0</v>
      </c>
      <c r="H1776" s="15">
        <v>0</v>
      </c>
    </row>
    <row r="1777" spans="1:8" ht="16.5" thickTop="1" thickBot="1" x14ac:dyDescent="0.3">
      <c r="A1777" s="5" t="s">
        <v>2118</v>
      </c>
      <c r="B1777" s="8" t="s">
        <v>24</v>
      </c>
      <c r="C1777" s="15">
        <v>9416.8511999999992</v>
      </c>
      <c r="D1777" s="15">
        <v>14950</v>
      </c>
      <c r="E1777" s="15">
        <f t="shared" si="201"/>
        <v>8697</v>
      </c>
      <c r="F1777" s="15">
        <v>8697</v>
      </c>
      <c r="G1777" s="15">
        <v>0</v>
      </c>
      <c r="H1777" s="15">
        <v>0</v>
      </c>
    </row>
    <row r="1778" spans="1:8" ht="16.5" thickTop="1" thickBot="1" x14ac:dyDescent="0.3">
      <c r="A1778" s="5" t="s">
        <v>2119</v>
      </c>
      <c r="B1778" s="8" t="s">
        <v>30</v>
      </c>
      <c r="C1778" s="15">
        <v>0</v>
      </c>
      <c r="D1778" s="15">
        <v>50</v>
      </c>
      <c r="E1778" s="15">
        <f t="shared" si="201"/>
        <v>55</v>
      </c>
      <c r="F1778" s="15">
        <v>55</v>
      </c>
      <c r="G1778" s="15">
        <v>0</v>
      </c>
      <c r="H1778" s="15">
        <v>0</v>
      </c>
    </row>
    <row r="1779" spans="1:8" ht="16.5" thickTop="1" thickBot="1" x14ac:dyDescent="0.3">
      <c r="A1779" s="5" t="s">
        <v>2120</v>
      </c>
      <c r="B1779" s="8" t="s">
        <v>32</v>
      </c>
      <c r="C1779" s="15">
        <v>0</v>
      </c>
      <c r="D1779" s="15">
        <v>0</v>
      </c>
      <c r="E1779" s="15">
        <f t="shared" si="201"/>
        <v>500</v>
      </c>
      <c r="F1779" s="15">
        <v>500</v>
      </c>
      <c r="G1779" s="15">
        <v>0</v>
      </c>
      <c r="H1779" s="15">
        <v>0</v>
      </c>
    </row>
    <row r="1780" spans="1:8" ht="16.5" thickTop="1" thickBot="1" x14ac:dyDescent="0.3">
      <c r="A1780" s="5" t="s">
        <v>2121</v>
      </c>
      <c r="B1780" s="8" t="s">
        <v>34</v>
      </c>
      <c r="C1780" s="15">
        <v>2712.09989</v>
      </c>
      <c r="D1780" s="15">
        <v>3000</v>
      </c>
      <c r="E1780" s="15">
        <f t="shared" si="201"/>
        <v>3820</v>
      </c>
      <c r="F1780" s="15">
        <v>3820</v>
      </c>
      <c r="G1780" s="15">
        <v>0</v>
      </c>
      <c r="H1780" s="15">
        <v>0</v>
      </c>
    </row>
    <row r="1781" spans="1:8" ht="16.5" thickTop="1" thickBot="1" x14ac:dyDescent="0.3">
      <c r="A1781" s="5" t="s">
        <v>2122</v>
      </c>
      <c r="B1781" s="7" t="s">
        <v>36</v>
      </c>
      <c r="C1781" s="15">
        <v>2999.9631599999998</v>
      </c>
      <c r="D1781" s="15">
        <v>2000</v>
      </c>
      <c r="E1781" s="15">
        <f t="shared" si="201"/>
        <v>6878</v>
      </c>
      <c r="F1781" s="15">
        <v>6878</v>
      </c>
      <c r="G1781" s="15">
        <v>0</v>
      </c>
      <c r="H1781" s="15">
        <v>0</v>
      </c>
    </row>
    <row r="1782" spans="1:8" ht="16.5" thickTop="1" thickBot="1" x14ac:dyDescent="0.3">
      <c r="A1782" s="5" t="s">
        <v>2123</v>
      </c>
      <c r="B1782" s="7" t="s">
        <v>40</v>
      </c>
      <c r="C1782" s="15">
        <v>0</v>
      </c>
      <c r="D1782" s="15">
        <v>0</v>
      </c>
      <c r="E1782" s="15">
        <f t="shared" si="201"/>
        <v>50</v>
      </c>
      <c r="F1782" s="15">
        <v>50</v>
      </c>
      <c r="G1782" s="15">
        <v>0</v>
      </c>
      <c r="H1782" s="15">
        <v>0</v>
      </c>
    </row>
    <row r="1783" spans="1:8" ht="61.5" thickTop="1" thickBot="1" x14ac:dyDescent="0.3">
      <c r="A1783" s="5" t="s">
        <v>2124</v>
      </c>
      <c r="B1783" s="6" t="s">
        <v>2125</v>
      </c>
      <c r="C1783" s="14">
        <v>0</v>
      </c>
      <c r="D1783" s="14">
        <v>0</v>
      </c>
      <c r="E1783" s="14">
        <f t="shared" si="201"/>
        <v>0</v>
      </c>
      <c r="F1783" s="14">
        <f>SUM(F1784,F1790:F1791)</f>
        <v>0</v>
      </c>
      <c r="G1783" s="14">
        <f>SUM(G1784,G1790:G1791)</f>
        <v>0</v>
      </c>
      <c r="H1783" s="14">
        <f>SUM(H1784,H1790:H1791)</f>
        <v>0</v>
      </c>
    </row>
    <row r="1784" spans="1:8" ht="16.5" thickTop="1" thickBot="1" x14ac:dyDescent="0.3">
      <c r="A1784" s="5" t="s">
        <v>2126</v>
      </c>
      <c r="B1784" s="7" t="s">
        <v>20</v>
      </c>
      <c r="C1784" s="15">
        <v>0</v>
      </c>
      <c r="D1784" s="15">
        <v>0</v>
      </c>
      <c r="E1784" s="15">
        <f t="shared" si="201"/>
        <v>0</v>
      </c>
      <c r="F1784" s="15">
        <f>SUM(F1785:F1789)</f>
        <v>0</v>
      </c>
      <c r="G1784" s="15">
        <f>SUM(G1785:G1789)</f>
        <v>0</v>
      </c>
      <c r="H1784" s="15">
        <f>SUM(H1785:H1789)</f>
        <v>0</v>
      </c>
    </row>
    <row r="1785" spans="1:8" ht="16.5" thickTop="1" thickBot="1" x14ac:dyDescent="0.3">
      <c r="A1785" s="5" t="s">
        <v>2127</v>
      </c>
      <c r="B1785" s="8" t="s">
        <v>22</v>
      </c>
      <c r="C1785" s="15">
        <v>0</v>
      </c>
      <c r="D1785" s="15">
        <v>0</v>
      </c>
      <c r="E1785" s="15">
        <f t="shared" si="201"/>
        <v>0</v>
      </c>
      <c r="F1785" s="15">
        <v>0</v>
      </c>
      <c r="G1785" s="15">
        <v>0</v>
      </c>
      <c r="H1785" s="15">
        <v>0</v>
      </c>
    </row>
    <row r="1786" spans="1:8" ht="16.5" thickTop="1" thickBot="1" x14ac:dyDescent="0.3">
      <c r="A1786" s="5" t="s">
        <v>2128</v>
      </c>
      <c r="B1786" s="8" t="s">
        <v>24</v>
      </c>
      <c r="C1786" s="15">
        <v>0</v>
      </c>
      <c r="D1786" s="15">
        <v>0</v>
      </c>
      <c r="E1786" s="15">
        <f t="shared" si="201"/>
        <v>0</v>
      </c>
      <c r="F1786" s="15">
        <v>0</v>
      </c>
      <c r="G1786" s="15">
        <v>0</v>
      </c>
      <c r="H1786" s="15">
        <v>0</v>
      </c>
    </row>
    <row r="1787" spans="1:8" ht="16.5" thickTop="1" thickBot="1" x14ac:dyDescent="0.3">
      <c r="A1787" s="5" t="s">
        <v>2129</v>
      </c>
      <c r="B1787" s="8" t="s">
        <v>30</v>
      </c>
      <c r="C1787" s="15">
        <v>0</v>
      </c>
      <c r="D1787" s="15">
        <v>0</v>
      </c>
      <c r="E1787" s="15">
        <f t="shared" si="201"/>
        <v>0</v>
      </c>
      <c r="F1787" s="15">
        <v>0</v>
      </c>
      <c r="G1787" s="15">
        <v>0</v>
      </c>
      <c r="H1787" s="15">
        <v>0</v>
      </c>
    </row>
    <row r="1788" spans="1:8" ht="16.5" thickTop="1" thickBot="1" x14ac:dyDescent="0.3">
      <c r="A1788" s="5" t="s">
        <v>2130</v>
      </c>
      <c r="B1788" s="8" t="s">
        <v>32</v>
      </c>
      <c r="C1788" s="15">
        <v>0</v>
      </c>
      <c r="D1788" s="15">
        <v>0</v>
      </c>
      <c r="E1788" s="15">
        <f t="shared" si="201"/>
        <v>0</v>
      </c>
      <c r="F1788" s="15">
        <v>0</v>
      </c>
      <c r="G1788" s="15">
        <v>0</v>
      </c>
      <c r="H1788" s="15">
        <v>0</v>
      </c>
    </row>
    <row r="1789" spans="1:8" ht="16.5" thickTop="1" thickBot="1" x14ac:dyDescent="0.3">
      <c r="A1789" s="5" t="s">
        <v>2131</v>
      </c>
      <c r="B1789" s="8" t="s">
        <v>34</v>
      </c>
      <c r="C1789" s="15">
        <v>0</v>
      </c>
      <c r="D1789" s="15">
        <v>0</v>
      </c>
      <c r="E1789" s="15">
        <f t="shared" si="201"/>
        <v>0</v>
      </c>
      <c r="F1789" s="15">
        <v>0</v>
      </c>
      <c r="G1789" s="15">
        <v>0</v>
      </c>
      <c r="H1789" s="15">
        <v>0</v>
      </c>
    </row>
    <row r="1790" spans="1:8" ht="16.5" thickTop="1" thickBot="1" x14ac:dyDescent="0.3">
      <c r="A1790" s="5" t="s">
        <v>2132</v>
      </c>
      <c r="B1790" s="7" t="s">
        <v>36</v>
      </c>
      <c r="C1790" s="15">
        <v>0</v>
      </c>
      <c r="D1790" s="15">
        <v>0</v>
      </c>
      <c r="E1790" s="15">
        <f t="shared" si="201"/>
        <v>0</v>
      </c>
      <c r="F1790" s="15">
        <v>0</v>
      </c>
      <c r="G1790" s="15">
        <v>0</v>
      </c>
      <c r="H1790" s="15">
        <v>0</v>
      </c>
    </row>
    <row r="1791" spans="1:8" ht="16.5" thickTop="1" thickBot="1" x14ac:dyDescent="0.3">
      <c r="A1791" s="5" t="s">
        <v>2133</v>
      </c>
      <c r="B1791" s="7" t="s">
        <v>40</v>
      </c>
      <c r="C1791" s="15">
        <v>0</v>
      </c>
      <c r="D1791" s="15">
        <v>0</v>
      </c>
      <c r="E1791" s="15">
        <f t="shared" si="201"/>
        <v>0</v>
      </c>
      <c r="F1791" s="15">
        <v>0</v>
      </c>
      <c r="G1791" s="15">
        <v>0</v>
      </c>
      <c r="H1791" s="15">
        <v>0</v>
      </c>
    </row>
    <row r="1792" spans="1:8" ht="16.5" thickTop="1" thickBot="1" x14ac:dyDescent="0.3">
      <c r="A1792" s="5" t="s">
        <v>2134</v>
      </c>
      <c r="B1792" s="6" t="s">
        <v>2115</v>
      </c>
      <c r="C1792" s="14">
        <v>0</v>
      </c>
      <c r="D1792" s="14">
        <v>0</v>
      </c>
      <c r="E1792" s="14">
        <f t="shared" si="201"/>
        <v>0</v>
      </c>
      <c r="F1792" s="14">
        <f>SUM(F1793,F1799:F1800)</f>
        <v>0</v>
      </c>
      <c r="G1792" s="14">
        <f>SUM(G1793,G1799:G1800)</f>
        <v>0</v>
      </c>
      <c r="H1792" s="14">
        <f>SUM(H1793,H1799:H1800)</f>
        <v>0</v>
      </c>
    </row>
    <row r="1793" spans="1:8" ht="16.5" thickTop="1" thickBot="1" x14ac:dyDescent="0.3">
      <c r="A1793" s="5" t="s">
        <v>2135</v>
      </c>
      <c r="B1793" s="7" t="s">
        <v>20</v>
      </c>
      <c r="C1793" s="15">
        <v>0</v>
      </c>
      <c r="D1793" s="15">
        <v>0</v>
      </c>
      <c r="E1793" s="15">
        <f t="shared" si="201"/>
        <v>0</v>
      </c>
      <c r="F1793" s="15">
        <f>SUM(F1794:F1798)</f>
        <v>0</v>
      </c>
      <c r="G1793" s="15">
        <f>SUM(G1794:G1798)</f>
        <v>0</v>
      </c>
      <c r="H1793" s="15">
        <f>SUM(H1794:H1798)</f>
        <v>0</v>
      </c>
    </row>
    <row r="1794" spans="1:8" ht="16.5" thickTop="1" thickBot="1" x14ac:dyDescent="0.3">
      <c r="A1794" s="5" t="s">
        <v>2136</v>
      </c>
      <c r="B1794" s="8" t="s">
        <v>22</v>
      </c>
      <c r="C1794" s="15">
        <v>0</v>
      </c>
      <c r="D1794" s="15">
        <v>0</v>
      </c>
      <c r="E1794" s="15">
        <f t="shared" si="201"/>
        <v>0</v>
      </c>
      <c r="F1794" s="15">
        <v>0</v>
      </c>
      <c r="G1794" s="15">
        <v>0</v>
      </c>
      <c r="H1794" s="15">
        <v>0</v>
      </c>
    </row>
    <row r="1795" spans="1:8" ht="16.5" thickTop="1" thickBot="1" x14ac:dyDescent="0.3">
      <c r="A1795" s="5" t="s">
        <v>2137</v>
      </c>
      <c r="B1795" s="8" t="s">
        <v>24</v>
      </c>
      <c r="C1795" s="15">
        <v>0</v>
      </c>
      <c r="D1795" s="15">
        <v>0</v>
      </c>
      <c r="E1795" s="15">
        <f t="shared" si="201"/>
        <v>0</v>
      </c>
      <c r="F1795" s="15">
        <v>0</v>
      </c>
      <c r="G1795" s="15">
        <v>0</v>
      </c>
      <c r="H1795" s="15">
        <v>0</v>
      </c>
    </row>
    <row r="1796" spans="1:8" ht="16.5" thickTop="1" thickBot="1" x14ac:dyDescent="0.3">
      <c r="A1796" s="5" t="s">
        <v>2138</v>
      </c>
      <c r="B1796" s="8" t="s">
        <v>30</v>
      </c>
      <c r="C1796" s="15">
        <v>0</v>
      </c>
      <c r="D1796" s="15">
        <v>0</v>
      </c>
      <c r="E1796" s="15">
        <f t="shared" si="201"/>
        <v>0</v>
      </c>
      <c r="F1796" s="15">
        <v>0</v>
      </c>
      <c r="G1796" s="15">
        <v>0</v>
      </c>
      <c r="H1796" s="15">
        <v>0</v>
      </c>
    </row>
    <row r="1797" spans="1:8" ht="16.5" thickTop="1" thickBot="1" x14ac:dyDescent="0.3">
      <c r="A1797" s="5" t="s">
        <v>2139</v>
      </c>
      <c r="B1797" s="8" t="s">
        <v>32</v>
      </c>
      <c r="C1797" s="15">
        <v>0</v>
      </c>
      <c r="D1797" s="15">
        <v>0</v>
      </c>
      <c r="E1797" s="15">
        <f t="shared" si="201"/>
        <v>0</v>
      </c>
      <c r="F1797" s="15">
        <v>0</v>
      </c>
      <c r="G1797" s="15">
        <v>0</v>
      </c>
      <c r="H1797" s="15">
        <v>0</v>
      </c>
    </row>
    <row r="1798" spans="1:8" ht="16.5" thickTop="1" thickBot="1" x14ac:dyDescent="0.3">
      <c r="A1798" s="5" t="s">
        <v>2140</v>
      </c>
      <c r="B1798" s="8" t="s">
        <v>34</v>
      </c>
      <c r="C1798" s="15">
        <v>0</v>
      </c>
      <c r="D1798" s="15">
        <v>0</v>
      </c>
      <c r="E1798" s="15">
        <f t="shared" ref="E1798:E1861" si="202">SUM(F1798:H1798)</f>
        <v>0</v>
      </c>
      <c r="F1798" s="15">
        <v>0</v>
      </c>
      <c r="G1798" s="15">
        <v>0</v>
      </c>
      <c r="H1798" s="15">
        <v>0</v>
      </c>
    </row>
    <row r="1799" spans="1:8" ht="16.5" thickTop="1" thickBot="1" x14ac:dyDescent="0.3">
      <c r="A1799" s="5" t="s">
        <v>2141</v>
      </c>
      <c r="B1799" s="7" t="s">
        <v>36</v>
      </c>
      <c r="C1799" s="15">
        <v>0</v>
      </c>
      <c r="D1799" s="15">
        <v>0</v>
      </c>
      <c r="E1799" s="15">
        <f t="shared" si="202"/>
        <v>0</v>
      </c>
      <c r="F1799" s="15">
        <v>0</v>
      </c>
      <c r="G1799" s="15">
        <v>0</v>
      </c>
      <c r="H1799" s="15">
        <v>0</v>
      </c>
    </row>
    <row r="1800" spans="1:8" ht="16.5" thickTop="1" thickBot="1" x14ac:dyDescent="0.3">
      <c r="A1800" s="5" t="s">
        <v>2142</v>
      </c>
      <c r="B1800" s="7" t="s">
        <v>40</v>
      </c>
      <c r="C1800" s="15">
        <v>0</v>
      </c>
      <c r="D1800" s="15">
        <v>0</v>
      </c>
      <c r="E1800" s="15">
        <f t="shared" si="202"/>
        <v>0</v>
      </c>
      <c r="F1800" s="15">
        <v>0</v>
      </c>
      <c r="G1800" s="15">
        <v>0</v>
      </c>
      <c r="H1800" s="15">
        <v>0</v>
      </c>
    </row>
    <row r="1801" spans="1:8" ht="16.5" thickTop="1" thickBot="1" x14ac:dyDescent="0.3">
      <c r="A1801" s="5" t="s">
        <v>2143</v>
      </c>
      <c r="B1801" s="6" t="s">
        <v>2144</v>
      </c>
      <c r="C1801" s="14">
        <v>12399.75187</v>
      </c>
      <c r="D1801" s="14">
        <v>15000</v>
      </c>
      <c r="E1801" s="14">
        <f t="shared" si="202"/>
        <v>14000</v>
      </c>
      <c r="F1801" s="14">
        <f>SUM(F1802,F1807)</f>
        <v>14000</v>
      </c>
      <c r="G1801" s="14">
        <f>SUM(G1802,G1807)</f>
        <v>0</v>
      </c>
      <c r="H1801" s="14">
        <f>SUM(H1802,H1807)</f>
        <v>0</v>
      </c>
    </row>
    <row r="1802" spans="1:8" ht="16.5" thickTop="1" thickBot="1" x14ac:dyDescent="0.3">
      <c r="A1802" s="5" t="s">
        <v>2145</v>
      </c>
      <c r="B1802" s="7" t="s">
        <v>20</v>
      </c>
      <c r="C1802" s="15">
        <v>10410.36296</v>
      </c>
      <c r="D1802" s="15">
        <v>15000</v>
      </c>
      <c r="E1802" s="15">
        <f t="shared" si="202"/>
        <v>14000</v>
      </c>
      <c r="F1802" s="15">
        <f>SUM(F1803:F1806)</f>
        <v>14000</v>
      </c>
      <c r="G1802" s="15">
        <f>SUM(G1803:G1806)</f>
        <v>0</v>
      </c>
      <c r="H1802" s="15">
        <f>SUM(H1803:H1806)</f>
        <v>0</v>
      </c>
    </row>
    <row r="1803" spans="1:8" ht="16.5" thickTop="1" thickBot="1" x14ac:dyDescent="0.3">
      <c r="A1803" s="5" t="s">
        <v>2146</v>
      </c>
      <c r="B1803" s="8" t="s">
        <v>22</v>
      </c>
      <c r="C1803" s="15">
        <v>5165.2852499999999</v>
      </c>
      <c r="D1803" s="15">
        <v>0</v>
      </c>
      <c r="E1803" s="15">
        <f t="shared" si="202"/>
        <v>0</v>
      </c>
      <c r="F1803" s="15">
        <v>0</v>
      </c>
      <c r="G1803" s="15">
        <v>0</v>
      </c>
      <c r="H1803" s="15">
        <v>0</v>
      </c>
    </row>
    <row r="1804" spans="1:8" ht="16.5" thickTop="1" thickBot="1" x14ac:dyDescent="0.3">
      <c r="A1804" s="5" t="s">
        <v>2147</v>
      </c>
      <c r="B1804" s="8" t="s">
        <v>24</v>
      </c>
      <c r="C1804" s="15">
        <v>4873.1892200000002</v>
      </c>
      <c r="D1804" s="15">
        <v>15000</v>
      </c>
      <c r="E1804" s="15">
        <f t="shared" si="202"/>
        <v>14000</v>
      </c>
      <c r="F1804" s="15">
        <v>14000</v>
      </c>
      <c r="G1804" s="15">
        <v>0</v>
      </c>
      <c r="H1804" s="15">
        <v>0</v>
      </c>
    </row>
    <row r="1805" spans="1:8" ht="16.5" thickTop="1" thickBot="1" x14ac:dyDescent="0.3">
      <c r="A1805" s="5" t="s">
        <v>2148</v>
      </c>
      <c r="B1805" s="8" t="s">
        <v>32</v>
      </c>
      <c r="C1805" s="15">
        <v>90.341390000000004</v>
      </c>
      <c r="D1805" s="15">
        <v>0</v>
      </c>
      <c r="E1805" s="15">
        <f t="shared" si="202"/>
        <v>0</v>
      </c>
      <c r="F1805" s="15">
        <v>0</v>
      </c>
      <c r="G1805" s="15">
        <v>0</v>
      </c>
      <c r="H1805" s="15">
        <v>0</v>
      </c>
    </row>
    <row r="1806" spans="1:8" ht="16.5" thickTop="1" thickBot="1" x14ac:dyDescent="0.3">
      <c r="A1806" s="5" t="s">
        <v>2149</v>
      </c>
      <c r="B1806" s="8" t="s">
        <v>34</v>
      </c>
      <c r="C1806" s="15">
        <v>281.5471</v>
      </c>
      <c r="D1806" s="15">
        <v>0</v>
      </c>
      <c r="E1806" s="15">
        <f t="shared" si="202"/>
        <v>0</v>
      </c>
      <c r="F1806" s="15">
        <v>0</v>
      </c>
      <c r="G1806" s="15">
        <v>0</v>
      </c>
      <c r="H1806" s="15">
        <v>0</v>
      </c>
    </row>
    <row r="1807" spans="1:8" ht="16.5" thickTop="1" thickBot="1" x14ac:dyDescent="0.3">
      <c r="A1807" s="5" t="s">
        <v>2150</v>
      </c>
      <c r="B1807" s="7" t="s">
        <v>36</v>
      </c>
      <c r="C1807" s="15">
        <v>1989.3889099999999</v>
      </c>
      <c r="D1807" s="15">
        <v>0</v>
      </c>
      <c r="E1807" s="15">
        <f t="shared" si="202"/>
        <v>0</v>
      </c>
      <c r="F1807" s="15">
        <v>0</v>
      </c>
      <c r="G1807" s="15">
        <v>0</v>
      </c>
      <c r="H1807" s="15">
        <v>0</v>
      </c>
    </row>
    <row r="1808" spans="1:8" ht="31.5" thickTop="1" thickBot="1" x14ac:dyDescent="0.3">
      <c r="A1808" s="5" t="s">
        <v>2151</v>
      </c>
      <c r="B1808" s="6" t="s">
        <v>2152</v>
      </c>
      <c r="C1808" s="14">
        <v>820748.70251000009</v>
      </c>
      <c r="D1808" s="14">
        <v>971340</v>
      </c>
      <c r="E1808" s="14">
        <f t="shared" si="202"/>
        <v>1025000</v>
      </c>
      <c r="F1808" s="14">
        <f t="shared" ref="F1808:H1809" si="203">SUM(F1818,F2209,F2330,F2548,F2897,F3036,F3161,F3223,F3247)</f>
        <v>945000</v>
      </c>
      <c r="G1808" s="14">
        <f t="shared" si="203"/>
        <v>80000</v>
      </c>
      <c r="H1808" s="14">
        <f t="shared" si="203"/>
        <v>0</v>
      </c>
    </row>
    <row r="1809" spans="1:8" ht="16.5" thickTop="1" thickBot="1" x14ac:dyDescent="0.3">
      <c r="A1809" s="5" t="s">
        <v>2153</v>
      </c>
      <c r="B1809" s="7" t="s">
        <v>20</v>
      </c>
      <c r="C1809" s="15">
        <v>772500.8811</v>
      </c>
      <c r="D1809" s="15">
        <v>905863</v>
      </c>
      <c r="E1809" s="15">
        <f t="shared" si="202"/>
        <v>960346</v>
      </c>
      <c r="F1809" s="15">
        <f t="shared" si="203"/>
        <v>880506</v>
      </c>
      <c r="G1809" s="15">
        <f t="shared" si="203"/>
        <v>79840</v>
      </c>
      <c r="H1809" s="15">
        <f t="shared" si="203"/>
        <v>0</v>
      </c>
    </row>
    <row r="1810" spans="1:8" ht="16.5" thickTop="1" thickBot="1" x14ac:dyDescent="0.3">
      <c r="A1810" s="5" t="s">
        <v>2154</v>
      </c>
      <c r="B1810" s="8" t="s">
        <v>22</v>
      </c>
      <c r="C1810" s="15">
        <v>22308.022649999999</v>
      </c>
      <c r="D1810" s="15">
        <v>23272</v>
      </c>
      <c r="E1810" s="15">
        <f t="shared" si="202"/>
        <v>22926</v>
      </c>
      <c r="F1810" s="15">
        <f>SUM(F1820,F2211,F2332,F2550,F2899,F3163)</f>
        <v>22926</v>
      </c>
      <c r="G1810" s="15">
        <f>SUM(G1820,G2211,G2332,G2550,G2899,G3163)</f>
        <v>0</v>
      </c>
      <c r="H1810" s="15">
        <f>SUM(H1820,H2211,H2332,H2550,H2899,H3163)</f>
        <v>0</v>
      </c>
    </row>
    <row r="1811" spans="1:8" ht="16.5" thickTop="1" thickBot="1" x14ac:dyDescent="0.3">
      <c r="A1811" s="5" t="s">
        <v>2155</v>
      </c>
      <c r="B1811" s="8" t="s">
        <v>24</v>
      </c>
      <c r="C1811" s="15">
        <v>60485.861570000001</v>
      </c>
      <c r="D1811" s="15">
        <v>64975</v>
      </c>
      <c r="E1811" s="15">
        <f t="shared" si="202"/>
        <v>63696</v>
      </c>
      <c r="F1811" s="15">
        <f>SUM(F1821,F2212,F2333,F2551,F2900,F3038,F3164)</f>
        <v>63696</v>
      </c>
      <c r="G1811" s="15">
        <f>SUM(G1821,G2212,G2333,G2551,G2900,G3038,G3164)</f>
        <v>0</v>
      </c>
      <c r="H1811" s="15">
        <f>SUM(H1821,H2212,H2333,H2551,H2900,H3038,H3164)</f>
        <v>0</v>
      </c>
    </row>
    <row r="1812" spans="1:8" ht="16.5" thickTop="1" thickBot="1" x14ac:dyDescent="0.3">
      <c r="A1812" s="5" t="s">
        <v>2156</v>
      </c>
      <c r="B1812" s="8" t="s">
        <v>28</v>
      </c>
      <c r="C1812" s="15">
        <v>36011.252809999998</v>
      </c>
      <c r="D1812" s="15">
        <v>38679</v>
      </c>
      <c r="E1812" s="15">
        <f t="shared" si="202"/>
        <v>42516</v>
      </c>
      <c r="F1812" s="15">
        <f>SUM(F2213,F2334,F2552,F2901,F3039,F3225,F3249)</f>
        <v>36104</v>
      </c>
      <c r="G1812" s="15">
        <f>SUM(G2213,G2334,G2552,G2901,G3039,G3225,G3249)</f>
        <v>6412</v>
      </c>
      <c r="H1812" s="15">
        <f>SUM(H2213,H2334,H2552,H2901,H3039,H3225,H3249)</f>
        <v>0</v>
      </c>
    </row>
    <row r="1813" spans="1:8" ht="16.5" thickTop="1" thickBot="1" x14ac:dyDescent="0.3">
      <c r="A1813" s="5" t="s">
        <v>2157</v>
      </c>
      <c r="B1813" s="8" t="s">
        <v>30</v>
      </c>
      <c r="C1813" s="15">
        <v>2921.26568</v>
      </c>
      <c r="D1813" s="15">
        <v>9295</v>
      </c>
      <c r="E1813" s="15">
        <f t="shared" si="202"/>
        <v>26655</v>
      </c>
      <c r="F1813" s="15">
        <f>SUM(F1822,F2214,F2335,F2553,F2902,F3165)</f>
        <v>26655</v>
      </c>
      <c r="G1813" s="15">
        <f>SUM(G1822,G2214,G2335,G2553,G2902,G3165)</f>
        <v>0</v>
      </c>
      <c r="H1813" s="15">
        <f>SUM(H1822,H2214,H2335,H2553,H2902,H3165)</f>
        <v>0</v>
      </c>
    </row>
    <row r="1814" spans="1:8" ht="16.5" thickTop="1" thickBot="1" x14ac:dyDescent="0.3">
      <c r="A1814" s="5" t="s">
        <v>2158</v>
      </c>
      <c r="B1814" s="8" t="s">
        <v>32</v>
      </c>
      <c r="C1814" s="15">
        <v>2643.2774799999997</v>
      </c>
      <c r="D1814" s="15">
        <v>2599</v>
      </c>
      <c r="E1814" s="15">
        <f t="shared" si="202"/>
        <v>2689</v>
      </c>
      <c r="F1814" s="15">
        <f>SUM(F1823,F2215,F2336,F2554,F2903,F3040,F3166)</f>
        <v>2689</v>
      </c>
      <c r="G1814" s="15">
        <f>SUM(G1823,G2215,G2336,G2554,G2903,G3040,G3166)</f>
        <v>0</v>
      </c>
      <c r="H1814" s="15">
        <f>SUM(H1823,H2215,H2336,H2554,H2903,H3040,H3166)</f>
        <v>0</v>
      </c>
    </row>
    <row r="1815" spans="1:8" ht="16.5" thickTop="1" thickBot="1" x14ac:dyDescent="0.3">
      <c r="A1815" s="5" t="s">
        <v>2159</v>
      </c>
      <c r="B1815" s="8" t="s">
        <v>34</v>
      </c>
      <c r="C1815" s="15">
        <v>648131.20091000001</v>
      </c>
      <c r="D1815" s="15">
        <v>767043</v>
      </c>
      <c r="E1815" s="15">
        <f t="shared" si="202"/>
        <v>801864</v>
      </c>
      <c r="F1815" s="15">
        <f>SUM(F1824,F2216,F2337,F2555,F2904,F3041,F3167,F3226)</f>
        <v>728436</v>
      </c>
      <c r="G1815" s="15">
        <f>SUM(G1824,G2216,G2337,G2555,G2904,G3041,G3167,G3226)</f>
        <v>73428</v>
      </c>
      <c r="H1815" s="15">
        <f>SUM(H1824,H2216,H2337,H2555,H2904,H3041,H3167,H3226)</f>
        <v>0</v>
      </c>
    </row>
    <row r="1816" spans="1:8" ht="16.5" thickTop="1" thickBot="1" x14ac:dyDescent="0.3">
      <c r="A1816" s="5" t="s">
        <v>2160</v>
      </c>
      <c r="B1816" s="7" t="s">
        <v>36</v>
      </c>
      <c r="C1816" s="15">
        <v>48032.446030000006</v>
      </c>
      <c r="D1816" s="15">
        <v>65477</v>
      </c>
      <c r="E1816" s="15">
        <f t="shared" si="202"/>
        <v>64654</v>
      </c>
      <c r="F1816" s="15">
        <f>SUM(F1825,F2217,F2338,F2556,F2905,F3042,F3168,F3227,F3250)</f>
        <v>64494</v>
      </c>
      <c r="G1816" s="15">
        <f>SUM(G1825,G2217,G2338,G2556,G2905,G3042,G3168,G3227,G3250)</f>
        <v>160</v>
      </c>
      <c r="H1816" s="15">
        <f>SUM(H1825,H2217,H2338,H2556,H2905,H3042,H3168,H3227,H3250)</f>
        <v>0</v>
      </c>
    </row>
    <row r="1817" spans="1:8" ht="16.5" thickTop="1" thickBot="1" x14ac:dyDescent="0.3">
      <c r="A1817" s="5" t="s">
        <v>2161</v>
      </c>
      <c r="B1817" s="7" t="s">
        <v>40</v>
      </c>
      <c r="C1817" s="15">
        <v>215.37538000000001</v>
      </c>
      <c r="D1817" s="15">
        <v>0</v>
      </c>
      <c r="E1817" s="15">
        <f t="shared" si="202"/>
        <v>0</v>
      </c>
      <c r="F1817" s="15">
        <f>SUM(F1826,F2218,F2339,F2557,F2906,F3043,F3169)</f>
        <v>0</v>
      </c>
      <c r="G1817" s="15">
        <f>SUM(G1826,G2218,G2339,G2557,G2906,G3043,G3169)</f>
        <v>0</v>
      </c>
      <c r="H1817" s="15">
        <f>SUM(H1826,H2218,H2339,H2557,H2906,H3043,H3169)</f>
        <v>0</v>
      </c>
    </row>
    <row r="1818" spans="1:8" ht="46.5" thickTop="1" thickBot="1" x14ac:dyDescent="0.3">
      <c r="A1818" s="5" t="s">
        <v>2162</v>
      </c>
      <c r="B1818" s="6" t="s">
        <v>2163</v>
      </c>
      <c r="C1818" s="14">
        <v>24685.0206</v>
      </c>
      <c r="D1818" s="14">
        <v>25853</v>
      </c>
      <c r="E1818" s="14">
        <f t="shared" si="202"/>
        <v>26370</v>
      </c>
      <c r="F1818" s="14">
        <f t="shared" ref="F1818:H1821" si="204">SUM(F1827,F1836,F2192,F2201)</f>
        <v>26370</v>
      </c>
      <c r="G1818" s="14">
        <f t="shared" si="204"/>
        <v>0</v>
      </c>
      <c r="H1818" s="14">
        <f t="shared" si="204"/>
        <v>0</v>
      </c>
    </row>
    <row r="1819" spans="1:8" ht="16.5" thickTop="1" thickBot="1" x14ac:dyDescent="0.3">
      <c r="A1819" s="5" t="s">
        <v>2164</v>
      </c>
      <c r="B1819" s="7" t="s">
        <v>20</v>
      </c>
      <c r="C1819" s="15">
        <v>24282.362840000002</v>
      </c>
      <c r="D1819" s="15">
        <v>22820</v>
      </c>
      <c r="E1819" s="15">
        <f t="shared" si="202"/>
        <v>24626</v>
      </c>
      <c r="F1819" s="15">
        <f t="shared" si="204"/>
        <v>24626</v>
      </c>
      <c r="G1819" s="15">
        <f t="shared" si="204"/>
        <v>0</v>
      </c>
      <c r="H1819" s="15">
        <f t="shared" si="204"/>
        <v>0</v>
      </c>
    </row>
    <row r="1820" spans="1:8" ht="16.5" thickTop="1" thickBot="1" x14ac:dyDescent="0.3">
      <c r="A1820" s="5" t="s">
        <v>2165</v>
      </c>
      <c r="B1820" s="8" t="s">
        <v>22</v>
      </c>
      <c r="C1820" s="15">
        <v>9715.7014599999984</v>
      </c>
      <c r="D1820" s="15">
        <v>10236</v>
      </c>
      <c r="E1820" s="15">
        <f t="shared" si="202"/>
        <v>10030</v>
      </c>
      <c r="F1820" s="15">
        <f t="shared" si="204"/>
        <v>10030</v>
      </c>
      <c r="G1820" s="15">
        <f t="shared" si="204"/>
        <v>0</v>
      </c>
      <c r="H1820" s="15">
        <f t="shared" si="204"/>
        <v>0</v>
      </c>
    </row>
    <row r="1821" spans="1:8" ht="16.5" thickTop="1" thickBot="1" x14ac:dyDescent="0.3">
      <c r="A1821" s="5" t="s">
        <v>2166</v>
      </c>
      <c r="B1821" s="8" t="s">
        <v>24</v>
      </c>
      <c r="C1821" s="15">
        <v>13320.82987</v>
      </c>
      <c r="D1821" s="15">
        <v>12418</v>
      </c>
      <c r="E1821" s="15">
        <f t="shared" si="202"/>
        <v>14353</v>
      </c>
      <c r="F1821" s="15">
        <f t="shared" si="204"/>
        <v>14353</v>
      </c>
      <c r="G1821" s="15">
        <f t="shared" si="204"/>
        <v>0</v>
      </c>
      <c r="H1821" s="15">
        <f t="shared" si="204"/>
        <v>0</v>
      </c>
    </row>
    <row r="1822" spans="1:8" ht="16.5" thickTop="1" thickBot="1" x14ac:dyDescent="0.3">
      <c r="A1822" s="5" t="s">
        <v>2167</v>
      </c>
      <c r="B1822" s="8" t="s">
        <v>30</v>
      </c>
      <c r="C1822" s="15">
        <v>1008.81388</v>
      </c>
      <c r="D1822" s="15">
        <v>8</v>
      </c>
      <c r="E1822" s="15">
        <f t="shared" si="202"/>
        <v>8</v>
      </c>
      <c r="F1822" s="15">
        <f>SUM(F1831,F2196)</f>
        <v>8</v>
      </c>
      <c r="G1822" s="15">
        <f>SUM(G1831,G2196)</f>
        <v>0</v>
      </c>
      <c r="H1822" s="15">
        <f>SUM(H1831,H2196)</f>
        <v>0</v>
      </c>
    </row>
    <row r="1823" spans="1:8" ht="16.5" thickTop="1" thickBot="1" x14ac:dyDescent="0.3">
      <c r="A1823" s="5" t="s">
        <v>2168</v>
      </c>
      <c r="B1823" s="8" t="s">
        <v>32</v>
      </c>
      <c r="C1823" s="15">
        <v>135.70702</v>
      </c>
      <c r="D1823" s="15">
        <v>101</v>
      </c>
      <c r="E1823" s="15">
        <f t="shared" si="202"/>
        <v>176</v>
      </c>
      <c r="F1823" s="15">
        <f t="shared" ref="F1823:H1826" si="205">SUM(F1832,F1840,F2197,F2205)</f>
        <v>176</v>
      </c>
      <c r="G1823" s="15">
        <f t="shared" si="205"/>
        <v>0</v>
      </c>
      <c r="H1823" s="15">
        <f t="shared" si="205"/>
        <v>0</v>
      </c>
    </row>
    <row r="1824" spans="1:8" ht="16.5" thickTop="1" thickBot="1" x14ac:dyDescent="0.3">
      <c r="A1824" s="5" t="s">
        <v>2169</v>
      </c>
      <c r="B1824" s="8" t="s">
        <v>34</v>
      </c>
      <c r="C1824" s="15">
        <v>101.31061</v>
      </c>
      <c r="D1824" s="15">
        <v>57</v>
      </c>
      <c r="E1824" s="15">
        <f t="shared" si="202"/>
        <v>59</v>
      </c>
      <c r="F1824" s="15">
        <f t="shared" si="205"/>
        <v>59</v>
      </c>
      <c r="G1824" s="15">
        <f t="shared" si="205"/>
        <v>0</v>
      </c>
      <c r="H1824" s="15">
        <f t="shared" si="205"/>
        <v>0</v>
      </c>
    </row>
    <row r="1825" spans="1:8" ht="16.5" thickTop="1" thickBot="1" x14ac:dyDescent="0.3">
      <c r="A1825" s="5" t="s">
        <v>2170</v>
      </c>
      <c r="B1825" s="7" t="s">
        <v>36</v>
      </c>
      <c r="C1825" s="15">
        <v>400.29275999999999</v>
      </c>
      <c r="D1825" s="15">
        <v>3033</v>
      </c>
      <c r="E1825" s="15">
        <f t="shared" si="202"/>
        <v>1744</v>
      </c>
      <c r="F1825" s="15">
        <f t="shared" si="205"/>
        <v>1744</v>
      </c>
      <c r="G1825" s="15">
        <f t="shared" si="205"/>
        <v>0</v>
      </c>
      <c r="H1825" s="15">
        <f t="shared" si="205"/>
        <v>0</v>
      </c>
    </row>
    <row r="1826" spans="1:8" ht="16.5" thickTop="1" thickBot="1" x14ac:dyDescent="0.3">
      <c r="A1826" s="5" t="s">
        <v>2171</v>
      </c>
      <c r="B1826" s="7" t="s">
        <v>40</v>
      </c>
      <c r="C1826" s="15">
        <v>2.3650000000000002</v>
      </c>
      <c r="D1826" s="15">
        <v>0</v>
      </c>
      <c r="E1826" s="15">
        <f t="shared" si="202"/>
        <v>0</v>
      </c>
      <c r="F1826" s="15">
        <f t="shared" si="205"/>
        <v>0</v>
      </c>
      <c r="G1826" s="15">
        <f t="shared" si="205"/>
        <v>0</v>
      </c>
      <c r="H1826" s="15">
        <f t="shared" si="205"/>
        <v>0</v>
      </c>
    </row>
    <row r="1827" spans="1:8" ht="31.5" thickTop="1" thickBot="1" x14ac:dyDescent="0.3">
      <c r="A1827" s="5" t="s">
        <v>2172</v>
      </c>
      <c r="B1827" s="6" t="s">
        <v>2173</v>
      </c>
      <c r="C1827" s="14">
        <v>9523.8572400000012</v>
      </c>
      <c r="D1827" s="14">
        <v>8695</v>
      </c>
      <c r="E1827" s="14">
        <f t="shared" si="202"/>
        <v>9003</v>
      </c>
      <c r="F1827" s="14">
        <f>SUM(F1828,F1834:F1835)</f>
        <v>9003</v>
      </c>
      <c r="G1827" s="14">
        <f>SUM(G1828,G1834:G1835)</f>
        <v>0</v>
      </c>
      <c r="H1827" s="14">
        <f>SUM(H1828,H1834:H1835)</f>
        <v>0</v>
      </c>
    </row>
    <row r="1828" spans="1:8" ht="16.5" thickTop="1" thickBot="1" x14ac:dyDescent="0.3">
      <c r="A1828" s="5" t="s">
        <v>2174</v>
      </c>
      <c r="B1828" s="7" t="s">
        <v>20</v>
      </c>
      <c r="C1828" s="15">
        <v>9363.86744</v>
      </c>
      <c r="D1828" s="15">
        <v>8035</v>
      </c>
      <c r="E1828" s="15">
        <f t="shared" si="202"/>
        <v>8636</v>
      </c>
      <c r="F1828" s="15">
        <f>SUM(F1829:F1833)</f>
        <v>8636</v>
      </c>
      <c r="G1828" s="15">
        <f>SUM(G1829:G1833)</f>
        <v>0</v>
      </c>
      <c r="H1828" s="15">
        <f>SUM(H1829:H1833)</f>
        <v>0</v>
      </c>
    </row>
    <row r="1829" spans="1:8" ht="16.5" thickTop="1" thickBot="1" x14ac:dyDescent="0.3">
      <c r="A1829" s="5" t="s">
        <v>2175</v>
      </c>
      <c r="B1829" s="8" t="s">
        <v>22</v>
      </c>
      <c r="C1829" s="15">
        <v>4608.8603400000002</v>
      </c>
      <c r="D1829" s="15">
        <v>4840</v>
      </c>
      <c r="E1829" s="15">
        <f t="shared" si="202"/>
        <v>4868</v>
      </c>
      <c r="F1829" s="15">
        <v>4868</v>
      </c>
      <c r="G1829" s="15">
        <v>0</v>
      </c>
      <c r="H1829" s="15">
        <v>0</v>
      </c>
    </row>
    <row r="1830" spans="1:8" ht="16.5" thickTop="1" thickBot="1" x14ac:dyDescent="0.3">
      <c r="A1830" s="5" t="s">
        <v>2176</v>
      </c>
      <c r="B1830" s="8" t="s">
        <v>24</v>
      </c>
      <c r="C1830" s="15">
        <v>3601.5831600000001</v>
      </c>
      <c r="D1830" s="15">
        <v>3102</v>
      </c>
      <c r="E1830" s="15">
        <f t="shared" si="202"/>
        <v>3665</v>
      </c>
      <c r="F1830" s="15">
        <v>3665</v>
      </c>
      <c r="G1830" s="15">
        <v>0</v>
      </c>
      <c r="H1830" s="15">
        <v>0</v>
      </c>
    </row>
    <row r="1831" spans="1:8" ht="16.5" thickTop="1" thickBot="1" x14ac:dyDescent="0.3">
      <c r="A1831" s="5" t="s">
        <v>2177</v>
      </c>
      <c r="B1831" s="8" t="s">
        <v>30</v>
      </c>
      <c r="C1831" s="15">
        <v>1006.22608</v>
      </c>
      <c r="D1831" s="15">
        <v>8</v>
      </c>
      <c r="E1831" s="15">
        <f t="shared" si="202"/>
        <v>8</v>
      </c>
      <c r="F1831" s="15">
        <v>8</v>
      </c>
      <c r="G1831" s="15">
        <v>0</v>
      </c>
      <c r="H1831" s="15">
        <v>0</v>
      </c>
    </row>
    <row r="1832" spans="1:8" ht="16.5" thickTop="1" thickBot="1" x14ac:dyDescent="0.3">
      <c r="A1832" s="5" t="s">
        <v>2178</v>
      </c>
      <c r="B1832" s="8" t="s">
        <v>32</v>
      </c>
      <c r="C1832" s="15">
        <v>63.476100000000002</v>
      </c>
      <c r="D1832" s="15">
        <v>50</v>
      </c>
      <c r="E1832" s="15">
        <f t="shared" si="202"/>
        <v>60</v>
      </c>
      <c r="F1832" s="15">
        <v>60</v>
      </c>
      <c r="G1832" s="15">
        <v>0</v>
      </c>
      <c r="H1832" s="15">
        <v>0</v>
      </c>
    </row>
    <row r="1833" spans="1:8" ht="16.5" thickTop="1" thickBot="1" x14ac:dyDescent="0.3">
      <c r="A1833" s="5" t="s">
        <v>2179</v>
      </c>
      <c r="B1833" s="8" t="s">
        <v>34</v>
      </c>
      <c r="C1833" s="15">
        <v>83.721760000000003</v>
      </c>
      <c r="D1833" s="15">
        <v>35</v>
      </c>
      <c r="E1833" s="15">
        <f t="shared" si="202"/>
        <v>35</v>
      </c>
      <c r="F1833" s="15">
        <v>35</v>
      </c>
      <c r="G1833" s="15">
        <v>0</v>
      </c>
      <c r="H1833" s="15">
        <v>0</v>
      </c>
    </row>
    <row r="1834" spans="1:8" ht="16.5" thickTop="1" thickBot="1" x14ac:dyDescent="0.3">
      <c r="A1834" s="5" t="s">
        <v>2180</v>
      </c>
      <c r="B1834" s="7" t="s">
        <v>36</v>
      </c>
      <c r="C1834" s="15">
        <v>158.34479999999999</v>
      </c>
      <c r="D1834" s="15">
        <v>660</v>
      </c>
      <c r="E1834" s="15">
        <f t="shared" si="202"/>
        <v>367</v>
      </c>
      <c r="F1834" s="15">
        <v>367</v>
      </c>
      <c r="G1834" s="15">
        <v>0</v>
      </c>
      <c r="H1834" s="15">
        <v>0</v>
      </c>
    </row>
    <row r="1835" spans="1:8" ht="16.5" thickTop="1" thickBot="1" x14ac:dyDescent="0.3">
      <c r="A1835" s="5" t="s">
        <v>2181</v>
      </c>
      <c r="B1835" s="7" t="s">
        <v>40</v>
      </c>
      <c r="C1835" s="15">
        <v>1.645</v>
      </c>
      <c r="D1835" s="15">
        <v>0</v>
      </c>
      <c r="E1835" s="15">
        <f t="shared" si="202"/>
        <v>0</v>
      </c>
      <c r="F1835" s="15">
        <v>0</v>
      </c>
      <c r="G1835" s="15">
        <v>0</v>
      </c>
      <c r="H1835" s="15">
        <v>0</v>
      </c>
    </row>
    <row r="1836" spans="1:8" ht="31.5" thickTop="1" thickBot="1" x14ac:dyDescent="0.3">
      <c r="A1836" s="5" t="s">
        <v>2182</v>
      </c>
      <c r="B1836" s="6" t="s">
        <v>2183</v>
      </c>
      <c r="C1836" s="14">
        <v>4684.6683300000013</v>
      </c>
      <c r="D1836" s="14">
        <v>5037.0000000000009</v>
      </c>
      <c r="E1836" s="14">
        <f t="shared" si="202"/>
        <v>4937.0000000000009</v>
      </c>
      <c r="F1836" s="14">
        <f t="shared" ref="F1836:H1839" si="206">SUM(F1844,F1851,F1858,F1865,F1872,F1879,F1884,F1890,F1895,F1901,F1906,F1912,F1917,F1921,F1925,F1931,F1936,F1941,F1946,F1952,F1956,F1963,F1967,F1973,F1980,F1985,F1990,F1996,F2001,F2007,F2013,F2018,F2024,F2030,F2034,F2039,F2045,F2050,F2054,F2059,F2063,F2069,F2074,F2081,F2087,F2093,F2099,F2105,F2112,F2117,F2123,F2129,F2134,F2140,F2144,F2149,F2154,F2161,F2166,F2171,F2175,F2181,F2185)</f>
        <v>4937.0000000000009</v>
      </c>
      <c r="G1836" s="14">
        <f t="shared" si="206"/>
        <v>0</v>
      </c>
      <c r="H1836" s="14">
        <f t="shared" si="206"/>
        <v>0</v>
      </c>
    </row>
    <row r="1837" spans="1:8" ht="16.5" thickTop="1" thickBot="1" x14ac:dyDescent="0.3">
      <c r="A1837" s="5" t="s">
        <v>2184</v>
      </c>
      <c r="B1837" s="7" t="s">
        <v>20</v>
      </c>
      <c r="C1837" s="15">
        <v>4639.7681500000008</v>
      </c>
      <c r="D1837" s="15">
        <v>4992</v>
      </c>
      <c r="E1837" s="15">
        <f t="shared" si="202"/>
        <v>4896</v>
      </c>
      <c r="F1837" s="15">
        <f t="shared" si="206"/>
        <v>4896</v>
      </c>
      <c r="G1837" s="15">
        <f t="shared" si="206"/>
        <v>0</v>
      </c>
      <c r="H1837" s="15">
        <f t="shared" si="206"/>
        <v>0</v>
      </c>
    </row>
    <row r="1838" spans="1:8" ht="16.5" thickTop="1" thickBot="1" x14ac:dyDescent="0.3">
      <c r="A1838" s="5" t="s">
        <v>2185</v>
      </c>
      <c r="B1838" s="8" t="s">
        <v>22</v>
      </c>
      <c r="C1838" s="15">
        <v>3570.7011699999994</v>
      </c>
      <c r="D1838" s="15">
        <v>3750.0000000000005</v>
      </c>
      <c r="E1838" s="15">
        <f t="shared" si="202"/>
        <v>3765</v>
      </c>
      <c r="F1838" s="15">
        <f t="shared" si="206"/>
        <v>3765</v>
      </c>
      <c r="G1838" s="15">
        <f t="shared" si="206"/>
        <v>0</v>
      </c>
      <c r="H1838" s="15">
        <f t="shared" si="206"/>
        <v>0</v>
      </c>
    </row>
    <row r="1839" spans="1:8" ht="16.5" thickTop="1" thickBot="1" x14ac:dyDescent="0.3">
      <c r="A1839" s="5" t="s">
        <v>2186</v>
      </c>
      <c r="B1839" s="8" t="s">
        <v>24</v>
      </c>
      <c r="C1839" s="15">
        <v>1011.2280300000003</v>
      </c>
      <c r="D1839" s="15">
        <v>1203.0000000000005</v>
      </c>
      <c r="E1839" s="15">
        <f t="shared" si="202"/>
        <v>1092</v>
      </c>
      <c r="F1839" s="15">
        <f t="shared" si="206"/>
        <v>1092</v>
      </c>
      <c r="G1839" s="15">
        <f t="shared" si="206"/>
        <v>0</v>
      </c>
      <c r="H1839" s="15">
        <f t="shared" si="206"/>
        <v>0</v>
      </c>
    </row>
    <row r="1840" spans="1:8" ht="16.5" thickTop="1" thickBot="1" x14ac:dyDescent="0.3">
      <c r="A1840" s="5" t="s">
        <v>2187</v>
      </c>
      <c r="B1840" s="8" t="s">
        <v>32</v>
      </c>
      <c r="C1840" s="15">
        <v>50.898199999999989</v>
      </c>
      <c r="D1840" s="15">
        <v>31</v>
      </c>
      <c r="E1840" s="15">
        <f t="shared" si="202"/>
        <v>31</v>
      </c>
      <c r="F1840" s="15">
        <f>SUM(F1848,F1855,F1862,F1869,F1876,F1899,F1910,F1929,F1935,F1960,F1971,F1977,F1994,F2005,F2022,F2043,F2049,F2058,F2073,F2078,F2085,F2097,F2103,F2109,F2116,F2121,F2127,F2138,F2158,F2170,F2179,F2189)</f>
        <v>31</v>
      </c>
      <c r="G1840" s="15">
        <f>SUM(G1848,G1855,G1862,G1869,G1876,G1899,G1910,G1929,G1935,G1960,G1971,G1977,G1994,G2005,G2022,G2043,G2049,G2058,G2073,G2078,G2085,G2097,G2103,G2109,G2116,G2121,G2127,G2138,G2158,G2170,G2179,G2189)</f>
        <v>0</v>
      </c>
      <c r="H1840" s="15">
        <f>SUM(H1848,H1855,H1862,H1869,H1876,H1899,H1910,H1929,H1935,H1960,H1971,H1977,H1994,H2005,H2022,H2043,H2049,H2058,H2073,H2078,H2085,H2097,H2103,H2109,H2116,H2121,H2127,H2138,H2158,H2170,H2179,H2189)</f>
        <v>0</v>
      </c>
    </row>
    <row r="1841" spans="1:8" ht="16.5" thickTop="1" thickBot="1" x14ac:dyDescent="0.3">
      <c r="A1841" s="5" t="s">
        <v>2188</v>
      </c>
      <c r="B1841" s="8" t="s">
        <v>34</v>
      </c>
      <c r="C1841" s="15">
        <v>6.9407499999999995</v>
      </c>
      <c r="D1841" s="15">
        <v>8</v>
      </c>
      <c r="E1841" s="15">
        <f t="shared" si="202"/>
        <v>8</v>
      </c>
      <c r="F1841" s="15">
        <f>SUM(F1849,F1856,F1863,F1870,F1877,F1888,F1905,F1945,F1950,F1961,F1978,F1984,F2017,F2028,F2038,F2067,F2079,F2086,F2091,F2104,F2110,F2139,F2153,F2159,F2165,F2190)</f>
        <v>8</v>
      </c>
      <c r="G1841" s="15">
        <f>SUM(G1849,G1856,G1863,G1870,G1877,G1888,G1905,G1945,G1950,G1961,G1978,G1984,G2017,G2028,G2038,G2067,G2079,G2086,G2091,G2104,G2110,G2139,G2153,G2159,G2165,G2190)</f>
        <v>0</v>
      </c>
      <c r="H1841" s="15">
        <f>SUM(H1849,H1856,H1863,H1870,H1877,H1888,H1905,H1945,H1950,H1961,H1978,H1984,H2017,H2028,H2038,H2067,H2079,H2086,H2091,H2104,H2110,H2139,H2153,H2159,H2165,H2190)</f>
        <v>0</v>
      </c>
    </row>
    <row r="1842" spans="1:8" ht="16.5" thickTop="1" thickBot="1" x14ac:dyDescent="0.3">
      <c r="A1842" s="5" t="s">
        <v>2189</v>
      </c>
      <c r="B1842" s="7" t="s">
        <v>36</v>
      </c>
      <c r="C1842" s="15">
        <v>44.18018</v>
      </c>
      <c r="D1842" s="15">
        <v>45</v>
      </c>
      <c r="E1842" s="15">
        <f t="shared" si="202"/>
        <v>41</v>
      </c>
      <c r="F1842" s="15">
        <f>SUM(F1850,F1857,F1864,F1871,F1878,F1883,F1889,F1894,F1900,F1911,F1916,F1930,F1940,F1951,F1962,F1972,F1979,F1989,F1995,F2000,F2006,F2011,F2023,F2029,F2044,F2068,F2080,F2092,F2098,F2111,F2122,F2128,F2133,F2148,F2160,F2180,F2191)</f>
        <v>41</v>
      </c>
      <c r="G1842" s="15">
        <f>SUM(G1850,G1857,G1864,G1871,G1878,G1883,G1889,G1894,G1900,G1911,G1916,G1930,G1940,G1951,G1962,G1972,G1979,G1989,G1995,G2000,G2006,G2011,G2023,G2029,G2044,G2068,G2080,G2092,G2098,G2111,G2122,G2128,G2133,G2148,G2160,G2180,G2191)</f>
        <v>0</v>
      </c>
      <c r="H1842" s="15">
        <f>SUM(H1850,H1857,H1864,H1871,H1878,H1883,H1889,H1894,H1900,H1911,H1916,H1930,H1940,H1951,H1962,H1972,H1979,H1989,H1995,H2000,H2006,H2011,H2023,H2029,H2044,H2068,H2080,H2092,H2098,H2111,H2122,H2128,H2133,H2148,H2160,H2180,H2191)</f>
        <v>0</v>
      </c>
    </row>
    <row r="1843" spans="1:8" ht="16.5" thickTop="1" thickBot="1" x14ac:dyDescent="0.3">
      <c r="A1843" s="5" t="s">
        <v>2190</v>
      </c>
      <c r="B1843" s="7" t="s">
        <v>40</v>
      </c>
      <c r="C1843" s="15">
        <v>0.72</v>
      </c>
      <c r="D1843" s="15">
        <v>0</v>
      </c>
      <c r="E1843" s="15">
        <f t="shared" si="202"/>
        <v>0</v>
      </c>
      <c r="F1843" s="15">
        <f>SUM(F2012)</f>
        <v>0</v>
      </c>
      <c r="G1843" s="15">
        <f>SUM(G2012)</f>
        <v>0</v>
      </c>
      <c r="H1843" s="15">
        <f>SUM(H2012)</f>
        <v>0</v>
      </c>
    </row>
    <row r="1844" spans="1:8" ht="31.5" thickTop="1" thickBot="1" x14ac:dyDescent="0.3">
      <c r="A1844" s="5" t="s">
        <v>2191</v>
      </c>
      <c r="B1844" s="6" t="s">
        <v>2192</v>
      </c>
      <c r="C1844" s="14">
        <v>73.719300000000004</v>
      </c>
      <c r="D1844" s="14">
        <v>86.2</v>
      </c>
      <c r="E1844" s="14">
        <f t="shared" si="202"/>
        <v>86.2</v>
      </c>
      <c r="F1844" s="14">
        <f>SUM(F1845,F1850)</f>
        <v>86.2</v>
      </c>
      <c r="G1844" s="14">
        <f>SUM(G1845,G1850)</f>
        <v>0</v>
      </c>
      <c r="H1844" s="14">
        <f>SUM(H1845,H1850)</f>
        <v>0</v>
      </c>
    </row>
    <row r="1845" spans="1:8" ht="16.5" thickTop="1" thickBot="1" x14ac:dyDescent="0.3">
      <c r="A1845" s="5" t="s">
        <v>2193</v>
      </c>
      <c r="B1845" s="7" t="s">
        <v>20</v>
      </c>
      <c r="C1845" s="15">
        <v>73.719300000000004</v>
      </c>
      <c r="D1845" s="15">
        <v>86.2</v>
      </c>
      <c r="E1845" s="15">
        <f t="shared" si="202"/>
        <v>86.2</v>
      </c>
      <c r="F1845" s="15">
        <f>SUM(F1846:F1849)</f>
        <v>86.2</v>
      </c>
      <c r="G1845" s="15">
        <f>SUM(G1846:G1849)</f>
        <v>0</v>
      </c>
      <c r="H1845" s="15">
        <f>SUM(H1846:H1849)</f>
        <v>0</v>
      </c>
    </row>
    <row r="1846" spans="1:8" ht="16.5" thickTop="1" thickBot="1" x14ac:dyDescent="0.3">
      <c r="A1846" s="5" t="s">
        <v>2194</v>
      </c>
      <c r="B1846" s="8" t="s">
        <v>22</v>
      </c>
      <c r="C1846" s="15">
        <v>46.044510000000002</v>
      </c>
      <c r="D1846" s="15">
        <v>60</v>
      </c>
      <c r="E1846" s="15">
        <f t="shared" si="202"/>
        <v>60</v>
      </c>
      <c r="F1846" s="15">
        <v>60</v>
      </c>
      <c r="G1846" s="15">
        <v>0</v>
      </c>
      <c r="H1846" s="15">
        <v>0</v>
      </c>
    </row>
    <row r="1847" spans="1:8" ht="16.5" thickTop="1" thickBot="1" x14ac:dyDescent="0.3">
      <c r="A1847" s="5" t="s">
        <v>2195</v>
      </c>
      <c r="B1847" s="8" t="s">
        <v>24</v>
      </c>
      <c r="C1847" s="15">
        <v>23.894850000000002</v>
      </c>
      <c r="D1847" s="15">
        <v>26</v>
      </c>
      <c r="E1847" s="15">
        <f t="shared" si="202"/>
        <v>26</v>
      </c>
      <c r="F1847" s="15">
        <v>26</v>
      </c>
      <c r="G1847" s="15">
        <v>0</v>
      </c>
      <c r="H1847" s="15">
        <v>0</v>
      </c>
    </row>
    <row r="1848" spans="1:8" ht="16.5" thickTop="1" thickBot="1" x14ac:dyDescent="0.3">
      <c r="A1848" s="5" t="s">
        <v>2196</v>
      </c>
      <c r="B1848" s="8" t="s">
        <v>32</v>
      </c>
      <c r="C1848" s="15">
        <v>3.65754</v>
      </c>
      <c r="D1848" s="15">
        <v>0</v>
      </c>
      <c r="E1848" s="15">
        <f t="shared" si="202"/>
        <v>0</v>
      </c>
      <c r="F1848" s="15">
        <v>0</v>
      </c>
      <c r="G1848" s="15">
        <v>0</v>
      </c>
      <c r="H1848" s="15">
        <v>0</v>
      </c>
    </row>
    <row r="1849" spans="1:8" ht="16.5" thickTop="1" thickBot="1" x14ac:dyDescent="0.3">
      <c r="A1849" s="5" t="s">
        <v>2197</v>
      </c>
      <c r="B1849" s="8" t="s">
        <v>34</v>
      </c>
      <c r="C1849" s="15">
        <v>0.12239999999999999</v>
      </c>
      <c r="D1849" s="15">
        <v>0.2</v>
      </c>
      <c r="E1849" s="15">
        <f t="shared" si="202"/>
        <v>0.2</v>
      </c>
      <c r="F1849" s="15">
        <v>0.2</v>
      </c>
      <c r="G1849" s="15">
        <v>0</v>
      </c>
      <c r="H1849" s="15">
        <v>0</v>
      </c>
    </row>
    <row r="1850" spans="1:8" ht="16.5" thickTop="1" thickBot="1" x14ac:dyDescent="0.3">
      <c r="A1850" s="5" t="s">
        <v>2198</v>
      </c>
      <c r="B1850" s="7" t="s">
        <v>36</v>
      </c>
      <c r="C1850" s="15">
        <v>0</v>
      </c>
      <c r="D1850" s="15">
        <v>0</v>
      </c>
      <c r="E1850" s="15">
        <f t="shared" si="202"/>
        <v>0</v>
      </c>
      <c r="F1850" s="15">
        <v>0</v>
      </c>
      <c r="G1850" s="15">
        <v>0</v>
      </c>
      <c r="H1850" s="15">
        <v>0</v>
      </c>
    </row>
    <row r="1851" spans="1:8" ht="31.5" thickTop="1" thickBot="1" x14ac:dyDescent="0.3">
      <c r="A1851" s="5" t="s">
        <v>2199</v>
      </c>
      <c r="B1851" s="6" t="s">
        <v>2200</v>
      </c>
      <c r="C1851" s="14">
        <v>92.266859999999994</v>
      </c>
      <c r="D1851" s="14">
        <v>90</v>
      </c>
      <c r="E1851" s="14">
        <f t="shared" si="202"/>
        <v>88.2</v>
      </c>
      <c r="F1851" s="14">
        <f>SUM(F1852,F1857)</f>
        <v>88.2</v>
      </c>
      <c r="G1851" s="14">
        <f>SUM(G1852,G1857)</f>
        <v>0</v>
      </c>
      <c r="H1851" s="14">
        <f>SUM(H1852,H1857)</f>
        <v>0</v>
      </c>
    </row>
    <row r="1852" spans="1:8" ht="16.5" thickTop="1" thickBot="1" x14ac:dyDescent="0.3">
      <c r="A1852" s="5" t="s">
        <v>2201</v>
      </c>
      <c r="B1852" s="7" t="s">
        <v>20</v>
      </c>
      <c r="C1852" s="15">
        <v>89.929789999999997</v>
      </c>
      <c r="D1852" s="15">
        <v>88.4</v>
      </c>
      <c r="E1852" s="15">
        <f t="shared" si="202"/>
        <v>88.2</v>
      </c>
      <c r="F1852" s="15">
        <f>SUM(F1853:F1856)</f>
        <v>88.2</v>
      </c>
      <c r="G1852" s="15">
        <f>SUM(G1853:G1856)</f>
        <v>0</v>
      </c>
      <c r="H1852" s="15">
        <f>SUM(H1853:H1856)</f>
        <v>0</v>
      </c>
    </row>
    <row r="1853" spans="1:8" ht="16.5" thickTop="1" thickBot="1" x14ac:dyDescent="0.3">
      <c r="A1853" s="5" t="s">
        <v>2202</v>
      </c>
      <c r="B1853" s="8" t="s">
        <v>22</v>
      </c>
      <c r="C1853" s="15">
        <v>60.343420000000002</v>
      </c>
      <c r="D1853" s="15">
        <v>60</v>
      </c>
      <c r="E1853" s="15">
        <f t="shared" si="202"/>
        <v>60</v>
      </c>
      <c r="F1853" s="15">
        <v>60</v>
      </c>
      <c r="G1853" s="15">
        <v>0</v>
      </c>
      <c r="H1853" s="15">
        <v>0</v>
      </c>
    </row>
    <row r="1854" spans="1:8" ht="16.5" thickTop="1" thickBot="1" x14ac:dyDescent="0.3">
      <c r="A1854" s="5" t="s">
        <v>2203</v>
      </c>
      <c r="B1854" s="8" t="s">
        <v>24</v>
      </c>
      <c r="C1854" s="15">
        <v>28.575340000000001</v>
      </c>
      <c r="D1854" s="15">
        <v>28</v>
      </c>
      <c r="E1854" s="15">
        <f t="shared" si="202"/>
        <v>26.2</v>
      </c>
      <c r="F1854" s="15">
        <v>26.2</v>
      </c>
      <c r="G1854" s="15">
        <v>0</v>
      </c>
      <c r="H1854" s="15">
        <v>0</v>
      </c>
    </row>
    <row r="1855" spans="1:8" ht="16.5" thickTop="1" thickBot="1" x14ac:dyDescent="0.3">
      <c r="A1855" s="5" t="s">
        <v>2204</v>
      </c>
      <c r="B1855" s="8" t="s">
        <v>32</v>
      </c>
      <c r="C1855" s="15">
        <v>0.82223999999999997</v>
      </c>
      <c r="D1855" s="15">
        <v>0</v>
      </c>
      <c r="E1855" s="15">
        <f t="shared" si="202"/>
        <v>2</v>
      </c>
      <c r="F1855" s="15">
        <v>2</v>
      </c>
      <c r="G1855" s="15">
        <v>0</v>
      </c>
      <c r="H1855" s="15">
        <v>0</v>
      </c>
    </row>
    <row r="1856" spans="1:8" ht="16.5" thickTop="1" thickBot="1" x14ac:dyDescent="0.3">
      <c r="A1856" s="5" t="s">
        <v>2205</v>
      </c>
      <c r="B1856" s="8" t="s">
        <v>34</v>
      </c>
      <c r="C1856" s="15">
        <v>0.18879000000000001</v>
      </c>
      <c r="D1856" s="15">
        <v>0.4</v>
      </c>
      <c r="E1856" s="15">
        <f t="shared" si="202"/>
        <v>0</v>
      </c>
      <c r="F1856" s="15">
        <v>0</v>
      </c>
      <c r="G1856" s="15">
        <v>0</v>
      </c>
      <c r="H1856" s="15">
        <v>0</v>
      </c>
    </row>
    <row r="1857" spans="1:8" ht="16.5" thickTop="1" thickBot="1" x14ac:dyDescent="0.3">
      <c r="A1857" s="5" t="s">
        <v>2206</v>
      </c>
      <c r="B1857" s="7" t="s">
        <v>36</v>
      </c>
      <c r="C1857" s="15">
        <v>2.3370700000000002</v>
      </c>
      <c r="D1857" s="15">
        <v>1.6</v>
      </c>
      <c r="E1857" s="15">
        <f t="shared" si="202"/>
        <v>0</v>
      </c>
      <c r="F1857" s="15">
        <v>0</v>
      </c>
      <c r="G1857" s="15">
        <v>0</v>
      </c>
      <c r="H1857" s="15">
        <v>0</v>
      </c>
    </row>
    <row r="1858" spans="1:8" ht="31.5" thickTop="1" thickBot="1" x14ac:dyDescent="0.3">
      <c r="A1858" s="5" t="s">
        <v>2207</v>
      </c>
      <c r="B1858" s="6" t="s">
        <v>2208</v>
      </c>
      <c r="C1858" s="14">
        <v>89.175640000000001</v>
      </c>
      <c r="D1858" s="14">
        <v>83.499999999999986</v>
      </c>
      <c r="E1858" s="14">
        <f t="shared" si="202"/>
        <v>83.5</v>
      </c>
      <c r="F1858" s="14">
        <f>SUM(F1859,F1864)</f>
        <v>83.5</v>
      </c>
      <c r="G1858" s="14">
        <f>SUM(G1859,G1864)</f>
        <v>0</v>
      </c>
      <c r="H1858" s="14">
        <f>SUM(H1859,H1864)</f>
        <v>0</v>
      </c>
    </row>
    <row r="1859" spans="1:8" ht="16.5" thickTop="1" thickBot="1" x14ac:dyDescent="0.3">
      <c r="A1859" s="5" t="s">
        <v>2209</v>
      </c>
      <c r="B1859" s="7" t="s">
        <v>20</v>
      </c>
      <c r="C1859" s="15">
        <v>88.397949999999994</v>
      </c>
      <c r="D1859" s="15">
        <v>82.699999999999989</v>
      </c>
      <c r="E1859" s="15">
        <f t="shared" si="202"/>
        <v>83.5</v>
      </c>
      <c r="F1859" s="15">
        <f>SUM(F1860:F1863)</f>
        <v>83.5</v>
      </c>
      <c r="G1859" s="15">
        <f>SUM(G1860:G1863)</f>
        <v>0</v>
      </c>
      <c r="H1859" s="15">
        <f>SUM(H1860:H1863)</f>
        <v>0</v>
      </c>
    </row>
    <row r="1860" spans="1:8" ht="16.5" thickTop="1" thickBot="1" x14ac:dyDescent="0.3">
      <c r="A1860" s="5" t="s">
        <v>2210</v>
      </c>
      <c r="B1860" s="8" t="s">
        <v>22</v>
      </c>
      <c r="C1860" s="15">
        <v>58.791899999999998</v>
      </c>
      <c r="D1860" s="15">
        <v>60</v>
      </c>
      <c r="E1860" s="15">
        <f t="shared" si="202"/>
        <v>60</v>
      </c>
      <c r="F1860" s="15">
        <v>60</v>
      </c>
      <c r="G1860" s="15">
        <v>0</v>
      </c>
      <c r="H1860" s="15">
        <v>0</v>
      </c>
    </row>
    <row r="1861" spans="1:8" ht="16.5" thickTop="1" thickBot="1" x14ac:dyDescent="0.3">
      <c r="A1861" s="5" t="s">
        <v>2211</v>
      </c>
      <c r="B1861" s="8" t="s">
        <v>24</v>
      </c>
      <c r="C1861" s="15">
        <v>25.931290000000001</v>
      </c>
      <c r="D1861" s="15">
        <v>22.6</v>
      </c>
      <c r="E1861" s="15">
        <f t="shared" si="202"/>
        <v>23.4</v>
      </c>
      <c r="F1861" s="15">
        <v>23.4</v>
      </c>
      <c r="G1861" s="15">
        <v>0</v>
      </c>
      <c r="H1861" s="15">
        <v>0</v>
      </c>
    </row>
    <row r="1862" spans="1:8" ht="16.5" thickTop="1" thickBot="1" x14ac:dyDescent="0.3">
      <c r="A1862" s="5" t="s">
        <v>2212</v>
      </c>
      <c r="B1862" s="8" t="s">
        <v>32</v>
      </c>
      <c r="C1862" s="15">
        <v>3.5760000000000001</v>
      </c>
      <c r="D1862" s="15">
        <v>0</v>
      </c>
      <c r="E1862" s="15">
        <f t="shared" ref="E1862:E1925" si="207">SUM(F1862:H1862)</f>
        <v>0</v>
      </c>
      <c r="F1862" s="15">
        <v>0</v>
      </c>
      <c r="G1862" s="15">
        <v>0</v>
      </c>
      <c r="H1862" s="15">
        <v>0</v>
      </c>
    </row>
    <row r="1863" spans="1:8" ht="16.5" thickTop="1" thickBot="1" x14ac:dyDescent="0.3">
      <c r="A1863" s="5" t="s">
        <v>2213</v>
      </c>
      <c r="B1863" s="8" t="s">
        <v>34</v>
      </c>
      <c r="C1863" s="15">
        <v>9.8760000000000001E-2</v>
      </c>
      <c r="D1863" s="15">
        <v>0.1</v>
      </c>
      <c r="E1863" s="15">
        <f t="shared" si="207"/>
        <v>0.1</v>
      </c>
      <c r="F1863" s="15">
        <v>0.1</v>
      </c>
      <c r="G1863" s="15">
        <v>0</v>
      </c>
      <c r="H1863" s="15">
        <v>0</v>
      </c>
    </row>
    <row r="1864" spans="1:8" ht="16.5" thickTop="1" thickBot="1" x14ac:dyDescent="0.3">
      <c r="A1864" s="5" t="s">
        <v>2214</v>
      </c>
      <c r="B1864" s="7" t="s">
        <v>36</v>
      </c>
      <c r="C1864" s="15">
        <v>0.77768999999999999</v>
      </c>
      <c r="D1864" s="15">
        <v>0.8</v>
      </c>
      <c r="E1864" s="15">
        <f t="shared" si="207"/>
        <v>0</v>
      </c>
      <c r="F1864" s="15">
        <v>0</v>
      </c>
      <c r="G1864" s="15">
        <v>0</v>
      </c>
      <c r="H1864" s="15">
        <v>0</v>
      </c>
    </row>
    <row r="1865" spans="1:8" ht="31.5" thickTop="1" thickBot="1" x14ac:dyDescent="0.3">
      <c r="A1865" s="5" t="s">
        <v>2215</v>
      </c>
      <c r="B1865" s="6" t="s">
        <v>2216</v>
      </c>
      <c r="C1865" s="14">
        <v>84.333860000000001</v>
      </c>
      <c r="D1865" s="14">
        <v>86.7</v>
      </c>
      <c r="E1865" s="14">
        <f t="shared" si="207"/>
        <v>90.5</v>
      </c>
      <c r="F1865" s="14">
        <f>SUM(F1866,F1871)</f>
        <v>90.5</v>
      </c>
      <c r="G1865" s="14">
        <f>SUM(G1866,G1871)</f>
        <v>0</v>
      </c>
      <c r="H1865" s="14">
        <f>SUM(H1866,H1871)</f>
        <v>0</v>
      </c>
    </row>
    <row r="1866" spans="1:8" ht="16.5" thickTop="1" thickBot="1" x14ac:dyDescent="0.3">
      <c r="A1866" s="5" t="s">
        <v>2217</v>
      </c>
      <c r="B1866" s="7" t="s">
        <v>20</v>
      </c>
      <c r="C1866" s="15">
        <v>82.755859999999998</v>
      </c>
      <c r="D1866" s="15">
        <v>85.2</v>
      </c>
      <c r="E1866" s="15">
        <f t="shared" si="207"/>
        <v>89.3</v>
      </c>
      <c r="F1866" s="15">
        <f>SUM(F1867:F1870)</f>
        <v>89.3</v>
      </c>
      <c r="G1866" s="15">
        <f>SUM(G1867:G1870)</f>
        <v>0</v>
      </c>
      <c r="H1866" s="15">
        <f>SUM(H1867:H1870)</f>
        <v>0</v>
      </c>
    </row>
    <row r="1867" spans="1:8" ht="16.5" thickTop="1" thickBot="1" x14ac:dyDescent="0.3">
      <c r="A1867" s="5" t="s">
        <v>2218</v>
      </c>
      <c r="B1867" s="8" t="s">
        <v>22</v>
      </c>
      <c r="C1867" s="15">
        <v>51.996079999999999</v>
      </c>
      <c r="D1867" s="15">
        <v>60</v>
      </c>
      <c r="E1867" s="15">
        <f t="shared" si="207"/>
        <v>60</v>
      </c>
      <c r="F1867" s="15">
        <v>60</v>
      </c>
      <c r="G1867" s="15">
        <v>0</v>
      </c>
      <c r="H1867" s="15">
        <v>0</v>
      </c>
    </row>
    <row r="1868" spans="1:8" ht="16.5" thickTop="1" thickBot="1" x14ac:dyDescent="0.3">
      <c r="A1868" s="5" t="s">
        <v>2219</v>
      </c>
      <c r="B1868" s="8" t="s">
        <v>24</v>
      </c>
      <c r="C1868" s="15">
        <v>26.730779999999999</v>
      </c>
      <c r="D1868" s="15">
        <v>25</v>
      </c>
      <c r="E1868" s="15">
        <f t="shared" si="207"/>
        <v>29.1</v>
      </c>
      <c r="F1868" s="15">
        <v>29.1</v>
      </c>
      <c r="G1868" s="15">
        <v>0</v>
      </c>
      <c r="H1868" s="15">
        <v>0</v>
      </c>
    </row>
    <row r="1869" spans="1:8" ht="16.5" thickTop="1" thickBot="1" x14ac:dyDescent="0.3">
      <c r="A1869" s="5" t="s">
        <v>2220</v>
      </c>
      <c r="B1869" s="8" t="s">
        <v>32</v>
      </c>
      <c r="C1869" s="15">
        <v>3.82</v>
      </c>
      <c r="D1869" s="15">
        <v>0</v>
      </c>
      <c r="E1869" s="15">
        <f t="shared" si="207"/>
        <v>0</v>
      </c>
      <c r="F1869" s="15">
        <v>0</v>
      </c>
      <c r="G1869" s="15">
        <v>0</v>
      </c>
      <c r="H1869" s="15">
        <v>0</v>
      </c>
    </row>
    <row r="1870" spans="1:8" ht="16.5" thickTop="1" thickBot="1" x14ac:dyDescent="0.3">
      <c r="A1870" s="5" t="s">
        <v>2221</v>
      </c>
      <c r="B1870" s="8" t="s">
        <v>34</v>
      </c>
      <c r="C1870" s="15">
        <v>0.20899999999999999</v>
      </c>
      <c r="D1870" s="15">
        <v>0.2</v>
      </c>
      <c r="E1870" s="15">
        <f t="shared" si="207"/>
        <v>0.2</v>
      </c>
      <c r="F1870" s="15">
        <v>0.2</v>
      </c>
      <c r="G1870" s="15">
        <v>0</v>
      </c>
      <c r="H1870" s="15">
        <v>0</v>
      </c>
    </row>
    <row r="1871" spans="1:8" ht="16.5" thickTop="1" thickBot="1" x14ac:dyDescent="0.3">
      <c r="A1871" s="5" t="s">
        <v>2222</v>
      </c>
      <c r="B1871" s="7" t="s">
        <v>36</v>
      </c>
      <c r="C1871" s="15">
        <v>1.5780000000000001</v>
      </c>
      <c r="D1871" s="15">
        <v>1.5</v>
      </c>
      <c r="E1871" s="15">
        <f t="shared" si="207"/>
        <v>1.2</v>
      </c>
      <c r="F1871" s="15">
        <v>1.2</v>
      </c>
      <c r="G1871" s="15">
        <v>0</v>
      </c>
      <c r="H1871" s="15">
        <v>0</v>
      </c>
    </row>
    <row r="1872" spans="1:8" ht="31.5" thickTop="1" thickBot="1" x14ac:dyDescent="0.3">
      <c r="A1872" s="5" t="s">
        <v>2223</v>
      </c>
      <c r="B1872" s="6" t="s">
        <v>2224</v>
      </c>
      <c r="C1872" s="14">
        <v>94.747669999999985</v>
      </c>
      <c r="D1872" s="14">
        <v>91.3</v>
      </c>
      <c r="E1872" s="14">
        <f t="shared" si="207"/>
        <v>91.3</v>
      </c>
      <c r="F1872" s="14">
        <f>SUM(F1873,F1878)</f>
        <v>91.3</v>
      </c>
      <c r="G1872" s="14">
        <f>SUM(G1873,G1878)</f>
        <v>0</v>
      </c>
      <c r="H1872" s="14">
        <f>SUM(H1873,H1878)</f>
        <v>0</v>
      </c>
    </row>
    <row r="1873" spans="1:8" ht="16.5" thickTop="1" thickBot="1" x14ac:dyDescent="0.3">
      <c r="A1873" s="5" t="s">
        <v>2225</v>
      </c>
      <c r="B1873" s="7" t="s">
        <v>20</v>
      </c>
      <c r="C1873" s="15">
        <v>93.192289999999986</v>
      </c>
      <c r="D1873" s="15">
        <v>90.5</v>
      </c>
      <c r="E1873" s="15">
        <f t="shared" si="207"/>
        <v>90.5</v>
      </c>
      <c r="F1873" s="15">
        <f>SUM(F1874:F1877)</f>
        <v>90.5</v>
      </c>
      <c r="G1873" s="15">
        <f>SUM(G1874:G1877)</f>
        <v>0</v>
      </c>
      <c r="H1873" s="15">
        <f>SUM(H1874:H1877)</f>
        <v>0</v>
      </c>
    </row>
    <row r="1874" spans="1:8" ht="16.5" thickTop="1" thickBot="1" x14ac:dyDescent="0.3">
      <c r="A1874" s="5" t="s">
        <v>2226</v>
      </c>
      <c r="B1874" s="8" t="s">
        <v>22</v>
      </c>
      <c r="C1874" s="15">
        <v>61.305529999999997</v>
      </c>
      <c r="D1874" s="15">
        <v>60</v>
      </c>
      <c r="E1874" s="15">
        <f t="shared" si="207"/>
        <v>60</v>
      </c>
      <c r="F1874" s="15">
        <v>60</v>
      </c>
      <c r="G1874" s="15">
        <v>0</v>
      </c>
      <c r="H1874" s="15">
        <v>0</v>
      </c>
    </row>
    <row r="1875" spans="1:8" ht="16.5" thickTop="1" thickBot="1" x14ac:dyDescent="0.3">
      <c r="A1875" s="5" t="s">
        <v>2227</v>
      </c>
      <c r="B1875" s="8" t="s">
        <v>24</v>
      </c>
      <c r="C1875" s="15">
        <v>31.331759999999999</v>
      </c>
      <c r="D1875" s="15">
        <v>30.3</v>
      </c>
      <c r="E1875" s="15">
        <f t="shared" si="207"/>
        <v>30.3</v>
      </c>
      <c r="F1875" s="15">
        <v>30.3</v>
      </c>
      <c r="G1875" s="15">
        <v>0</v>
      </c>
      <c r="H1875" s="15">
        <v>0</v>
      </c>
    </row>
    <row r="1876" spans="1:8" ht="16.5" thickTop="1" thickBot="1" x14ac:dyDescent="0.3">
      <c r="A1876" s="5" t="s">
        <v>2228</v>
      </c>
      <c r="B1876" s="8" t="s">
        <v>32</v>
      </c>
      <c r="C1876" s="15">
        <v>0.41820000000000002</v>
      </c>
      <c r="D1876" s="15">
        <v>0</v>
      </c>
      <c r="E1876" s="15">
        <f t="shared" si="207"/>
        <v>0</v>
      </c>
      <c r="F1876" s="15">
        <v>0</v>
      </c>
      <c r="G1876" s="15">
        <v>0</v>
      </c>
      <c r="H1876" s="15">
        <v>0</v>
      </c>
    </row>
    <row r="1877" spans="1:8" ht="16.5" thickTop="1" thickBot="1" x14ac:dyDescent="0.3">
      <c r="A1877" s="5" t="s">
        <v>2229</v>
      </c>
      <c r="B1877" s="8" t="s">
        <v>34</v>
      </c>
      <c r="C1877" s="15">
        <v>0.1368</v>
      </c>
      <c r="D1877" s="15">
        <v>0.2</v>
      </c>
      <c r="E1877" s="15">
        <f t="shared" si="207"/>
        <v>0.2</v>
      </c>
      <c r="F1877" s="15">
        <v>0.2</v>
      </c>
      <c r="G1877" s="15">
        <v>0</v>
      </c>
      <c r="H1877" s="15">
        <v>0</v>
      </c>
    </row>
    <row r="1878" spans="1:8" ht="16.5" thickTop="1" thickBot="1" x14ac:dyDescent="0.3">
      <c r="A1878" s="5" t="s">
        <v>2230</v>
      </c>
      <c r="B1878" s="7" t="s">
        <v>36</v>
      </c>
      <c r="C1878" s="15">
        <v>1.55538</v>
      </c>
      <c r="D1878" s="15">
        <v>0.8</v>
      </c>
      <c r="E1878" s="15">
        <f t="shared" si="207"/>
        <v>0.8</v>
      </c>
      <c r="F1878" s="15">
        <v>0.8</v>
      </c>
      <c r="G1878" s="15">
        <v>0</v>
      </c>
      <c r="H1878" s="15">
        <v>0</v>
      </c>
    </row>
    <row r="1879" spans="1:8" ht="16.5" thickTop="1" thickBot="1" x14ac:dyDescent="0.3">
      <c r="A1879" s="5" t="s">
        <v>2231</v>
      </c>
      <c r="B1879" s="6" t="s">
        <v>2232</v>
      </c>
      <c r="C1879" s="14">
        <v>74.925439999999995</v>
      </c>
      <c r="D1879" s="14">
        <v>83</v>
      </c>
      <c r="E1879" s="14">
        <f t="shared" si="207"/>
        <v>83</v>
      </c>
      <c r="F1879" s="14">
        <f>SUM(F1880,F1883)</f>
        <v>83</v>
      </c>
      <c r="G1879" s="14">
        <f>SUM(G1880,G1883)</f>
        <v>0</v>
      </c>
      <c r="H1879" s="14">
        <f>SUM(H1880,H1883)</f>
        <v>0</v>
      </c>
    </row>
    <row r="1880" spans="1:8" ht="16.5" thickTop="1" thickBot="1" x14ac:dyDescent="0.3">
      <c r="A1880" s="5" t="s">
        <v>2233</v>
      </c>
      <c r="B1880" s="7" t="s">
        <v>20</v>
      </c>
      <c r="C1880" s="15">
        <v>74.875439999999998</v>
      </c>
      <c r="D1880" s="15">
        <v>83</v>
      </c>
      <c r="E1880" s="15">
        <f t="shared" si="207"/>
        <v>83</v>
      </c>
      <c r="F1880" s="15">
        <f>SUM(F1881:F1882)</f>
        <v>83</v>
      </c>
      <c r="G1880" s="15">
        <f>SUM(G1881:G1882)</f>
        <v>0</v>
      </c>
      <c r="H1880" s="15">
        <f>SUM(H1881:H1882)</f>
        <v>0</v>
      </c>
    </row>
    <row r="1881" spans="1:8" ht="16.5" thickTop="1" thickBot="1" x14ac:dyDescent="0.3">
      <c r="A1881" s="5" t="s">
        <v>2234</v>
      </c>
      <c r="B1881" s="8" t="s">
        <v>22</v>
      </c>
      <c r="C1881" s="15">
        <v>60.43394</v>
      </c>
      <c r="D1881" s="15">
        <v>59.9</v>
      </c>
      <c r="E1881" s="15">
        <f t="shared" si="207"/>
        <v>60</v>
      </c>
      <c r="F1881" s="15">
        <v>60</v>
      </c>
      <c r="G1881" s="15">
        <v>0</v>
      </c>
      <c r="H1881" s="15">
        <v>0</v>
      </c>
    </row>
    <row r="1882" spans="1:8" ht="16.5" thickTop="1" thickBot="1" x14ac:dyDescent="0.3">
      <c r="A1882" s="5" t="s">
        <v>2235</v>
      </c>
      <c r="B1882" s="8" t="s">
        <v>24</v>
      </c>
      <c r="C1882" s="15">
        <v>14.4415</v>
      </c>
      <c r="D1882" s="15">
        <v>23.1</v>
      </c>
      <c r="E1882" s="15">
        <f t="shared" si="207"/>
        <v>23</v>
      </c>
      <c r="F1882" s="15">
        <v>23</v>
      </c>
      <c r="G1882" s="15">
        <v>0</v>
      </c>
      <c r="H1882" s="15">
        <v>0</v>
      </c>
    </row>
    <row r="1883" spans="1:8" ht="16.5" thickTop="1" thickBot="1" x14ac:dyDescent="0.3">
      <c r="A1883" s="5" t="s">
        <v>2236</v>
      </c>
      <c r="B1883" s="7" t="s">
        <v>36</v>
      </c>
      <c r="C1883" s="15">
        <v>0.05</v>
      </c>
      <c r="D1883" s="15">
        <v>0</v>
      </c>
      <c r="E1883" s="15">
        <f t="shared" si="207"/>
        <v>0</v>
      </c>
      <c r="F1883" s="15">
        <v>0</v>
      </c>
      <c r="G1883" s="15">
        <v>0</v>
      </c>
      <c r="H1883" s="15">
        <v>0</v>
      </c>
    </row>
    <row r="1884" spans="1:8" ht="16.5" thickTop="1" thickBot="1" x14ac:dyDescent="0.3">
      <c r="A1884" s="5" t="s">
        <v>2237</v>
      </c>
      <c r="B1884" s="6" t="s">
        <v>2238</v>
      </c>
      <c r="C1884" s="14">
        <v>75.599000000000004</v>
      </c>
      <c r="D1884" s="14">
        <v>76.599999999999994</v>
      </c>
      <c r="E1884" s="14">
        <f t="shared" si="207"/>
        <v>81</v>
      </c>
      <c r="F1884" s="14">
        <f>SUM(F1885,F1889)</f>
        <v>81</v>
      </c>
      <c r="G1884" s="14">
        <f>SUM(G1885,G1889)</f>
        <v>0</v>
      </c>
      <c r="H1884" s="14">
        <f>SUM(H1885,H1889)</f>
        <v>0</v>
      </c>
    </row>
    <row r="1885" spans="1:8" ht="16.5" thickTop="1" thickBot="1" x14ac:dyDescent="0.3">
      <c r="A1885" s="5" t="s">
        <v>2239</v>
      </c>
      <c r="B1885" s="7" t="s">
        <v>20</v>
      </c>
      <c r="C1885" s="15">
        <v>75.599000000000004</v>
      </c>
      <c r="D1885" s="15">
        <v>76.599999999999994</v>
      </c>
      <c r="E1885" s="15">
        <f t="shared" si="207"/>
        <v>81</v>
      </c>
      <c r="F1885" s="15">
        <f>SUM(F1886:F1888)</f>
        <v>81</v>
      </c>
      <c r="G1885" s="15">
        <f>SUM(G1886:G1888)</f>
        <v>0</v>
      </c>
      <c r="H1885" s="15">
        <f>SUM(H1886:H1888)</f>
        <v>0</v>
      </c>
    </row>
    <row r="1886" spans="1:8" ht="16.5" thickTop="1" thickBot="1" x14ac:dyDescent="0.3">
      <c r="A1886" s="5" t="s">
        <v>2240</v>
      </c>
      <c r="B1886" s="8" t="s">
        <v>22</v>
      </c>
      <c r="C1886" s="15">
        <v>55.497999999999998</v>
      </c>
      <c r="D1886" s="15">
        <v>60</v>
      </c>
      <c r="E1886" s="15">
        <f t="shared" si="207"/>
        <v>60</v>
      </c>
      <c r="F1886" s="15">
        <v>60</v>
      </c>
      <c r="G1886" s="15">
        <v>0</v>
      </c>
      <c r="H1886" s="15">
        <v>0</v>
      </c>
    </row>
    <row r="1887" spans="1:8" ht="16.5" thickTop="1" thickBot="1" x14ac:dyDescent="0.3">
      <c r="A1887" s="5" t="s">
        <v>2241</v>
      </c>
      <c r="B1887" s="8" t="s">
        <v>24</v>
      </c>
      <c r="C1887" s="15">
        <v>19.981000000000002</v>
      </c>
      <c r="D1887" s="15">
        <v>16.5</v>
      </c>
      <c r="E1887" s="15">
        <f t="shared" si="207"/>
        <v>20.9</v>
      </c>
      <c r="F1887" s="15">
        <v>20.9</v>
      </c>
      <c r="G1887" s="15">
        <v>0</v>
      </c>
      <c r="H1887" s="15">
        <v>0</v>
      </c>
    </row>
    <row r="1888" spans="1:8" ht="16.5" thickTop="1" thickBot="1" x14ac:dyDescent="0.3">
      <c r="A1888" s="5" t="s">
        <v>2242</v>
      </c>
      <c r="B1888" s="8" t="s">
        <v>34</v>
      </c>
      <c r="C1888" s="15">
        <v>0.12</v>
      </c>
      <c r="D1888" s="15">
        <v>0.1</v>
      </c>
      <c r="E1888" s="15">
        <f t="shared" si="207"/>
        <v>0.1</v>
      </c>
      <c r="F1888" s="15">
        <v>0.1</v>
      </c>
      <c r="G1888" s="15">
        <v>0</v>
      </c>
      <c r="H1888" s="15">
        <v>0</v>
      </c>
    </row>
    <row r="1889" spans="1:8" ht="16.5" thickTop="1" thickBot="1" x14ac:dyDescent="0.3">
      <c r="A1889" s="5" t="s">
        <v>2243</v>
      </c>
      <c r="B1889" s="7" t="s">
        <v>36</v>
      </c>
      <c r="C1889" s="15">
        <v>0</v>
      </c>
      <c r="D1889" s="15">
        <v>0</v>
      </c>
      <c r="E1889" s="15">
        <f t="shared" si="207"/>
        <v>0</v>
      </c>
      <c r="F1889" s="15">
        <v>0</v>
      </c>
      <c r="G1889" s="15">
        <v>0</v>
      </c>
      <c r="H1889" s="15">
        <v>0</v>
      </c>
    </row>
    <row r="1890" spans="1:8" ht="16.5" thickTop="1" thickBot="1" x14ac:dyDescent="0.3">
      <c r="A1890" s="5" t="s">
        <v>2244</v>
      </c>
      <c r="B1890" s="6" t="s">
        <v>2245</v>
      </c>
      <c r="C1890" s="14">
        <v>67.328329999999994</v>
      </c>
      <c r="D1890" s="14">
        <v>74.8</v>
      </c>
      <c r="E1890" s="14">
        <f t="shared" si="207"/>
        <v>77</v>
      </c>
      <c r="F1890" s="14">
        <f>SUM(F1891,F1894)</f>
        <v>77</v>
      </c>
      <c r="G1890" s="14">
        <f>SUM(G1891,G1894)</f>
        <v>0</v>
      </c>
      <c r="H1890" s="14">
        <f>SUM(H1891,H1894)</f>
        <v>0</v>
      </c>
    </row>
    <row r="1891" spans="1:8" ht="16.5" thickTop="1" thickBot="1" x14ac:dyDescent="0.3">
      <c r="A1891" s="5" t="s">
        <v>2246</v>
      </c>
      <c r="B1891" s="7" t="s">
        <v>20</v>
      </c>
      <c r="C1891" s="15">
        <v>66.543329999999997</v>
      </c>
      <c r="D1891" s="15">
        <v>74</v>
      </c>
      <c r="E1891" s="15">
        <f t="shared" si="207"/>
        <v>75.2</v>
      </c>
      <c r="F1891" s="15">
        <f>SUM(F1892:F1893)</f>
        <v>75.2</v>
      </c>
      <c r="G1891" s="15">
        <f>SUM(G1892:G1893)</f>
        <v>0</v>
      </c>
      <c r="H1891" s="15">
        <f>SUM(H1892:H1893)</f>
        <v>0</v>
      </c>
    </row>
    <row r="1892" spans="1:8" ht="16.5" thickTop="1" thickBot="1" x14ac:dyDescent="0.3">
      <c r="A1892" s="5" t="s">
        <v>2247</v>
      </c>
      <c r="B1892" s="8" t="s">
        <v>22</v>
      </c>
      <c r="C1892" s="15">
        <v>52.389000000000003</v>
      </c>
      <c r="D1892" s="15">
        <v>59</v>
      </c>
      <c r="E1892" s="15">
        <f t="shared" si="207"/>
        <v>60</v>
      </c>
      <c r="F1892" s="15">
        <v>60</v>
      </c>
      <c r="G1892" s="15">
        <v>0</v>
      </c>
      <c r="H1892" s="15">
        <v>0</v>
      </c>
    </row>
    <row r="1893" spans="1:8" ht="16.5" thickTop="1" thickBot="1" x14ac:dyDescent="0.3">
      <c r="A1893" s="5" t="s">
        <v>2248</v>
      </c>
      <c r="B1893" s="8" t="s">
        <v>24</v>
      </c>
      <c r="C1893" s="15">
        <v>14.15433</v>
      </c>
      <c r="D1893" s="15">
        <v>15</v>
      </c>
      <c r="E1893" s="15">
        <f t="shared" si="207"/>
        <v>15.2</v>
      </c>
      <c r="F1893" s="15">
        <v>15.2</v>
      </c>
      <c r="G1893" s="15">
        <v>0</v>
      </c>
      <c r="H1893" s="15">
        <v>0</v>
      </c>
    </row>
    <row r="1894" spans="1:8" ht="16.5" thickTop="1" thickBot="1" x14ac:dyDescent="0.3">
      <c r="A1894" s="5" t="s">
        <v>2249</v>
      </c>
      <c r="B1894" s="7" t="s">
        <v>36</v>
      </c>
      <c r="C1894" s="15">
        <v>0.78500000000000003</v>
      </c>
      <c r="D1894" s="15">
        <v>0.8</v>
      </c>
      <c r="E1894" s="15">
        <f t="shared" si="207"/>
        <v>1.8</v>
      </c>
      <c r="F1894" s="15">
        <v>1.8</v>
      </c>
      <c r="G1894" s="15">
        <v>0</v>
      </c>
      <c r="H1894" s="15">
        <v>0</v>
      </c>
    </row>
    <row r="1895" spans="1:8" ht="16.5" thickTop="1" thickBot="1" x14ac:dyDescent="0.3">
      <c r="A1895" s="5" t="s">
        <v>2250</v>
      </c>
      <c r="B1895" s="6" t="s">
        <v>2251</v>
      </c>
      <c r="C1895" s="14">
        <v>69.232410000000002</v>
      </c>
      <c r="D1895" s="14">
        <v>72.5</v>
      </c>
      <c r="E1895" s="14">
        <f t="shared" si="207"/>
        <v>72.3</v>
      </c>
      <c r="F1895" s="14">
        <f>SUM(F1896,F1900)</f>
        <v>72.3</v>
      </c>
      <c r="G1895" s="14">
        <f>SUM(G1896,G1900)</f>
        <v>0</v>
      </c>
      <c r="H1895" s="14">
        <f>SUM(H1896,H1900)</f>
        <v>0</v>
      </c>
    </row>
    <row r="1896" spans="1:8" ht="16.5" thickTop="1" thickBot="1" x14ac:dyDescent="0.3">
      <c r="A1896" s="5" t="s">
        <v>2252</v>
      </c>
      <c r="B1896" s="7" t="s">
        <v>20</v>
      </c>
      <c r="C1896" s="15">
        <v>69.232410000000002</v>
      </c>
      <c r="D1896" s="15">
        <v>71</v>
      </c>
      <c r="E1896" s="15">
        <f t="shared" si="207"/>
        <v>70.8</v>
      </c>
      <c r="F1896" s="15">
        <f>SUM(F1897:F1899)</f>
        <v>70.8</v>
      </c>
      <c r="G1896" s="15">
        <f>SUM(G1897:G1899)</f>
        <v>0</v>
      </c>
      <c r="H1896" s="15">
        <f>SUM(H1897:H1899)</f>
        <v>0</v>
      </c>
    </row>
    <row r="1897" spans="1:8" ht="16.5" thickTop="1" thickBot="1" x14ac:dyDescent="0.3">
      <c r="A1897" s="5" t="s">
        <v>2253</v>
      </c>
      <c r="B1897" s="8" t="s">
        <v>22</v>
      </c>
      <c r="C1897" s="15">
        <v>61.276000000000003</v>
      </c>
      <c r="D1897" s="15">
        <v>60</v>
      </c>
      <c r="E1897" s="15">
        <f t="shared" si="207"/>
        <v>60</v>
      </c>
      <c r="F1897" s="15">
        <v>60</v>
      </c>
      <c r="G1897" s="15">
        <v>0</v>
      </c>
      <c r="H1897" s="15">
        <v>0</v>
      </c>
    </row>
    <row r="1898" spans="1:8" ht="16.5" thickTop="1" thickBot="1" x14ac:dyDescent="0.3">
      <c r="A1898" s="5" t="s">
        <v>2254</v>
      </c>
      <c r="B1898" s="8" t="s">
        <v>24</v>
      </c>
      <c r="C1898" s="15">
        <v>7.95641</v>
      </c>
      <c r="D1898" s="15">
        <v>11</v>
      </c>
      <c r="E1898" s="15">
        <f t="shared" si="207"/>
        <v>10.8</v>
      </c>
      <c r="F1898" s="15">
        <v>10.8</v>
      </c>
      <c r="G1898" s="15">
        <v>0</v>
      </c>
      <c r="H1898" s="15">
        <v>0</v>
      </c>
    </row>
    <row r="1899" spans="1:8" ht="16.5" thickTop="1" thickBot="1" x14ac:dyDescent="0.3">
      <c r="A1899" s="5" t="s">
        <v>2255</v>
      </c>
      <c r="B1899" s="8" t="s">
        <v>32</v>
      </c>
      <c r="C1899" s="15">
        <v>0</v>
      </c>
      <c r="D1899" s="15">
        <v>0</v>
      </c>
      <c r="E1899" s="15">
        <f t="shared" si="207"/>
        <v>0</v>
      </c>
      <c r="F1899" s="15">
        <v>0</v>
      </c>
      <c r="G1899" s="15">
        <v>0</v>
      </c>
      <c r="H1899" s="15">
        <v>0</v>
      </c>
    </row>
    <row r="1900" spans="1:8" ht="16.5" thickTop="1" thickBot="1" x14ac:dyDescent="0.3">
      <c r="A1900" s="5" t="s">
        <v>2256</v>
      </c>
      <c r="B1900" s="7" t="s">
        <v>36</v>
      </c>
      <c r="C1900" s="15">
        <v>0</v>
      </c>
      <c r="D1900" s="15">
        <v>1.5</v>
      </c>
      <c r="E1900" s="15">
        <f t="shared" si="207"/>
        <v>1.5</v>
      </c>
      <c r="F1900" s="15">
        <v>1.5</v>
      </c>
      <c r="G1900" s="15">
        <v>0</v>
      </c>
      <c r="H1900" s="15">
        <v>0</v>
      </c>
    </row>
    <row r="1901" spans="1:8" ht="16.5" thickTop="1" thickBot="1" x14ac:dyDescent="0.3">
      <c r="A1901" s="5" t="s">
        <v>2257</v>
      </c>
      <c r="B1901" s="6" t="s">
        <v>2258</v>
      </c>
      <c r="C1901" s="14">
        <v>72.817620000000005</v>
      </c>
      <c r="D1901" s="14">
        <v>72.2</v>
      </c>
      <c r="E1901" s="14">
        <f t="shared" si="207"/>
        <v>71.7</v>
      </c>
      <c r="F1901" s="14">
        <f>SUM(F1902)</f>
        <v>71.7</v>
      </c>
      <c r="G1901" s="14">
        <f>SUM(G1902)</f>
        <v>0</v>
      </c>
      <c r="H1901" s="14">
        <f>SUM(H1902)</f>
        <v>0</v>
      </c>
    </row>
    <row r="1902" spans="1:8" ht="16.5" thickTop="1" thickBot="1" x14ac:dyDescent="0.3">
      <c r="A1902" s="5" t="s">
        <v>2259</v>
      </c>
      <c r="B1902" s="7" t="s">
        <v>20</v>
      </c>
      <c r="C1902" s="15">
        <v>72.817620000000005</v>
      </c>
      <c r="D1902" s="15">
        <v>72.2</v>
      </c>
      <c r="E1902" s="15">
        <f t="shared" si="207"/>
        <v>71.7</v>
      </c>
      <c r="F1902" s="15">
        <f>SUM(F1903:F1905)</f>
        <v>71.7</v>
      </c>
      <c r="G1902" s="15">
        <f>SUM(G1903:G1905)</f>
        <v>0</v>
      </c>
      <c r="H1902" s="15">
        <f>SUM(H1903:H1905)</f>
        <v>0</v>
      </c>
    </row>
    <row r="1903" spans="1:8" ht="16.5" thickTop="1" thickBot="1" x14ac:dyDescent="0.3">
      <c r="A1903" s="5" t="s">
        <v>2260</v>
      </c>
      <c r="B1903" s="8" t="s">
        <v>22</v>
      </c>
      <c r="C1903" s="15">
        <v>61.029000000000003</v>
      </c>
      <c r="D1903" s="15">
        <v>59.9</v>
      </c>
      <c r="E1903" s="15">
        <f t="shared" si="207"/>
        <v>60</v>
      </c>
      <c r="F1903" s="15">
        <v>60</v>
      </c>
      <c r="G1903" s="15">
        <v>0</v>
      </c>
      <c r="H1903" s="15">
        <v>0</v>
      </c>
    </row>
    <row r="1904" spans="1:8" ht="16.5" thickTop="1" thickBot="1" x14ac:dyDescent="0.3">
      <c r="A1904" s="5" t="s">
        <v>2261</v>
      </c>
      <c r="B1904" s="8" t="s">
        <v>24</v>
      </c>
      <c r="C1904" s="15">
        <v>11.76126</v>
      </c>
      <c r="D1904" s="15">
        <v>12.3</v>
      </c>
      <c r="E1904" s="15">
        <f t="shared" si="207"/>
        <v>11.7</v>
      </c>
      <c r="F1904" s="15">
        <v>11.7</v>
      </c>
      <c r="G1904" s="15">
        <v>0</v>
      </c>
      <c r="H1904" s="15">
        <v>0</v>
      </c>
    </row>
    <row r="1905" spans="1:8" ht="16.5" thickTop="1" thickBot="1" x14ac:dyDescent="0.3">
      <c r="A1905" s="5" t="s">
        <v>2262</v>
      </c>
      <c r="B1905" s="8" t="s">
        <v>34</v>
      </c>
      <c r="C1905" s="15">
        <v>2.7359999999999999E-2</v>
      </c>
      <c r="D1905" s="15">
        <v>0</v>
      </c>
      <c r="E1905" s="15">
        <f t="shared" si="207"/>
        <v>0</v>
      </c>
      <c r="F1905" s="15">
        <v>0</v>
      </c>
      <c r="G1905" s="15">
        <v>0</v>
      </c>
      <c r="H1905" s="15">
        <v>0</v>
      </c>
    </row>
    <row r="1906" spans="1:8" ht="16.5" thickTop="1" thickBot="1" x14ac:dyDescent="0.3">
      <c r="A1906" s="5" t="s">
        <v>2263</v>
      </c>
      <c r="B1906" s="6" t="s">
        <v>2264</v>
      </c>
      <c r="C1906" s="14">
        <v>77.48178999999999</v>
      </c>
      <c r="D1906" s="14">
        <v>76</v>
      </c>
      <c r="E1906" s="14">
        <f t="shared" si="207"/>
        <v>77</v>
      </c>
      <c r="F1906" s="14">
        <f>SUM(F1907,F1911)</f>
        <v>77</v>
      </c>
      <c r="G1906" s="14">
        <f>SUM(G1907,G1911)</f>
        <v>0</v>
      </c>
      <c r="H1906" s="14">
        <f>SUM(H1907,H1911)</f>
        <v>0</v>
      </c>
    </row>
    <row r="1907" spans="1:8" ht="16.5" thickTop="1" thickBot="1" x14ac:dyDescent="0.3">
      <c r="A1907" s="5" t="s">
        <v>2265</v>
      </c>
      <c r="B1907" s="7" t="s">
        <v>20</v>
      </c>
      <c r="C1907" s="15">
        <v>77.48178999999999</v>
      </c>
      <c r="D1907" s="15">
        <v>73.599999999999994</v>
      </c>
      <c r="E1907" s="15">
        <f t="shared" si="207"/>
        <v>74.400000000000006</v>
      </c>
      <c r="F1907" s="15">
        <f>SUM(F1908:F1910)</f>
        <v>74.400000000000006</v>
      </c>
      <c r="G1907" s="15">
        <f>SUM(G1908:G1910)</f>
        <v>0</v>
      </c>
      <c r="H1907" s="15">
        <f>SUM(H1908:H1910)</f>
        <v>0</v>
      </c>
    </row>
    <row r="1908" spans="1:8" ht="16.5" thickTop="1" thickBot="1" x14ac:dyDescent="0.3">
      <c r="A1908" s="5" t="s">
        <v>2266</v>
      </c>
      <c r="B1908" s="8" t="s">
        <v>22</v>
      </c>
      <c r="C1908" s="15">
        <v>60.450330000000001</v>
      </c>
      <c r="D1908" s="15">
        <v>59.9</v>
      </c>
      <c r="E1908" s="15">
        <f t="shared" si="207"/>
        <v>60</v>
      </c>
      <c r="F1908" s="15">
        <v>60</v>
      </c>
      <c r="G1908" s="15">
        <v>0</v>
      </c>
      <c r="H1908" s="15">
        <v>0</v>
      </c>
    </row>
    <row r="1909" spans="1:8" ht="16.5" thickTop="1" thickBot="1" x14ac:dyDescent="0.3">
      <c r="A1909" s="5" t="s">
        <v>2267</v>
      </c>
      <c r="B1909" s="8" t="s">
        <v>24</v>
      </c>
      <c r="C1909" s="15">
        <v>13.970459999999999</v>
      </c>
      <c r="D1909" s="15">
        <v>13.7</v>
      </c>
      <c r="E1909" s="15">
        <f t="shared" si="207"/>
        <v>14.4</v>
      </c>
      <c r="F1909" s="15">
        <v>14.4</v>
      </c>
      <c r="G1909" s="15">
        <v>0</v>
      </c>
      <c r="H1909" s="15">
        <v>0</v>
      </c>
    </row>
    <row r="1910" spans="1:8" ht="16.5" thickTop="1" thickBot="1" x14ac:dyDescent="0.3">
      <c r="A1910" s="5" t="s">
        <v>2268</v>
      </c>
      <c r="B1910" s="8" t="s">
        <v>32</v>
      </c>
      <c r="C1910" s="15">
        <v>3.0609999999999999</v>
      </c>
      <c r="D1910" s="15">
        <v>0</v>
      </c>
      <c r="E1910" s="15">
        <f t="shared" si="207"/>
        <v>0</v>
      </c>
      <c r="F1910" s="15">
        <v>0</v>
      </c>
      <c r="G1910" s="15">
        <v>0</v>
      </c>
      <c r="H1910" s="15">
        <v>0</v>
      </c>
    </row>
    <row r="1911" spans="1:8" ht="16.5" thickTop="1" thickBot="1" x14ac:dyDescent="0.3">
      <c r="A1911" s="5" t="s">
        <v>2269</v>
      </c>
      <c r="B1911" s="7" t="s">
        <v>36</v>
      </c>
      <c r="C1911" s="15">
        <v>0</v>
      </c>
      <c r="D1911" s="15">
        <v>2.4</v>
      </c>
      <c r="E1911" s="15">
        <f t="shared" si="207"/>
        <v>2.6</v>
      </c>
      <c r="F1911" s="15">
        <v>2.6</v>
      </c>
      <c r="G1911" s="15">
        <v>0</v>
      </c>
      <c r="H1911" s="15">
        <v>0</v>
      </c>
    </row>
    <row r="1912" spans="1:8" ht="16.5" thickTop="1" thickBot="1" x14ac:dyDescent="0.3">
      <c r="A1912" s="5" t="s">
        <v>2270</v>
      </c>
      <c r="B1912" s="6" t="s">
        <v>2271</v>
      </c>
      <c r="C1912" s="14">
        <v>78.023020000000002</v>
      </c>
      <c r="D1912" s="14">
        <v>76.3</v>
      </c>
      <c r="E1912" s="14">
        <f t="shared" si="207"/>
        <v>76.899999999999991</v>
      </c>
      <c r="F1912" s="14">
        <f>SUM(F1913,F1916)</f>
        <v>76.899999999999991</v>
      </c>
      <c r="G1912" s="14">
        <f>SUM(G1913,G1916)</f>
        <v>0</v>
      </c>
      <c r="H1912" s="14">
        <f>SUM(H1913,H1916)</f>
        <v>0</v>
      </c>
    </row>
    <row r="1913" spans="1:8" ht="16.5" thickTop="1" thickBot="1" x14ac:dyDescent="0.3">
      <c r="A1913" s="5" t="s">
        <v>2272</v>
      </c>
      <c r="B1913" s="7" t="s">
        <v>20</v>
      </c>
      <c r="C1913" s="15">
        <v>76.467640000000003</v>
      </c>
      <c r="D1913" s="15">
        <v>76.3</v>
      </c>
      <c r="E1913" s="15">
        <f t="shared" si="207"/>
        <v>76.3</v>
      </c>
      <c r="F1913" s="15">
        <f>SUM(F1914:F1915)</f>
        <v>76.3</v>
      </c>
      <c r="G1913" s="15">
        <f>SUM(G1914:G1915)</f>
        <v>0</v>
      </c>
      <c r="H1913" s="15">
        <f>SUM(H1914:H1915)</f>
        <v>0</v>
      </c>
    </row>
    <row r="1914" spans="1:8" ht="16.5" thickTop="1" thickBot="1" x14ac:dyDescent="0.3">
      <c r="A1914" s="5" t="s">
        <v>2273</v>
      </c>
      <c r="B1914" s="8" t="s">
        <v>22</v>
      </c>
      <c r="C1914" s="15">
        <v>61.289000000000001</v>
      </c>
      <c r="D1914" s="15">
        <v>60</v>
      </c>
      <c r="E1914" s="15">
        <f t="shared" si="207"/>
        <v>60</v>
      </c>
      <c r="F1914" s="15">
        <v>60</v>
      </c>
      <c r="G1914" s="15">
        <v>0</v>
      </c>
      <c r="H1914" s="15">
        <v>0</v>
      </c>
    </row>
    <row r="1915" spans="1:8" ht="16.5" thickTop="1" thickBot="1" x14ac:dyDescent="0.3">
      <c r="A1915" s="5" t="s">
        <v>2274</v>
      </c>
      <c r="B1915" s="8" t="s">
        <v>24</v>
      </c>
      <c r="C1915" s="15">
        <v>15.17864</v>
      </c>
      <c r="D1915" s="15">
        <v>16.3</v>
      </c>
      <c r="E1915" s="15">
        <f t="shared" si="207"/>
        <v>16.3</v>
      </c>
      <c r="F1915" s="15">
        <v>16.3</v>
      </c>
      <c r="G1915" s="15">
        <v>0</v>
      </c>
      <c r="H1915" s="15">
        <v>0</v>
      </c>
    </row>
    <row r="1916" spans="1:8" ht="16.5" thickTop="1" thickBot="1" x14ac:dyDescent="0.3">
      <c r="A1916" s="5" t="s">
        <v>2275</v>
      </c>
      <c r="B1916" s="7" t="s">
        <v>36</v>
      </c>
      <c r="C1916" s="15">
        <v>1.55538</v>
      </c>
      <c r="D1916" s="15">
        <v>0</v>
      </c>
      <c r="E1916" s="15">
        <f t="shared" si="207"/>
        <v>0.6</v>
      </c>
      <c r="F1916" s="15">
        <v>0.6</v>
      </c>
      <c r="G1916" s="15">
        <v>0</v>
      </c>
      <c r="H1916" s="15">
        <v>0</v>
      </c>
    </row>
    <row r="1917" spans="1:8" ht="16.5" thickTop="1" thickBot="1" x14ac:dyDescent="0.3">
      <c r="A1917" s="5" t="s">
        <v>2276</v>
      </c>
      <c r="B1917" s="6" t="s">
        <v>2277</v>
      </c>
      <c r="C1917" s="14">
        <v>73.799540000000007</v>
      </c>
      <c r="D1917" s="14">
        <v>76</v>
      </c>
      <c r="E1917" s="14">
        <f t="shared" si="207"/>
        <v>76</v>
      </c>
      <c r="F1917" s="14">
        <f>SUM(F1918)</f>
        <v>76</v>
      </c>
      <c r="G1917" s="14">
        <f>SUM(G1918)</f>
        <v>0</v>
      </c>
      <c r="H1917" s="14">
        <f>SUM(H1918)</f>
        <v>0</v>
      </c>
    </row>
    <row r="1918" spans="1:8" ht="16.5" thickTop="1" thickBot="1" x14ac:dyDescent="0.3">
      <c r="A1918" s="5" t="s">
        <v>2278</v>
      </c>
      <c r="B1918" s="7" t="s">
        <v>20</v>
      </c>
      <c r="C1918" s="15">
        <v>73.799540000000007</v>
      </c>
      <c r="D1918" s="15">
        <v>76</v>
      </c>
      <c r="E1918" s="15">
        <f t="shared" si="207"/>
        <v>76</v>
      </c>
      <c r="F1918" s="15">
        <f>SUM(F1919:F1920)</f>
        <v>76</v>
      </c>
      <c r="G1918" s="15">
        <f>SUM(G1919:G1920)</f>
        <v>0</v>
      </c>
      <c r="H1918" s="15">
        <f>SUM(H1919:H1920)</f>
        <v>0</v>
      </c>
    </row>
    <row r="1919" spans="1:8" ht="16.5" thickTop="1" thickBot="1" x14ac:dyDescent="0.3">
      <c r="A1919" s="5" t="s">
        <v>2279</v>
      </c>
      <c r="B1919" s="8" t="s">
        <v>22</v>
      </c>
      <c r="C1919" s="15">
        <v>59.353000000000002</v>
      </c>
      <c r="D1919" s="15">
        <v>60</v>
      </c>
      <c r="E1919" s="15">
        <f t="shared" si="207"/>
        <v>60</v>
      </c>
      <c r="F1919" s="15">
        <v>60</v>
      </c>
      <c r="G1919" s="15">
        <v>0</v>
      </c>
      <c r="H1919" s="15">
        <v>0</v>
      </c>
    </row>
    <row r="1920" spans="1:8" ht="16.5" thickTop="1" thickBot="1" x14ac:dyDescent="0.3">
      <c r="A1920" s="5" t="s">
        <v>2280</v>
      </c>
      <c r="B1920" s="8" t="s">
        <v>24</v>
      </c>
      <c r="C1920" s="15">
        <v>14.446540000000001</v>
      </c>
      <c r="D1920" s="15">
        <v>16</v>
      </c>
      <c r="E1920" s="15">
        <f t="shared" si="207"/>
        <v>16</v>
      </c>
      <c r="F1920" s="15">
        <v>16</v>
      </c>
      <c r="G1920" s="15">
        <v>0</v>
      </c>
      <c r="H1920" s="15">
        <v>0</v>
      </c>
    </row>
    <row r="1921" spans="1:8" ht="16.5" thickTop="1" thickBot="1" x14ac:dyDescent="0.3">
      <c r="A1921" s="5" t="s">
        <v>2281</v>
      </c>
      <c r="B1921" s="6" t="s">
        <v>2282</v>
      </c>
      <c r="C1921" s="14">
        <v>77.695980000000006</v>
      </c>
      <c r="D1921" s="14">
        <v>75</v>
      </c>
      <c r="E1921" s="14">
        <f t="shared" si="207"/>
        <v>75</v>
      </c>
      <c r="F1921" s="14">
        <f>SUM(F1922)</f>
        <v>75</v>
      </c>
      <c r="G1921" s="14">
        <f>SUM(G1922)</f>
        <v>0</v>
      </c>
      <c r="H1921" s="14">
        <f>SUM(H1922)</f>
        <v>0</v>
      </c>
    </row>
    <row r="1922" spans="1:8" ht="16.5" thickTop="1" thickBot="1" x14ac:dyDescent="0.3">
      <c r="A1922" s="5" t="s">
        <v>2283</v>
      </c>
      <c r="B1922" s="7" t="s">
        <v>20</v>
      </c>
      <c r="C1922" s="15">
        <v>77.695980000000006</v>
      </c>
      <c r="D1922" s="15">
        <v>75</v>
      </c>
      <c r="E1922" s="15">
        <f t="shared" si="207"/>
        <v>75</v>
      </c>
      <c r="F1922" s="15">
        <f>SUM(F1923:F1924)</f>
        <v>75</v>
      </c>
      <c r="G1922" s="15">
        <f>SUM(G1923:G1924)</f>
        <v>0</v>
      </c>
      <c r="H1922" s="15">
        <f>SUM(H1923:H1924)</f>
        <v>0</v>
      </c>
    </row>
    <row r="1923" spans="1:8" ht="16.5" thickTop="1" thickBot="1" x14ac:dyDescent="0.3">
      <c r="A1923" s="5" t="s">
        <v>2284</v>
      </c>
      <c r="B1923" s="8" t="s">
        <v>22</v>
      </c>
      <c r="C1923" s="15">
        <v>61.276000000000003</v>
      </c>
      <c r="D1923" s="15">
        <v>60</v>
      </c>
      <c r="E1923" s="15">
        <f t="shared" si="207"/>
        <v>60</v>
      </c>
      <c r="F1923" s="15">
        <v>60</v>
      </c>
      <c r="G1923" s="15">
        <v>0</v>
      </c>
      <c r="H1923" s="15">
        <v>0</v>
      </c>
    </row>
    <row r="1924" spans="1:8" ht="16.5" thickTop="1" thickBot="1" x14ac:dyDescent="0.3">
      <c r="A1924" s="5" t="s">
        <v>2285</v>
      </c>
      <c r="B1924" s="8" t="s">
        <v>24</v>
      </c>
      <c r="C1924" s="15">
        <v>16.419979999999999</v>
      </c>
      <c r="D1924" s="15">
        <v>15</v>
      </c>
      <c r="E1924" s="15">
        <f t="shared" si="207"/>
        <v>15</v>
      </c>
      <c r="F1924" s="15">
        <v>15</v>
      </c>
      <c r="G1924" s="15">
        <v>0</v>
      </c>
      <c r="H1924" s="15">
        <v>0</v>
      </c>
    </row>
    <row r="1925" spans="1:8" ht="16.5" thickTop="1" thickBot="1" x14ac:dyDescent="0.3">
      <c r="A1925" s="5" t="s">
        <v>2286</v>
      </c>
      <c r="B1925" s="6" t="s">
        <v>2287</v>
      </c>
      <c r="C1925" s="14">
        <v>79.58596</v>
      </c>
      <c r="D1925" s="14">
        <v>81</v>
      </c>
      <c r="E1925" s="14">
        <f t="shared" si="207"/>
        <v>81</v>
      </c>
      <c r="F1925" s="14">
        <f>SUM(F1926,F1930)</f>
        <v>81</v>
      </c>
      <c r="G1925" s="14">
        <f>SUM(G1926,G1930)</f>
        <v>0</v>
      </c>
      <c r="H1925" s="14">
        <f>SUM(H1926,H1930)</f>
        <v>0</v>
      </c>
    </row>
    <row r="1926" spans="1:8" ht="16.5" thickTop="1" thickBot="1" x14ac:dyDescent="0.3">
      <c r="A1926" s="5" t="s">
        <v>2288</v>
      </c>
      <c r="B1926" s="7" t="s">
        <v>20</v>
      </c>
      <c r="C1926" s="15">
        <v>78.805959999999999</v>
      </c>
      <c r="D1926" s="15">
        <v>81</v>
      </c>
      <c r="E1926" s="15">
        <f t="shared" ref="E1926:E1989" si="208">SUM(F1926:H1926)</f>
        <v>81</v>
      </c>
      <c r="F1926" s="15">
        <f>SUM(F1927:F1929)</f>
        <v>81</v>
      </c>
      <c r="G1926" s="15">
        <f>SUM(G1927:G1929)</f>
        <v>0</v>
      </c>
      <c r="H1926" s="15">
        <f>SUM(H1927:H1929)</f>
        <v>0</v>
      </c>
    </row>
    <row r="1927" spans="1:8" ht="16.5" thickTop="1" thickBot="1" x14ac:dyDescent="0.3">
      <c r="A1927" s="5" t="s">
        <v>2289</v>
      </c>
      <c r="B1927" s="8" t="s">
        <v>22</v>
      </c>
      <c r="C1927" s="15">
        <v>65.602999999999994</v>
      </c>
      <c r="D1927" s="15">
        <v>69</v>
      </c>
      <c r="E1927" s="15">
        <f t="shared" si="208"/>
        <v>69</v>
      </c>
      <c r="F1927" s="15">
        <v>69</v>
      </c>
      <c r="G1927" s="15">
        <v>0</v>
      </c>
      <c r="H1927" s="15">
        <v>0</v>
      </c>
    </row>
    <row r="1928" spans="1:8" ht="16.5" thickTop="1" thickBot="1" x14ac:dyDescent="0.3">
      <c r="A1928" s="5" t="s">
        <v>2290</v>
      </c>
      <c r="B1928" s="8" t="s">
        <v>24</v>
      </c>
      <c r="C1928" s="15">
        <v>9.41296</v>
      </c>
      <c r="D1928" s="15">
        <v>12</v>
      </c>
      <c r="E1928" s="15">
        <f t="shared" si="208"/>
        <v>12</v>
      </c>
      <c r="F1928" s="15">
        <v>12</v>
      </c>
      <c r="G1928" s="15">
        <v>0</v>
      </c>
      <c r="H1928" s="15">
        <v>0</v>
      </c>
    </row>
    <row r="1929" spans="1:8" ht="16.5" thickTop="1" thickBot="1" x14ac:dyDescent="0.3">
      <c r="A1929" s="5" t="s">
        <v>2291</v>
      </c>
      <c r="B1929" s="8" t="s">
        <v>32</v>
      </c>
      <c r="C1929" s="15">
        <v>3.79</v>
      </c>
      <c r="D1929" s="15">
        <v>0</v>
      </c>
      <c r="E1929" s="15">
        <f t="shared" si="208"/>
        <v>0</v>
      </c>
      <c r="F1929" s="15">
        <v>0</v>
      </c>
      <c r="G1929" s="15">
        <v>0</v>
      </c>
      <c r="H1929" s="15">
        <v>0</v>
      </c>
    </row>
    <row r="1930" spans="1:8" ht="16.5" thickTop="1" thickBot="1" x14ac:dyDescent="0.3">
      <c r="A1930" s="5" t="s">
        <v>2292</v>
      </c>
      <c r="B1930" s="7" t="s">
        <v>36</v>
      </c>
      <c r="C1930" s="15">
        <v>0.78</v>
      </c>
      <c r="D1930" s="15">
        <v>0</v>
      </c>
      <c r="E1930" s="15">
        <f t="shared" si="208"/>
        <v>0</v>
      </c>
      <c r="F1930" s="15">
        <v>0</v>
      </c>
      <c r="G1930" s="15">
        <v>0</v>
      </c>
      <c r="H1930" s="15">
        <v>0</v>
      </c>
    </row>
    <row r="1931" spans="1:8" ht="16.5" thickTop="1" thickBot="1" x14ac:dyDescent="0.3">
      <c r="A1931" s="5" t="s">
        <v>2293</v>
      </c>
      <c r="B1931" s="6" t="s">
        <v>2294</v>
      </c>
      <c r="C1931" s="14">
        <v>62.00403</v>
      </c>
      <c r="D1931" s="14">
        <v>73.3</v>
      </c>
      <c r="E1931" s="14">
        <f t="shared" si="208"/>
        <v>74</v>
      </c>
      <c r="F1931" s="14">
        <f>SUM(F1932)</f>
        <v>74</v>
      </c>
      <c r="G1931" s="14">
        <f>SUM(G1932)</f>
        <v>0</v>
      </c>
      <c r="H1931" s="14">
        <f>SUM(H1932)</f>
        <v>0</v>
      </c>
    </row>
    <row r="1932" spans="1:8" ht="16.5" thickTop="1" thickBot="1" x14ac:dyDescent="0.3">
      <c r="A1932" s="5" t="s">
        <v>2295</v>
      </c>
      <c r="B1932" s="7" t="s">
        <v>20</v>
      </c>
      <c r="C1932" s="15">
        <v>62.00403</v>
      </c>
      <c r="D1932" s="15">
        <v>73.3</v>
      </c>
      <c r="E1932" s="15">
        <f t="shared" si="208"/>
        <v>74</v>
      </c>
      <c r="F1932" s="15">
        <f>SUM(F1933:F1935)</f>
        <v>74</v>
      </c>
      <c r="G1932" s="15">
        <f>SUM(G1933:G1935)</f>
        <v>0</v>
      </c>
      <c r="H1932" s="15">
        <f>SUM(H1933:H1935)</f>
        <v>0</v>
      </c>
    </row>
    <row r="1933" spans="1:8" ht="16.5" thickTop="1" thickBot="1" x14ac:dyDescent="0.3">
      <c r="A1933" s="5" t="s">
        <v>2296</v>
      </c>
      <c r="B1933" s="8" t="s">
        <v>22</v>
      </c>
      <c r="C1933" s="15">
        <v>51.411799999999999</v>
      </c>
      <c r="D1933" s="15">
        <v>58</v>
      </c>
      <c r="E1933" s="15">
        <f t="shared" si="208"/>
        <v>60</v>
      </c>
      <c r="F1933" s="15">
        <v>60</v>
      </c>
      <c r="G1933" s="15">
        <v>0</v>
      </c>
      <c r="H1933" s="15">
        <v>0</v>
      </c>
    </row>
    <row r="1934" spans="1:8" ht="16.5" thickTop="1" thickBot="1" x14ac:dyDescent="0.3">
      <c r="A1934" s="5" t="s">
        <v>2297</v>
      </c>
      <c r="B1934" s="8" t="s">
        <v>24</v>
      </c>
      <c r="C1934" s="15">
        <v>10.592230000000001</v>
      </c>
      <c r="D1934" s="15">
        <v>15.3</v>
      </c>
      <c r="E1934" s="15">
        <f t="shared" si="208"/>
        <v>14</v>
      </c>
      <c r="F1934" s="15">
        <v>14</v>
      </c>
      <c r="G1934" s="15">
        <v>0</v>
      </c>
      <c r="H1934" s="15">
        <v>0</v>
      </c>
    </row>
    <row r="1935" spans="1:8" ht="16.5" thickTop="1" thickBot="1" x14ac:dyDescent="0.3">
      <c r="A1935" s="5" t="s">
        <v>2298</v>
      </c>
      <c r="B1935" s="8" t="s">
        <v>32</v>
      </c>
      <c r="C1935" s="15">
        <v>0</v>
      </c>
      <c r="D1935" s="15">
        <v>0</v>
      </c>
      <c r="E1935" s="15">
        <f t="shared" si="208"/>
        <v>0</v>
      </c>
      <c r="F1935" s="15">
        <v>0</v>
      </c>
      <c r="G1935" s="15">
        <v>0</v>
      </c>
      <c r="H1935" s="15">
        <v>0</v>
      </c>
    </row>
    <row r="1936" spans="1:8" ht="16.5" thickTop="1" thickBot="1" x14ac:dyDescent="0.3">
      <c r="A1936" s="5" t="s">
        <v>2299</v>
      </c>
      <c r="B1936" s="6" t="s">
        <v>2300</v>
      </c>
      <c r="C1936" s="14">
        <v>73.504500000000007</v>
      </c>
      <c r="D1936" s="14">
        <v>78.400000000000006</v>
      </c>
      <c r="E1936" s="14">
        <f t="shared" si="208"/>
        <v>78.400000000000006</v>
      </c>
      <c r="F1936" s="14">
        <f>SUM(F1937,F1940)</f>
        <v>78.400000000000006</v>
      </c>
      <c r="G1936" s="14">
        <f>SUM(G1937,G1940)</f>
        <v>0</v>
      </c>
      <c r="H1936" s="14">
        <f>SUM(H1937,H1940)</f>
        <v>0</v>
      </c>
    </row>
    <row r="1937" spans="1:8" ht="16.5" thickTop="1" thickBot="1" x14ac:dyDescent="0.3">
      <c r="A1937" s="5" t="s">
        <v>2301</v>
      </c>
      <c r="B1937" s="7" t="s">
        <v>20</v>
      </c>
      <c r="C1937" s="15">
        <v>73.504500000000007</v>
      </c>
      <c r="D1937" s="15">
        <v>76</v>
      </c>
      <c r="E1937" s="15">
        <f t="shared" si="208"/>
        <v>76</v>
      </c>
      <c r="F1937" s="15">
        <f>SUM(F1938:F1939)</f>
        <v>76</v>
      </c>
      <c r="G1937" s="15">
        <f>SUM(G1938:G1939)</f>
        <v>0</v>
      </c>
      <c r="H1937" s="15">
        <f>SUM(H1938:H1939)</f>
        <v>0</v>
      </c>
    </row>
    <row r="1938" spans="1:8" ht="16.5" thickTop="1" thickBot="1" x14ac:dyDescent="0.3">
      <c r="A1938" s="5" t="s">
        <v>2302</v>
      </c>
      <c r="B1938" s="8" t="s">
        <v>22</v>
      </c>
      <c r="C1938" s="15">
        <v>60.128</v>
      </c>
      <c r="D1938" s="15">
        <v>60</v>
      </c>
      <c r="E1938" s="15">
        <f t="shared" si="208"/>
        <v>60</v>
      </c>
      <c r="F1938" s="15">
        <v>60</v>
      </c>
      <c r="G1938" s="15">
        <v>0</v>
      </c>
      <c r="H1938" s="15">
        <v>0</v>
      </c>
    </row>
    <row r="1939" spans="1:8" ht="16.5" thickTop="1" thickBot="1" x14ac:dyDescent="0.3">
      <c r="A1939" s="5" t="s">
        <v>2303</v>
      </c>
      <c r="B1939" s="8" t="s">
        <v>24</v>
      </c>
      <c r="C1939" s="15">
        <v>13.3765</v>
      </c>
      <c r="D1939" s="15">
        <v>16</v>
      </c>
      <c r="E1939" s="15">
        <f t="shared" si="208"/>
        <v>16</v>
      </c>
      <c r="F1939" s="15">
        <v>16</v>
      </c>
      <c r="G1939" s="15">
        <v>0</v>
      </c>
      <c r="H1939" s="15">
        <v>0</v>
      </c>
    </row>
    <row r="1940" spans="1:8" ht="16.5" thickTop="1" thickBot="1" x14ac:dyDescent="0.3">
      <c r="A1940" s="5" t="s">
        <v>2304</v>
      </c>
      <c r="B1940" s="7" t="s">
        <v>36</v>
      </c>
      <c r="C1940" s="15">
        <v>0</v>
      </c>
      <c r="D1940" s="15">
        <v>2.4</v>
      </c>
      <c r="E1940" s="15">
        <f t="shared" si="208"/>
        <v>2.4</v>
      </c>
      <c r="F1940" s="15">
        <v>2.4</v>
      </c>
      <c r="G1940" s="15">
        <v>0</v>
      </c>
      <c r="H1940" s="15">
        <v>0</v>
      </c>
    </row>
    <row r="1941" spans="1:8" ht="16.5" thickTop="1" thickBot="1" x14ac:dyDescent="0.3">
      <c r="A1941" s="5" t="s">
        <v>2305</v>
      </c>
      <c r="B1941" s="6" t="s">
        <v>2306</v>
      </c>
      <c r="C1941" s="14">
        <v>76.003789999999995</v>
      </c>
      <c r="D1941" s="14">
        <v>75</v>
      </c>
      <c r="E1941" s="14">
        <f t="shared" si="208"/>
        <v>75</v>
      </c>
      <c r="F1941" s="14">
        <f>SUM(F1942)</f>
        <v>75</v>
      </c>
      <c r="G1941" s="14">
        <f>SUM(G1942)</f>
        <v>0</v>
      </c>
      <c r="H1941" s="14">
        <f>SUM(H1942)</f>
        <v>0</v>
      </c>
    </row>
    <row r="1942" spans="1:8" ht="16.5" thickTop="1" thickBot="1" x14ac:dyDescent="0.3">
      <c r="A1942" s="5" t="s">
        <v>2307</v>
      </c>
      <c r="B1942" s="7" t="s">
        <v>20</v>
      </c>
      <c r="C1942" s="15">
        <v>76.003789999999995</v>
      </c>
      <c r="D1942" s="15">
        <v>75</v>
      </c>
      <c r="E1942" s="15">
        <f t="shared" si="208"/>
        <v>75</v>
      </c>
      <c r="F1942" s="15">
        <f>SUM(F1943:F1945)</f>
        <v>75</v>
      </c>
      <c r="G1942" s="15">
        <f>SUM(G1943:G1945)</f>
        <v>0</v>
      </c>
      <c r="H1942" s="15">
        <f>SUM(H1943:H1945)</f>
        <v>0</v>
      </c>
    </row>
    <row r="1943" spans="1:8" ht="16.5" thickTop="1" thickBot="1" x14ac:dyDescent="0.3">
      <c r="A1943" s="5" t="s">
        <v>2308</v>
      </c>
      <c r="B1943" s="8" t="s">
        <v>22</v>
      </c>
      <c r="C1943" s="15">
        <v>61.182929999999999</v>
      </c>
      <c r="D1943" s="15">
        <v>59.9</v>
      </c>
      <c r="E1943" s="15">
        <f t="shared" si="208"/>
        <v>60</v>
      </c>
      <c r="F1943" s="15">
        <v>60</v>
      </c>
      <c r="G1943" s="15">
        <v>0</v>
      </c>
      <c r="H1943" s="15">
        <v>0</v>
      </c>
    </row>
    <row r="1944" spans="1:8" ht="16.5" thickTop="1" thickBot="1" x14ac:dyDescent="0.3">
      <c r="A1944" s="5" t="s">
        <v>2309</v>
      </c>
      <c r="B1944" s="8" t="s">
        <v>24</v>
      </c>
      <c r="C1944" s="15">
        <v>14.656459999999999</v>
      </c>
      <c r="D1944" s="15">
        <v>15.1</v>
      </c>
      <c r="E1944" s="15">
        <f t="shared" si="208"/>
        <v>14.9</v>
      </c>
      <c r="F1944" s="15">
        <v>14.9</v>
      </c>
      <c r="G1944" s="15">
        <v>0</v>
      </c>
      <c r="H1944" s="15">
        <v>0</v>
      </c>
    </row>
    <row r="1945" spans="1:8" ht="16.5" thickTop="1" thickBot="1" x14ac:dyDescent="0.3">
      <c r="A1945" s="5" t="s">
        <v>2310</v>
      </c>
      <c r="B1945" s="8" t="s">
        <v>34</v>
      </c>
      <c r="C1945" s="15">
        <v>0.16439999999999999</v>
      </c>
      <c r="D1945" s="15">
        <v>0</v>
      </c>
      <c r="E1945" s="15">
        <f t="shared" si="208"/>
        <v>0.1</v>
      </c>
      <c r="F1945" s="15">
        <v>0.1</v>
      </c>
      <c r="G1945" s="15">
        <v>0</v>
      </c>
      <c r="H1945" s="15">
        <v>0</v>
      </c>
    </row>
    <row r="1946" spans="1:8" ht="16.5" thickTop="1" thickBot="1" x14ac:dyDescent="0.3">
      <c r="A1946" s="5" t="s">
        <v>2311</v>
      </c>
      <c r="B1946" s="6" t="s">
        <v>2312</v>
      </c>
      <c r="C1946" s="14">
        <v>75.363000000000014</v>
      </c>
      <c r="D1946" s="14">
        <v>75.599999999999994</v>
      </c>
      <c r="E1946" s="14">
        <f t="shared" si="208"/>
        <v>74.8</v>
      </c>
      <c r="F1946" s="14">
        <f>SUM(F1947,F1951)</f>
        <v>74.8</v>
      </c>
      <c r="G1946" s="14">
        <f>SUM(G1947,G1951)</f>
        <v>0</v>
      </c>
      <c r="H1946" s="14">
        <f>SUM(H1947,H1951)</f>
        <v>0</v>
      </c>
    </row>
    <row r="1947" spans="1:8" ht="16.5" thickTop="1" thickBot="1" x14ac:dyDescent="0.3">
      <c r="A1947" s="5" t="s">
        <v>2313</v>
      </c>
      <c r="B1947" s="7" t="s">
        <v>20</v>
      </c>
      <c r="C1947" s="15">
        <v>74.713000000000008</v>
      </c>
      <c r="D1947" s="15">
        <v>74.599999999999994</v>
      </c>
      <c r="E1947" s="15">
        <f t="shared" si="208"/>
        <v>74.8</v>
      </c>
      <c r="F1947" s="15">
        <f>SUM(F1948:F1950)</f>
        <v>74.8</v>
      </c>
      <c r="G1947" s="15">
        <f>SUM(G1948:G1950)</f>
        <v>0</v>
      </c>
      <c r="H1947" s="15">
        <f>SUM(H1948:H1950)</f>
        <v>0</v>
      </c>
    </row>
    <row r="1948" spans="1:8" ht="16.5" thickTop="1" thickBot="1" x14ac:dyDescent="0.3">
      <c r="A1948" s="5" t="s">
        <v>2314</v>
      </c>
      <c r="B1948" s="8" t="s">
        <v>22</v>
      </c>
      <c r="C1948" s="15">
        <v>61.170999999999999</v>
      </c>
      <c r="D1948" s="15">
        <v>59.9</v>
      </c>
      <c r="E1948" s="15">
        <f t="shared" si="208"/>
        <v>60</v>
      </c>
      <c r="F1948" s="15">
        <v>60</v>
      </c>
      <c r="G1948" s="15">
        <v>0</v>
      </c>
      <c r="H1948" s="15">
        <v>0</v>
      </c>
    </row>
    <row r="1949" spans="1:8" ht="16.5" thickTop="1" thickBot="1" x14ac:dyDescent="0.3">
      <c r="A1949" s="5" t="s">
        <v>2315</v>
      </c>
      <c r="B1949" s="8" t="s">
        <v>24</v>
      </c>
      <c r="C1949" s="15">
        <v>13.47</v>
      </c>
      <c r="D1949" s="15">
        <v>14.6</v>
      </c>
      <c r="E1949" s="15">
        <f t="shared" si="208"/>
        <v>14.7</v>
      </c>
      <c r="F1949" s="15">
        <v>14.7</v>
      </c>
      <c r="G1949" s="15">
        <v>0</v>
      </c>
      <c r="H1949" s="15">
        <v>0</v>
      </c>
    </row>
    <row r="1950" spans="1:8" ht="16.5" thickTop="1" thickBot="1" x14ac:dyDescent="0.3">
      <c r="A1950" s="5" t="s">
        <v>2316</v>
      </c>
      <c r="B1950" s="8" t="s">
        <v>34</v>
      </c>
      <c r="C1950" s="15">
        <v>7.1999999999999995E-2</v>
      </c>
      <c r="D1950" s="15">
        <v>0.1</v>
      </c>
      <c r="E1950" s="15">
        <f t="shared" si="208"/>
        <v>0.1</v>
      </c>
      <c r="F1950" s="15">
        <v>0.1</v>
      </c>
      <c r="G1950" s="15">
        <v>0</v>
      </c>
      <c r="H1950" s="15">
        <v>0</v>
      </c>
    </row>
    <row r="1951" spans="1:8" ht="16.5" thickTop="1" thickBot="1" x14ac:dyDescent="0.3">
      <c r="A1951" s="5" t="s">
        <v>2317</v>
      </c>
      <c r="B1951" s="7" t="s">
        <v>36</v>
      </c>
      <c r="C1951" s="15">
        <v>0.65</v>
      </c>
      <c r="D1951" s="15">
        <v>1</v>
      </c>
      <c r="E1951" s="15">
        <f t="shared" si="208"/>
        <v>0</v>
      </c>
      <c r="F1951" s="15">
        <v>0</v>
      </c>
      <c r="G1951" s="15">
        <v>0</v>
      </c>
      <c r="H1951" s="15">
        <v>0</v>
      </c>
    </row>
    <row r="1952" spans="1:8" ht="16.5" thickTop="1" thickBot="1" x14ac:dyDescent="0.3">
      <c r="A1952" s="5" t="s">
        <v>2318</v>
      </c>
      <c r="B1952" s="6" t="s">
        <v>2319</v>
      </c>
      <c r="C1952" s="14">
        <v>70.691900000000004</v>
      </c>
      <c r="D1952" s="14">
        <v>75</v>
      </c>
      <c r="E1952" s="14">
        <f t="shared" si="208"/>
        <v>76</v>
      </c>
      <c r="F1952" s="14">
        <f>SUM(F1953)</f>
        <v>76</v>
      </c>
      <c r="G1952" s="14">
        <f>SUM(G1953)</f>
        <v>0</v>
      </c>
      <c r="H1952" s="14">
        <f>SUM(H1953)</f>
        <v>0</v>
      </c>
    </row>
    <row r="1953" spans="1:8" ht="16.5" thickTop="1" thickBot="1" x14ac:dyDescent="0.3">
      <c r="A1953" s="5" t="s">
        <v>2320</v>
      </c>
      <c r="B1953" s="7" t="s">
        <v>20</v>
      </c>
      <c r="C1953" s="15">
        <v>70.691900000000004</v>
      </c>
      <c r="D1953" s="15">
        <v>75</v>
      </c>
      <c r="E1953" s="15">
        <f t="shared" si="208"/>
        <v>76</v>
      </c>
      <c r="F1953" s="15">
        <f>SUM(F1954:F1955)</f>
        <v>76</v>
      </c>
      <c r="G1953" s="15">
        <f>SUM(G1954:G1955)</f>
        <v>0</v>
      </c>
      <c r="H1953" s="15">
        <f>SUM(H1954:H1955)</f>
        <v>0</v>
      </c>
    </row>
    <row r="1954" spans="1:8" ht="16.5" thickTop="1" thickBot="1" x14ac:dyDescent="0.3">
      <c r="A1954" s="5" t="s">
        <v>2321</v>
      </c>
      <c r="B1954" s="8" t="s">
        <v>22</v>
      </c>
      <c r="C1954" s="15">
        <v>57.638599999999997</v>
      </c>
      <c r="D1954" s="15">
        <v>60</v>
      </c>
      <c r="E1954" s="15">
        <f t="shared" si="208"/>
        <v>60</v>
      </c>
      <c r="F1954" s="15">
        <v>60</v>
      </c>
      <c r="G1954" s="15">
        <v>0</v>
      </c>
      <c r="H1954" s="15">
        <v>0</v>
      </c>
    </row>
    <row r="1955" spans="1:8" ht="16.5" thickTop="1" thickBot="1" x14ac:dyDescent="0.3">
      <c r="A1955" s="5" t="s">
        <v>2322</v>
      </c>
      <c r="B1955" s="8" t="s">
        <v>24</v>
      </c>
      <c r="C1955" s="15">
        <v>13.0533</v>
      </c>
      <c r="D1955" s="15">
        <v>15</v>
      </c>
      <c r="E1955" s="15">
        <f t="shared" si="208"/>
        <v>16</v>
      </c>
      <c r="F1955" s="15">
        <v>16</v>
      </c>
      <c r="G1955" s="15">
        <v>0</v>
      </c>
      <c r="H1955" s="15">
        <v>0</v>
      </c>
    </row>
    <row r="1956" spans="1:8" ht="16.5" thickTop="1" thickBot="1" x14ac:dyDescent="0.3">
      <c r="A1956" s="5" t="s">
        <v>2323</v>
      </c>
      <c r="B1956" s="6" t="s">
        <v>2324</v>
      </c>
      <c r="C1956" s="14">
        <v>74.051410000000004</v>
      </c>
      <c r="D1956" s="14">
        <v>74.099999999999994</v>
      </c>
      <c r="E1956" s="14">
        <f t="shared" si="208"/>
        <v>77</v>
      </c>
      <c r="F1956" s="14">
        <f>SUM(F1957,F1962)</f>
        <v>77</v>
      </c>
      <c r="G1956" s="14">
        <f>SUM(G1957,G1962)</f>
        <v>0</v>
      </c>
      <c r="H1956" s="14">
        <f>SUM(H1957,H1962)</f>
        <v>0</v>
      </c>
    </row>
    <row r="1957" spans="1:8" ht="16.5" thickTop="1" thickBot="1" x14ac:dyDescent="0.3">
      <c r="A1957" s="5" t="s">
        <v>2325</v>
      </c>
      <c r="B1957" s="7" t="s">
        <v>20</v>
      </c>
      <c r="C1957" s="15">
        <v>74.051410000000004</v>
      </c>
      <c r="D1957" s="15">
        <v>74.099999999999994</v>
      </c>
      <c r="E1957" s="15">
        <f t="shared" si="208"/>
        <v>74.599999999999994</v>
      </c>
      <c r="F1957" s="15">
        <f>SUM(F1958:F1961)</f>
        <v>74.599999999999994</v>
      </c>
      <c r="G1957" s="15">
        <f>SUM(G1958:G1961)</f>
        <v>0</v>
      </c>
      <c r="H1957" s="15">
        <f>SUM(H1958:H1961)</f>
        <v>0</v>
      </c>
    </row>
    <row r="1958" spans="1:8" ht="16.5" thickTop="1" thickBot="1" x14ac:dyDescent="0.3">
      <c r="A1958" s="5" t="s">
        <v>2326</v>
      </c>
      <c r="B1958" s="8" t="s">
        <v>22</v>
      </c>
      <c r="C1958" s="15">
        <v>60.838000000000001</v>
      </c>
      <c r="D1958" s="15">
        <v>60</v>
      </c>
      <c r="E1958" s="15">
        <f t="shared" si="208"/>
        <v>60</v>
      </c>
      <c r="F1958" s="15">
        <v>60</v>
      </c>
      <c r="G1958" s="15">
        <v>0</v>
      </c>
      <c r="H1958" s="15">
        <v>0</v>
      </c>
    </row>
    <row r="1959" spans="1:8" ht="16.5" thickTop="1" thickBot="1" x14ac:dyDescent="0.3">
      <c r="A1959" s="5" t="s">
        <v>2327</v>
      </c>
      <c r="B1959" s="8" t="s">
        <v>24</v>
      </c>
      <c r="C1959" s="15">
        <v>13.21341</v>
      </c>
      <c r="D1959" s="15">
        <v>14.1</v>
      </c>
      <c r="E1959" s="15">
        <f t="shared" si="208"/>
        <v>14.6</v>
      </c>
      <c r="F1959" s="15">
        <v>14.6</v>
      </c>
      <c r="G1959" s="15">
        <v>0</v>
      </c>
      <c r="H1959" s="15">
        <v>0</v>
      </c>
    </row>
    <row r="1960" spans="1:8" ht="16.5" thickTop="1" thickBot="1" x14ac:dyDescent="0.3">
      <c r="A1960" s="5" t="s">
        <v>2328</v>
      </c>
      <c r="B1960" s="8" t="s">
        <v>32</v>
      </c>
      <c r="C1960" s="15">
        <v>0</v>
      </c>
      <c r="D1960" s="15">
        <v>0</v>
      </c>
      <c r="E1960" s="15">
        <f t="shared" si="208"/>
        <v>0</v>
      </c>
      <c r="F1960" s="15">
        <v>0</v>
      </c>
      <c r="G1960" s="15">
        <v>0</v>
      </c>
      <c r="H1960" s="15">
        <v>0</v>
      </c>
    </row>
    <row r="1961" spans="1:8" ht="16.5" thickTop="1" thickBot="1" x14ac:dyDescent="0.3">
      <c r="A1961" s="5" t="s">
        <v>2329</v>
      </c>
      <c r="B1961" s="8" t="s">
        <v>34</v>
      </c>
      <c r="C1961" s="15">
        <v>0</v>
      </c>
      <c r="D1961" s="15">
        <v>0</v>
      </c>
      <c r="E1961" s="15">
        <f t="shared" si="208"/>
        <v>0</v>
      </c>
      <c r="F1961" s="15">
        <v>0</v>
      </c>
      <c r="G1961" s="15">
        <v>0</v>
      </c>
      <c r="H1961" s="15">
        <v>0</v>
      </c>
    </row>
    <row r="1962" spans="1:8" ht="16.5" thickTop="1" thickBot="1" x14ac:dyDescent="0.3">
      <c r="A1962" s="5" t="s">
        <v>2330</v>
      </c>
      <c r="B1962" s="7" t="s">
        <v>36</v>
      </c>
      <c r="C1962" s="15">
        <v>0</v>
      </c>
      <c r="D1962" s="15">
        <v>0</v>
      </c>
      <c r="E1962" s="15">
        <f t="shared" si="208"/>
        <v>2.4</v>
      </c>
      <c r="F1962" s="15">
        <v>2.4</v>
      </c>
      <c r="G1962" s="15">
        <v>0</v>
      </c>
      <c r="H1962" s="15">
        <v>0</v>
      </c>
    </row>
    <row r="1963" spans="1:8" ht="16.5" thickTop="1" thickBot="1" x14ac:dyDescent="0.3">
      <c r="A1963" s="5" t="s">
        <v>2331</v>
      </c>
      <c r="B1963" s="6" t="s">
        <v>2332</v>
      </c>
      <c r="C1963" s="14">
        <v>76.41</v>
      </c>
      <c r="D1963" s="14">
        <v>80</v>
      </c>
      <c r="E1963" s="14">
        <f t="shared" si="208"/>
        <v>80</v>
      </c>
      <c r="F1963" s="14">
        <f>SUM(F1964)</f>
        <v>80</v>
      </c>
      <c r="G1963" s="14">
        <f>SUM(G1964)</f>
        <v>0</v>
      </c>
      <c r="H1963" s="14">
        <f>SUM(H1964)</f>
        <v>0</v>
      </c>
    </row>
    <row r="1964" spans="1:8" ht="16.5" thickTop="1" thickBot="1" x14ac:dyDescent="0.3">
      <c r="A1964" s="5" t="s">
        <v>2333</v>
      </c>
      <c r="B1964" s="7" t="s">
        <v>20</v>
      </c>
      <c r="C1964" s="15">
        <v>76.41</v>
      </c>
      <c r="D1964" s="15">
        <v>80</v>
      </c>
      <c r="E1964" s="15">
        <f t="shared" si="208"/>
        <v>80</v>
      </c>
      <c r="F1964" s="15">
        <f>SUM(F1965:F1966)</f>
        <v>80</v>
      </c>
      <c r="G1964" s="15">
        <f>SUM(G1965:G1966)</f>
        <v>0</v>
      </c>
      <c r="H1964" s="15">
        <f>SUM(H1965:H1966)</f>
        <v>0</v>
      </c>
    </row>
    <row r="1965" spans="1:8" ht="16.5" thickTop="1" thickBot="1" x14ac:dyDescent="0.3">
      <c r="A1965" s="5" t="s">
        <v>2334</v>
      </c>
      <c r="B1965" s="8" t="s">
        <v>22</v>
      </c>
      <c r="C1965" s="15">
        <v>59.685000000000002</v>
      </c>
      <c r="D1965" s="15">
        <v>60</v>
      </c>
      <c r="E1965" s="15">
        <f t="shared" si="208"/>
        <v>60</v>
      </c>
      <c r="F1965" s="15">
        <v>60</v>
      </c>
      <c r="G1965" s="15">
        <v>0</v>
      </c>
      <c r="H1965" s="15">
        <v>0</v>
      </c>
    </row>
    <row r="1966" spans="1:8" ht="16.5" thickTop="1" thickBot="1" x14ac:dyDescent="0.3">
      <c r="A1966" s="5" t="s">
        <v>2335</v>
      </c>
      <c r="B1966" s="8" t="s">
        <v>24</v>
      </c>
      <c r="C1966" s="15">
        <v>16.725000000000001</v>
      </c>
      <c r="D1966" s="15">
        <v>20</v>
      </c>
      <c r="E1966" s="15">
        <f t="shared" si="208"/>
        <v>20</v>
      </c>
      <c r="F1966" s="15">
        <v>20</v>
      </c>
      <c r="G1966" s="15">
        <v>0</v>
      </c>
      <c r="H1966" s="15">
        <v>0</v>
      </c>
    </row>
    <row r="1967" spans="1:8" ht="16.5" thickTop="1" thickBot="1" x14ac:dyDescent="0.3">
      <c r="A1967" s="5" t="s">
        <v>2336</v>
      </c>
      <c r="B1967" s="6" t="s">
        <v>2337</v>
      </c>
      <c r="C1967" s="14">
        <v>69.124279999999999</v>
      </c>
      <c r="D1967" s="14">
        <v>76</v>
      </c>
      <c r="E1967" s="14">
        <f t="shared" si="208"/>
        <v>80</v>
      </c>
      <c r="F1967" s="14">
        <f>SUM(F1968,F1972)</f>
        <v>80</v>
      </c>
      <c r="G1967" s="14">
        <f>SUM(G1968,G1972)</f>
        <v>0</v>
      </c>
      <c r="H1967" s="14">
        <f>SUM(H1968,H1972)</f>
        <v>0</v>
      </c>
    </row>
    <row r="1968" spans="1:8" ht="16.5" thickTop="1" thickBot="1" x14ac:dyDescent="0.3">
      <c r="A1968" s="5" t="s">
        <v>2338</v>
      </c>
      <c r="B1968" s="7" t="s">
        <v>20</v>
      </c>
      <c r="C1968" s="15">
        <v>65.329279999999997</v>
      </c>
      <c r="D1968" s="15">
        <v>76</v>
      </c>
      <c r="E1968" s="15">
        <f t="shared" si="208"/>
        <v>80</v>
      </c>
      <c r="F1968" s="15">
        <f>SUM(F1969:F1971)</f>
        <v>80</v>
      </c>
      <c r="G1968" s="15">
        <f>SUM(G1969:G1971)</f>
        <v>0</v>
      </c>
      <c r="H1968" s="15">
        <f>SUM(H1969:H1971)</f>
        <v>0</v>
      </c>
    </row>
    <row r="1969" spans="1:8" ht="16.5" thickTop="1" thickBot="1" x14ac:dyDescent="0.3">
      <c r="A1969" s="5" t="s">
        <v>2339</v>
      </c>
      <c r="B1969" s="8" t="s">
        <v>22</v>
      </c>
      <c r="C1969" s="15">
        <v>48.296999999999997</v>
      </c>
      <c r="D1969" s="15">
        <v>59.9</v>
      </c>
      <c r="E1969" s="15">
        <f t="shared" si="208"/>
        <v>60</v>
      </c>
      <c r="F1969" s="15">
        <v>60</v>
      </c>
      <c r="G1969" s="15">
        <v>0</v>
      </c>
      <c r="H1969" s="15">
        <v>0</v>
      </c>
    </row>
    <row r="1970" spans="1:8" ht="16.5" thickTop="1" thickBot="1" x14ac:dyDescent="0.3">
      <c r="A1970" s="5" t="s">
        <v>2340</v>
      </c>
      <c r="B1970" s="8" t="s">
        <v>24</v>
      </c>
      <c r="C1970" s="15">
        <v>14.28275</v>
      </c>
      <c r="D1970" s="15">
        <v>16.100000000000001</v>
      </c>
      <c r="E1970" s="15">
        <f t="shared" si="208"/>
        <v>20</v>
      </c>
      <c r="F1970" s="15">
        <v>20</v>
      </c>
      <c r="G1970" s="15">
        <v>0</v>
      </c>
      <c r="H1970" s="15">
        <v>0</v>
      </c>
    </row>
    <row r="1971" spans="1:8" ht="16.5" thickTop="1" thickBot="1" x14ac:dyDescent="0.3">
      <c r="A1971" s="5" t="s">
        <v>2341</v>
      </c>
      <c r="B1971" s="8" t="s">
        <v>32</v>
      </c>
      <c r="C1971" s="15">
        <v>2.74953</v>
      </c>
      <c r="D1971" s="15">
        <v>0</v>
      </c>
      <c r="E1971" s="15">
        <f t="shared" si="208"/>
        <v>0</v>
      </c>
      <c r="F1971" s="15">
        <v>0</v>
      </c>
      <c r="G1971" s="15">
        <v>0</v>
      </c>
      <c r="H1971" s="15">
        <v>0</v>
      </c>
    </row>
    <row r="1972" spans="1:8" ht="16.5" thickTop="1" thickBot="1" x14ac:dyDescent="0.3">
      <c r="A1972" s="5" t="s">
        <v>2342</v>
      </c>
      <c r="B1972" s="7" t="s">
        <v>36</v>
      </c>
      <c r="C1972" s="15">
        <v>3.7949999999999999</v>
      </c>
      <c r="D1972" s="15">
        <v>0</v>
      </c>
      <c r="E1972" s="15">
        <f t="shared" si="208"/>
        <v>0</v>
      </c>
      <c r="F1972" s="15">
        <v>0</v>
      </c>
      <c r="G1972" s="15">
        <v>0</v>
      </c>
      <c r="H1972" s="15">
        <v>0</v>
      </c>
    </row>
    <row r="1973" spans="1:8" ht="16.5" thickTop="1" thickBot="1" x14ac:dyDescent="0.3">
      <c r="A1973" s="5" t="s">
        <v>2343</v>
      </c>
      <c r="B1973" s="6" t="s">
        <v>2344</v>
      </c>
      <c r="C1973" s="14">
        <v>68.07298999999999</v>
      </c>
      <c r="D1973" s="14">
        <v>73.2</v>
      </c>
      <c r="E1973" s="14">
        <f t="shared" si="208"/>
        <v>73.2</v>
      </c>
      <c r="F1973" s="14">
        <f>SUM(F1974,F1979)</f>
        <v>73.2</v>
      </c>
      <c r="G1973" s="14">
        <f>SUM(G1974,G1979)</f>
        <v>0</v>
      </c>
      <c r="H1973" s="14">
        <f>SUM(H1974,H1979)</f>
        <v>0</v>
      </c>
    </row>
    <row r="1974" spans="1:8" ht="16.5" thickTop="1" thickBot="1" x14ac:dyDescent="0.3">
      <c r="A1974" s="5" t="s">
        <v>2345</v>
      </c>
      <c r="B1974" s="7" t="s">
        <v>20</v>
      </c>
      <c r="C1974" s="15">
        <v>66.684989999999985</v>
      </c>
      <c r="D1974" s="15">
        <v>73.2</v>
      </c>
      <c r="E1974" s="15">
        <f t="shared" si="208"/>
        <v>73.2</v>
      </c>
      <c r="F1974" s="15">
        <f>SUM(F1975:F1978)</f>
        <v>73.2</v>
      </c>
      <c r="G1974" s="15">
        <f>SUM(G1975:G1978)</f>
        <v>0</v>
      </c>
      <c r="H1974" s="15">
        <f>SUM(H1975:H1978)</f>
        <v>0</v>
      </c>
    </row>
    <row r="1975" spans="1:8" ht="16.5" thickTop="1" thickBot="1" x14ac:dyDescent="0.3">
      <c r="A1975" s="5" t="s">
        <v>2346</v>
      </c>
      <c r="B1975" s="8" t="s">
        <v>22</v>
      </c>
      <c r="C1975" s="15">
        <v>51.892989999999998</v>
      </c>
      <c r="D1975" s="15">
        <v>60</v>
      </c>
      <c r="E1975" s="15">
        <f t="shared" si="208"/>
        <v>60</v>
      </c>
      <c r="F1975" s="15">
        <v>60</v>
      </c>
      <c r="G1975" s="15">
        <v>0</v>
      </c>
      <c r="H1975" s="15">
        <v>0</v>
      </c>
    </row>
    <row r="1976" spans="1:8" ht="16.5" thickTop="1" thickBot="1" x14ac:dyDescent="0.3">
      <c r="A1976" s="5" t="s">
        <v>2347</v>
      </c>
      <c r="B1976" s="8" t="s">
        <v>24</v>
      </c>
      <c r="C1976" s="15">
        <v>14.6</v>
      </c>
      <c r="D1976" s="15">
        <v>13.2</v>
      </c>
      <c r="E1976" s="15">
        <f t="shared" si="208"/>
        <v>12.9</v>
      </c>
      <c r="F1976" s="15">
        <v>12.9</v>
      </c>
      <c r="G1976" s="15">
        <v>0</v>
      </c>
      <c r="H1976" s="15">
        <v>0</v>
      </c>
    </row>
    <row r="1977" spans="1:8" ht="16.5" thickTop="1" thickBot="1" x14ac:dyDescent="0.3">
      <c r="A1977" s="5" t="s">
        <v>2348</v>
      </c>
      <c r="B1977" s="8" t="s">
        <v>32</v>
      </c>
      <c r="C1977" s="15">
        <v>0</v>
      </c>
      <c r="D1977" s="15">
        <v>0</v>
      </c>
      <c r="E1977" s="15">
        <f t="shared" si="208"/>
        <v>0</v>
      </c>
      <c r="F1977" s="15">
        <v>0</v>
      </c>
      <c r="G1977" s="15">
        <v>0</v>
      </c>
      <c r="H1977" s="15">
        <v>0</v>
      </c>
    </row>
    <row r="1978" spans="1:8" ht="16.5" thickTop="1" thickBot="1" x14ac:dyDescent="0.3">
      <c r="A1978" s="5" t="s">
        <v>2349</v>
      </c>
      <c r="B1978" s="8" t="s">
        <v>34</v>
      </c>
      <c r="C1978" s="15">
        <v>0.192</v>
      </c>
      <c r="D1978" s="15">
        <v>0</v>
      </c>
      <c r="E1978" s="15">
        <f t="shared" si="208"/>
        <v>0.3</v>
      </c>
      <c r="F1978" s="15">
        <v>0.3</v>
      </c>
      <c r="G1978" s="15">
        <v>0</v>
      </c>
      <c r="H1978" s="15">
        <v>0</v>
      </c>
    </row>
    <row r="1979" spans="1:8" ht="16.5" thickTop="1" thickBot="1" x14ac:dyDescent="0.3">
      <c r="A1979" s="5" t="s">
        <v>2350</v>
      </c>
      <c r="B1979" s="7" t="s">
        <v>36</v>
      </c>
      <c r="C1979" s="15">
        <v>1.3879999999999999</v>
      </c>
      <c r="D1979" s="15">
        <v>0</v>
      </c>
      <c r="E1979" s="15">
        <f t="shared" si="208"/>
        <v>0</v>
      </c>
      <c r="F1979" s="15">
        <v>0</v>
      </c>
      <c r="G1979" s="15">
        <v>0</v>
      </c>
      <c r="H1979" s="15">
        <v>0</v>
      </c>
    </row>
    <row r="1980" spans="1:8" ht="16.5" thickTop="1" thickBot="1" x14ac:dyDescent="0.3">
      <c r="A1980" s="5" t="s">
        <v>2351</v>
      </c>
      <c r="B1980" s="6" t="s">
        <v>2352</v>
      </c>
      <c r="C1980" s="14">
        <v>75.980909999999994</v>
      </c>
      <c r="D1980" s="14">
        <v>76.5</v>
      </c>
      <c r="E1980" s="14">
        <f t="shared" si="208"/>
        <v>76.5</v>
      </c>
      <c r="F1980" s="14">
        <f>SUM(F1981)</f>
        <v>76.5</v>
      </c>
      <c r="G1980" s="14">
        <f>SUM(G1981)</f>
        <v>0</v>
      </c>
      <c r="H1980" s="14">
        <f>SUM(H1981)</f>
        <v>0</v>
      </c>
    </row>
    <row r="1981" spans="1:8" ht="16.5" thickTop="1" thickBot="1" x14ac:dyDescent="0.3">
      <c r="A1981" s="5" t="s">
        <v>2353</v>
      </c>
      <c r="B1981" s="7" t="s">
        <v>20</v>
      </c>
      <c r="C1981" s="15">
        <v>75.980909999999994</v>
      </c>
      <c r="D1981" s="15">
        <v>76.5</v>
      </c>
      <c r="E1981" s="15">
        <f t="shared" si="208"/>
        <v>76.5</v>
      </c>
      <c r="F1981" s="15">
        <f>SUM(F1982:F1984)</f>
        <v>76.5</v>
      </c>
      <c r="G1981" s="15">
        <f>SUM(G1982:G1984)</f>
        <v>0</v>
      </c>
      <c r="H1981" s="15">
        <f>SUM(H1982:H1984)</f>
        <v>0</v>
      </c>
    </row>
    <row r="1982" spans="1:8" ht="16.5" thickTop="1" thickBot="1" x14ac:dyDescent="0.3">
      <c r="A1982" s="5" t="s">
        <v>2354</v>
      </c>
      <c r="B1982" s="8" t="s">
        <v>22</v>
      </c>
      <c r="C1982" s="15">
        <v>61.238999999999997</v>
      </c>
      <c r="D1982" s="15">
        <v>60</v>
      </c>
      <c r="E1982" s="15">
        <f t="shared" si="208"/>
        <v>60</v>
      </c>
      <c r="F1982" s="15">
        <v>60</v>
      </c>
      <c r="G1982" s="15">
        <v>0</v>
      </c>
      <c r="H1982" s="15">
        <v>0</v>
      </c>
    </row>
    <row r="1983" spans="1:8" ht="16.5" thickTop="1" thickBot="1" x14ac:dyDescent="0.3">
      <c r="A1983" s="5" t="s">
        <v>2355</v>
      </c>
      <c r="B1983" s="8" t="s">
        <v>24</v>
      </c>
      <c r="C1983" s="15">
        <v>14.48676</v>
      </c>
      <c r="D1983" s="15">
        <v>16.100000000000001</v>
      </c>
      <c r="E1983" s="15">
        <f t="shared" si="208"/>
        <v>16.100000000000001</v>
      </c>
      <c r="F1983" s="15">
        <v>16.100000000000001</v>
      </c>
      <c r="G1983" s="15">
        <v>0</v>
      </c>
      <c r="H1983" s="15">
        <v>0</v>
      </c>
    </row>
    <row r="1984" spans="1:8" ht="16.5" thickTop="1" thickBot="1" x14ac:dyDescent="0.3">
      <c r="A1984" s="5" t="s">
        <v>2356</v>
      </c>
      <c r="B1984" s="8" t="s">
        <v>34</v>
      </c>
      <c r="C1984" s="15">
        <v>0.25514999999999999</v>
      </c>
      <c r="D1984" s="15">
        <v>0.4</v>
      </c>
      <c r="E1984" s="15">
        <f t="shared" si="208"/>
        <v>0.4</v>
      </c>
      <c r="F1984" s="15">
        <v>0.4</v>
      </c>
      <c r="G1984" s="15">
        <v>0</v>
      </c>
      <c r="H1984" s="15">
        <v>0</v>
      </c>
    </row>
    <row r="1985" spans="1:8" ht="16.5" thickTop="1" thickBot="1" x14ac:dyDescent="0.3">
      <c r="A1985" s="5" t="s">
        <v>2357</v>
      </c>
      <c r="B1985" s="6" t="s">
        <v>2358</v>
      </c>
      <c r="C1985" s="14">
        <v>68.776579999999996</v>
      </c>
      <c r="D1985" s="14">
        <v>76.400000000000006</v>
      </c>
      <c r="E1985" s="14">
        <f t="shared" si="208"/>
        <v>76.400000000000006</v>
      </c>
      <c r="F1985" s="14">
        <f>SUM(F1986,F1989)</f>
        <v>76.400000000000006</v>
      </c>
      <c r="G1985" s="14">
        <f>SUM(G1986,G1989)</f>
        <v>0</v>
      </c>
      <c r="H1985" s="14">
        <f>SUM(H1986,H1989)</f>
        <v>0</v>
      </c>
    </row>
    <row r="1986" spans="1:8" ht="16.5" thickTop="1" thickBot="1" x14ac:dyDescent="0.3">
      <c r="A1986" s="5" t="s">
        <v>2359</v>
      </c>
      <c r="B1986" s="7" t="s">
        <v>20</v>
      </c>
      <c r="C1986" s="15">
        <v>67.976579999999998</v>
      </c>
      <c r="D1986" s="15">
        <v>76.400000000000006</v>
      </c>
      <c r="E1986" s="15">
        <f t="shared" si="208"/>
        <v>76.400000000000006</v>
      </c>
      <c r="F1986" s="15">
        <f>SUM(F1987:F1988)</f>
        <v>76.400000000000006</v>
      </c>
      <c r="G1986" s="15">
        <f>SUM(G1987:G1988)</f>
        <v>0</v>
      </c>
      <c r="H1986" s="15">
        <f>SUM(H1987:H1988)</f>
        <v>0</v>
      </c>
    </row>
    <row r="1987" spans="1:8" ht="16.5" thickTop="1" thickBot="1" x14ac:dyDescent="0.3">
      <c r="A1987" s="5" t="s">
        <v>2360</v>
      </c>
      <c r="B1987" s="8" t="s">
        <v>22</v>
      </c>
      <c r="C1987" s="15">
        <v>56.597000000000001</v>
      </c>
      <c r="D1987" s="15">
        <v>60</v>
      </c>
      <c r="E1987" s="15">
        <f t="shared" si="208"/>
        <v>60</v>
      </c>
      <c r="F1987" s="15">
        <v>60</v>
      </c>
      <c r="G1987" s="15">
        <v>0</v>
      </c>
      <c r="H1987" s="15">
        <v>0</v>
      </c>
    </row>
    <row r="1988" spans="1:8" ht="16.5" thickTop="1" thickBot="1" x14ac:dyDescent="0.3">
      <c r="A1988" s="5" t="s">
        <v>2361</v>
      </c>
      <c r="B1988" s="8" t="s">
        <v>24</v>
      </c>
      <c r="C1988" s="15">
        <v>11.379580000000001</v>
      </c>
      <c r="D1988" s="15">
        <v>16.399999999999999</v>
      </c>
      <c r="E1988" s="15">
        <f t="shared" si="208"/>
        <v>16.399999999999999</v>
      </c>
      <c r="F1988" s="15">
        <v>16.399999999999999</v>
      </c>
      <c r="G1988" s="15">
        <v>0</v>
      </c>
      <c r="H1988" s="15">
        <v>0</v>
      </c>
    </row>
    <row r="1989" spans="1:8" ht="16.5" thickTop="1" thickBot="1" x14ac:dyDescent="0.3">
      <c r="A1989" s="5" t="s">
        <v>2362</v>
      </c>
      <c r="B1989" s="7" t="s">
        <v>36</v>
      </c>
      <c r="C1989" s="15">
        <v>0.8</v>
      </c>
      <c r="D1989" s="15">
        <v>0</v>
      </c>
      <c r="E1989" s="15">
        <f t="shared" si="208"/>
        <v>0</v>
      </c>
      <c r="F1989" s="15">
        <v>0</v>
      </c>
      <c r="G1989" s="15">
        <v>0</v>
      </c>
      <c r="H1989" s="15">
        <v>0</v>
      </c>
    </row>
    <row r="1990" spans="1:8" ht="16.5" thickTop="1" thickBot="1" x14ac:dyDescent="0.3">
      <c r="A1990" s="5" t="s">
        <v>2363</v>
      </c>
      <c r="B1990" s="6" t="s">
        <v>2364</v>
      </c>
      <c r="C1990" s="14">
        <v>67.300830000000005</v>
      </c>
      <c r="D1990" s="14">
        <v>72</v>
      </c>
      <c r="E1990" s="14">
        <f t="shared" ref="E1990:E2053" si="209">SUM(F1990:H1990)</f>
        <v>72</v>
      </c>
      <c r="F1990" s="14">
        <f>SUM(F1991,F1995)</f>
        <v>72</v>
      </c>
      <c r="G1990" s="14">
        <f>SUM(G1991,G1995)</f>
        <v>0</v>
      </c>
      <c r="H1990" s="14">
        <f>SUM(H1991,H1995)</f>
        <v>0</v>
      </c>
    </row>
    <row r="1991" spans="1:8" ht="16.5" thickTop="1" thickBot="1" x14ac:dyDescent="0.3">
      <c r="A1991" s="5" t="s">
        <v>2365</v>
      </c>
      <c r="B1991" s="7" t="s">
        <v>20</v>
      </c>
      <c r="C1991" s="15">
        <v>67.300830000000005</v>
      </c>
      <c r="D1991" s="15">
        <v>72</v>
      </c>
      <c r="E1991" s="15">
        <f t="shared" si="209"/>
        <v>70.900000000000006</v>
      </c>
      <c r="F1991" s="15">
        <f>SUM(F1992:F1994)</f>
        <v>70.900000000000006</v>
      </c>
      <c r="G1991" s="15">
        <f>SUM(G1992:G1994)</f>
        <v>0</v>
      </c>
      <c r="H1991" s="15">
        <f>SUM(H1992:H1994)</f>
        <v>0</v>
      </c>
    </row>
    <row r="1992" spans="1:8" ht="16.5" thickTop="1" thickBot="1" x14ac:dyDescent="0.3">
      <c r="A1992" s="5" t="s">
        <v>2366</v>
      </c>
      <c r="B1992" s="8" t="s">
        <v>22</v>
      </c>
      <c r="C1992" s="15">
        <v>54.402000000000001</v>
      </c>
      <c r="D1992" s="15">
        <v>60</v>
      </c>
      <c r="E1992" s="15">
        <f t="shared" si="209"/>
        <v>60</v>
      </c>
      <c r="F1992" s="15">
        <v>60</v>
      </c>
      <c r="G1992" s="15">
        <v>0</v>
      </c>
      <c r="H1992" s="15">
        <v>0</v>
      </c>
    </row>
    <row r="1993" spans="1:8" ht="16.5" thickTop="1" thickBot="1" x14ac:dyDescent="0.3">
      <c r="A1993" s="5" t="s">
        <v>2367</v>
      </c>
      <c r="B1993" s="8" t="s">
        <v>24</v>
      </c>
      <c r="C1993" s="15">
        <v>11.67883</v>
      </c>
      <c r="D1993" s="15">
        <v>12</v>
      </c>
      <c r="E1993" s="15">
        <f t="shared" si="209"/>
        <v>10.9</v>
      </c>
      <c r="F1993" s="15">
        <v>10.9</v>
      </c>
      <c r="G1993" s="15">
        <v>0</v>
      </c>
      <c r="H1993" s="15">
        <v>0</v>
      </c>
    </row>
    <row r="1994" spans="1:8" ht="16.5" thickTop="1" thickBot="1" x14ac:dyDescent="0.3">
      <c r="A1994" s="5" t="s">
        <v>2368</v>
      </c>
      <c r="B1994" s="8" t="s">
        <v>32</v>
      </c>
      <c r="C1994" s="15">
        <v>1.22</v>
      </c>
      <c r="D1994" s="15">
        <v>0</v>
      </c>
      <c r="E1994" s="15">
        <f t="shared" si="209"/>
        <v>0</v>
      </c>
      <c r="F1994" s="15">
        <v>0</v>
      </c>
      <c r="G1994" s="15">
        <v>0</v>
      </c>
      <c r="H1994" s="15">
        <v>0</v>
      </c>
    </row>
    <row r="1995" spans="1:8" ht="16.5" thickTop="1" thickBot="1" x14ac:dyDescent="0.3">
      <c r="A1995" s="5" t="s">
        <v>2369</v>
      </c>
      <c r="B1995" s="7" t="s">
        <v>36</v>
      </c>
      <c r="C1995" s="15">
        <v>0</v>
      </c>
      <c r="D1995" s="15">
        <v>0</v>
      </c>
      <c r="E1995" s="15">
        <f t="shared" si="209"/>
        <v>1.1000000000000001</v>
      </c>
      <c r="F1995" s="15">
        <v>1.1000000000000001</v>
      </c>
      <c r="G1995" s="15">
        <v>0</v>
      </c>
      <c r="H1995" s="15">
        <v>0</v>
      </c>
    </row>
    <row r="1996" spans="1:8" ht="16.5" thickTop="1" thickBot="1" x14ac:dyDescent="0.3">
      <c r="A1996" s="5" t="s">
        <v>2370</v>
      </c>
      <c r="B1996" s="6" t="s">
        <v>2371</v>
      </c>
      <c r="C1996" s="14">
        <v>78.27216</v>
      </c>
      <c r="D1996" s="14">
        <v>77.199999999999989</v>
      </c>
      <c r="E1996" s="14">
        <f t="shared" si="209"/>
        <v>78</v>
      </c>
      <c r="F1996" s="14">
        <f>SUM(F1997,F2000)</f>
        <v>78</v>
      </c>
      <c r="G1996" s="14">
        <f>SUM(G1997,G2000)</f>
        <v>0</v>
      </c>
      <c r="H1996" s="14">
        <f>SUM(H1997,H2000)</f>
        <v>0</v>
      </c>
    </row>
    <row r="1997" spans="1:8" ht="16.5" thickTop="1" thickBot="1" x14ac:dyDescent="0.3">
      <c r="A1997" s="5" t="s">
        <v>2372</v>
      </c>
      <c r="B1997" s="7" t="s">
        <v>20</v>
      </c>
      <c r="C1997" s="15">
        <v>78.27216</v>
      </c>
      <c r="D1997" s="15">
        <v>75.599999999999994</v>
      </c>
      <c r="E1997" s="15">
        <f t="shared" si="209"/>
        <v>76.400000000000006</v>
      </c>
      <c r="F1997" s="15">
        <f>SUM(F1998:F1999)</f>
        <v>76.400000000000006</v>
      </c>
      <c r="G1997" s="15">
        <f>SUM(G1998:G1999)</f>
        <v>0</v>
      </c>
      <c r="H1997" s="15">
        <f>SUM(H1998:H1999)</f>
        <v>0</v>
      </c>
    </row>
    <row r="1998" spans="1:8" ht="16.5" thickTop="1" thickBot="1" x14ac:dyDescent="0.3">
      <c r="A1998" s="5" t="s">
        <v>2373</v>
      </c>
      <c r="B1998" s="8" t="s">
        <v>22</v>
      </c>
      <c r="C1998" s="15">
        <v>59.743940000000002</v>
      </c>
      <c r="D1998" s="15">
        <v>60</v>
      </c>
      <c r="E1998" s="15">
        <f t="shared" si="209"/>
        <v>60</v>
      </c>
      <c r="F1998" s="15">
        <v>60</v>
      </c>
      <c r="G1998" s="15">
        <v>0</v>
      </c>
      <c r="H1998" s="15">
        <v>0</v>
      </c>
    </row>
    <row r="1999" spans="1:8" ht="16.5" thickTop="1" thickBot="1" x14ac:dyDescent="0.3">
      <c r="A1999" s="5" t="s">
        <v>2374</v>
      </c>
      <c r="B1999" s="8" t="s">
        <v>24</v>
      </c>
      <c r="C1999" s="15">
        <v>18.528220000000001</v>
      </c>
      <c r="D1999" s="15">
        <v>15.6</v>
      </c>
      <c r="E1999" s="15">
        <f t="shared" si="209"/>
        <v>16.399999999999999</v>
      </c>
      <c r="F1999" s="15">
        <v>16.399999999999999</v>
      </c>
      <c r="G1999" s="15">
        <v>0</v>
      </c>
      <c r="H1999" s="15">
        <v>0</v>
      </c>
    </row>
    <row r="2000" spans="1:8" ht="16.5" thickTop="1" thickBot="1" x14ac:dyDescent="0.3">
      <c r="A2000" s="5" t="s">
        <v>2375</v>
      </c>
      <c r="B2000" s="7" t="s">
        <v>36</v>
      </c>
      <c r="C2000" s="15">
        <v>0</v>
      </c>
      <c r="D2000" s="15">
        <v>1.6</v>
      </c>
      <c r="E2000" s="15">
        <f t="shared" si="209"/>
        <v>1.6</v>
      </c>
      <c r="F2000" s="15">
        <v>1.6</v>
      </c>
      <c r="G2000" s="15">
        <v>0</v>
      </c>
      <c r="H2000" s="15">
        <v>0</v>
      </c>
    </row>
    <row r="2001" spans="1:8" ht="31.5" thickTop="1" thickBot="1" x14ac:dyDescent="0.3">
      <c r="A2001" s="5" t="s">
        <v>2376</v>
      </c>
      <c r="B2001" s="6" t="s">
        <v>2377</v>
      </c>
      <c r="C2001" s="14">
        <v>73.206780000000009</v>
      </c>
      <c r="D2001" s="14">
        <v>76.8</v>
      </c>
      <c r="E2001" s="14">
        <f t="shared" si="209"/>
        <v>77</v>
      </c>
      <c r="F2001" s="14">
        <f>SUM(F2002,F2006)</f>
        <v>77</v>
      </c>
      <c r="G2001" s="14">
        <f>SUM(G2002,G2006)</f>
        <v>0</v>
      </c>
      <c r="H2001" s="14">
        <f>SUM(H2002,H2006)</f>
        <v>0</v>
      </c>
    </row>
    <row r="2002" spans="1:8" ht="16.5" thickTop="1" thickBot="1" x14ac:dyDescent="0.3">
      <c r="A2002" s="5" t="s">
        <v>2378</v>
      </c>
      <c r="B2002" s="7" t="s">
        <v>20</v>
      </c>
      <c r="C2002" s="15">
        <v>73.206780000000009</v>
      </c>
      <c r="D2002" s="15">
        <v>76</v>
      </c>
      <c r="E2002" s="15">
        <f t="shared" si="209"/>
        <v>75.599999999999994</v>
      </c>
      <c r="F2002" s="15">
        <f>SUM(F2003:F2005)</f>
        <v>75.599999999999994</v>
      </c>
      <c r="G2002" s="15">
        <f>SUM(G2003:G2005)</f>
        <v>0</v>
      </c>
      <c r="H2002" s="15">
        <f>SUM(H2003:H2005)</f>
        <v>0</v>
      </c>
    </row>
    <row r="2003" spans="1:8" ht="16.5" thickTop="1" thickBot="1" x14ac:dyDescent="0.3">
      <c r="A2003" s="5" t="s">
        <v>2379</v>
      </c>
      <c r="B2003" s="8" t="s">
        <v>22</v>
      </c>
      <c r="C2003" s="15">
        <v>53.124360000000003</v>
      </c>
      <c r="D2003" s="15">
        <v>60</v>
      </c>
      <c r="E2003" s="15">
        <f t="shared" si="209"/>
        <v>60</v>
      </c>
      <c r="F2003" s="15">
        <v>60</v>
      </c>
      <c r="G2003" s="15">
        <v>0</v>
      </c>
      <c r="H2003" s="15">
        <v>0</v>
      </c>
    </row>
    <row r="2004" spans="1:8" ht="16.5" thickTop="1" thickBot="1" x14ac:dyDescent="0.3">
      <c r="A2004" s="5" t="s">
        <v>2380</v>
      </c>
      <c r="B2004" s="8" t="s">
        <v>24</v>
      </c>
      <c r="C2004" s="15">
        <v>15.668850000000001</v>
      </c>
      <c r="D2004" s="15">
        <v>16</v>
      </c>
      <c r="E2004" s="15">
        <f t="shared" si="209"/>
        <v>15.6</v>
      </c>
      <c r="F2004" s="15">
        <v>15.6</v>
      </c>
      <c r="G2004" s="15">
        <v>0</v>
      </c>
      <c r="H2004" s="15">
        <v>0</v>
      </c>
    </row>
    <row r="2005" spans="1:8" ht="16.5" thickTop="1" thickBot="1" x14ac:dyDescent="0.3">
      <c r="A2005" s="5" t="s">
        <v>2381</v>
      </c>
      <c r="B2005" s="8" t="s">
        <v>32</v>
      </c>
      <c r="C2005" s="15">
        <v>4.41357</v>
      </c>
      <c r="D2005" s="15">
        <v>0</v>
      </c>
      <c r="E2005" s="15">
        <f t="shared" si="209"/>
        <v>0</v>
      </c>
      <c r="F2005" s="15">
        <v>0</v>
      </c>
      <c r="G2005" s="15">
        <v>0</v>
      </c>
      <c r="H2005" s="15">
        <v>0</v>
      </c>
    </row>
    <row r="2006" spans="1:8" ht="16.5" thickTop="1" thickBot="1" x14ac:dyDescent="0.3">
      <c r="A2006" s="5" t="s">
        <v>2382</v>
      </c>
      <c r="B2006" s="7" t="s">
        <v>36</v>
      </c>
      <c r="C2006" s="15">
        <v>0</v>
      </c>
      <c r="D2006" s="15">
        <v>0.8</v>
      </c>
      <c r="E2006" s="15">
        <f t="shared" si="209"/>
        <v>1.4</v>
      </c>
      <c r="F2006" s="15">
        <v>1.4</v>
      </c>
      <c r="G2006" s="15">
        <v>0</v>
      </c>
      <c r="H2006" s="15">
        <v>0</v>
      </c>
    </row>
    <row r="2007" spans="1:8" ht="16.5" thickTop="1" thickBot="1" x14ac:dyDescent="0.3">
      <c r="A2007" s="5" t="s">
        <v>2383</v>
      </c>
      <c r="B2007" s="6" t="s">
        <v>2384</v>
      </c>
      <c r="C2007" s="14">
        <v>77.745959999999997</v>
      </c>
      <c r="D2007" s="14">
        <v>85.800000000000011</v>
      </c>
      <c r="E2007" s="14">
        <f t="shared" si="209"/>
        <v>85.8</v>
      </c>
      <c r="F2007" s="14">
        <f>SUM(F2008,F2011:F2012)</f>
        <v>85.8</v>
      </c>
      <c r="G2007" s="14">
        <f>SUM(G2008,G2011:G2012)</f>
        <v>0</v>
      </c>
      <c r="H2007" s="14">
        <f>SUM(H2008,H2011:H2012)</f>
        <v>0</v>
      </c>
    </row>
    <row r="2008" spans="1:8" ht="16.5" thickTop="1" thickBot="1" x14ac:dyDescent="0.3">
      <c r="A2008" s="5" t="s">
        <v>2385</v>
      </c>
      <c r="B2008" s="7" t="s">
        <v>20</v>
      </c>
      <c r="C2008" s="15">
        <v>74.685959999999994</v>
      </c>
      <c r="D2008" s="15">
        <v>83.4</v>
      </c>
      <c r="E2008" s="15">
        <f t="shared" si="209"/>
        <v>85.8</v>
      </c>
      <c r="F2008" s="15">
        <f>SUM(F2009:F2010)</f>
        <v>85.8</v>
      </c>
      <c r="G2008" s="15">
        <f>SUM(G2009:G2010)</f>
        <v>0</v>
      </c>
      <c r="H2008" s="15">
        <f>SUM(H2009:H2010)</f>
        <v>0</v>
      </c>
    </row>
    <row r="2009" spans="1:8" ht="16.5" thickTop="1" thickBot="1" x14ac:dyDescent="0.3">
      <c r="A2009" s="5" t="s">
        <v>2386</v>
      </c>
      <c r="B2009" s="8" t="s">
        <v>22</v>
      </c>
      <c r="C2009" s="15">
        <v>47.75976</v>
      </c>
      <c r="D2009" s="15">
        <v>59.9</v>
      </c>
      <c r="E2009" s="15">
        <f t="shared" si="209"/>
        <v>60</v>
      </c>
      <c r="F2009" s="15">
        <v>60</v>
      </c>
      <c r="G2009" s="15">
        <v>0</v>
      </c>
      <c r="H2009" s="15">
        <v>0</v>
      </c>
    </row>
    <row r="2010" spans="1:8" ht="16.5" thickTop="1" thickBot="1" x14ac:dyDescent="0.3">
      <c r="A2010" s="5" t="s">
        <v>2387</v>
      </c>
      <c r="B2010" s="8" t="s">
        <v>24</v>
      </c>
      <c r="C2010" s="15">
        <v>26.926200000000001</v>
      </c>
      <c r="D2010" s="15">
        <v>23.5</v>
      </c>
      <c r="E2010" s="15">
        <f t="shared" si="209"/>
        <v>25.8</v>
      </c>
      <c r="F2010" s="15">
        <v>25.8</v>
      </c>
      <c r="G2010" s="15">
        <v>0</v>
      </c>
      <c r="H2010" s="15">
        <v>0</v>
      </c>
    </row>
    <row r="2011" spans="1:8" ht="16.5" thickTop="1" thickBot="1" x14ac:dyDescent="0.3">
      <c r="A2011" s="5" t="s">
        <v>2388</v>
      </c>
      <c r="B2011" s="7" t="s">
        <v>36</v>
      </c>
      <c r="C2011" s="15">
        <v>2.34</v>
      </c>
      <c r="D2011" s="15">
        <v>2.4</v>
      </c>
      <c r="E2011" s="15">
        <f t="shared" si="209"/>
        <v>0</v>
      </c>
      <c r="F2011" s="15">
        <v>0</v>
      </c>
      <c r="G2011" s="15">
        <v>0</v>
      </c>
      <c r="H2011" s="15">
        <v>0</v>
      </c>
    </row>
    <row r="2012" spans="1:8" ht="16.5" thickTop="1" thickBot="1" x14ac:dyDescent="0.3">
      <c r="A2012" s="5" t="s">
        <v>2389</v>
      </c>
      <c r="B2012" s="7" t="s">
        <v>40</v>
      </c>
      <c r="C2012" s="15">
        <v>0.72</v>
      </c>
      <c r="D2012" s="15">
        <v>0</v>
      </c>
      <c r="E2012" s="15">
        <f t="shared" si="209"/>
        <v>0</v>
      </c>
      <c r="F2012" s="15">
        <v>0</v>
      </c>
      <c r="G2012" s="15">
        <v>0</v>
      </c>
      <c r="H2012" s="15">
        <v>0</v>
      </c>
    </row>
    <row r="2013" spans="1:8" ht="16.5" thickTop="1" thickBot="1" x14ac:dyDescent="0.3">
      <c r="A2013" s="5" t="s">
        <v>2390</v>
      </c>
      <c r="B2013" s="6" t="s">
        <v>2391</v>
      </c>
      <c r="C2013" s="14">
        <v>74.614400000000003</v>
      </c>
      <c r="D2013" s="14">
        <v>76.7</v>
      </c>
      <c r="E2013" s="14">
        <f t="shared" si="209"/>
        <v>76.7</v>
      </c>
      <c r="F2013" s="14">
        <f>SUM(F2014)</f>
        <v>76.7</v>
      </c>
      <c r="G2013" s="14">
        <f>SUM(G2014)</f>
        <v>0</v>
      </c>
      <c r="H2013" s="14">
        <f>SUM(H2014)</f>
        <v>0</v>
      </c>
    </row>
    <row r="2014" spans="1:8" ht="16.5" thickTop="1" thickBot="1" x14ac:dyDescent="0.3">
      <c r="A2014" s="5" t="s">
        <v>2392</v>
      </c>
      <c r="B2014" s="7" t="s">
        <v>20</v>
      </c>
      <c r="C2014" s="15">
        <v>74.614400000000003</v>
      </c>
      <c r="D2014" s="15">
        <v>76.7</v>
      </c>
      <c r="E2014" s="15">
        <f t="shared" si="209"/>
        <v>76.7</v>
      </c>
      <c r="F2014" s="15">
        <f>SUM(F2015:F2017)</f>
        <v>76.7</v>
      </c>
      <c r="G2014" s="15">
        <f>SUM(G2015:G2017)</f>
        <v>0</v>
      </c>
      <c r="H2014" s="15">
        <f>SUM(H2015:H2017)</f>
        <v>0</v>
      </c>
    </row>
    <row r="2015" spans="1:8" ht="16.5" thickTop="1" thickBot="1" x14ac:dyDescent="0.3">
      <c r="A2015" s="5" t="s">
        <v>2393</v>
      </c>
      <c r="B2015" s="8" t="s">
        <v>22</v>
      </c>
      <c r="C2015" s="15">
        <v>59.627000000000002</v>
      </c>
      <c r="D2015" s="15">
        <v>60</v>
      </c>
      <c r="E2015" s="15">
        <f t="shared" si="209"/>
        <v>60</v>
      </c>
      <c r="F2015" s="15">
        <v>60</v>
      </c>
      <c r="G2015" s="15">
        <v>0</v>
      </c>
      <c r="H2015" s="15">
        <v>0</v>
      </c>
    </row>
    <row r="2016" spans="1:8" ht="16.5" thickTop="1" thickBot="1" x14ac:dyDescent="0.3">
      <c r="A2016" s="5" t="s">
        <v>2394</v>
      </c>
      <c r="B2016" s="8" t="s">
        <v>24</v>
      </c>
      <c r="C2016" s="15">
        <v>14.747400000000001</v>
      </c>
      <c r="D2016" s="15">
        <v>16.399999999999999</v>
      </c>
      <c r="E2016" s="15">
        <f t="shared" si="209"/>
        <v>16.399999999999999</v>
      </c>
      <c r="F2016" s="15">
        <v>16.399999999999999</v>
      </c>
      <c r="G2016" s="15">
        <v>0</v>
      </c>
      <c r="H2016" s="15">
        <v>0</v>
      </c>
    </row>
    <row r="2017" spans="1:8" ht="16.5" thickTop="1" thickBot="1" x14ac:dyDescent="0.3">
      <c r="A2017" s="5" t="s">
        <v>2395</v>
      </c>
      <c r="B2017" s="8" t="s">
        <v>34</v>
      </c>
      <c r="C2017" s="15">
        <v>0.24</v>
      </c>
      <c r="D2017" s="15">
        <v>0.3</v>
      </c>
      <c r="E2017" s="15">
        <f t="shared" si="209"/>
        <v>0.3</v>
      </c>
      <c r="F2017" s="15">
        <v>0.3</v>
      </c>
      <c r="G2017" s="15">
        <v>0</v>
      </c>
      <c r="H2017" s="15">
        <v>0</v>
      </c>
    </row>
    <row r="2018" spans="1:8" ht="16.5" thickTop="1" thickBot="1" x14ac:dyDescent="0.3">
      <c r="A2018" s="5" t="s">
        <v>2396</v>
      </c>
      <c r="B2018" s="6" t="s">
        <v>2397</v>
      </c>
      <c r="C2018" s="14">
        <v>72.287490000000005</v>
      </c>
      <c r="D2018" s="14">
        <v>77</v>
      </c>
      <c r="E2018" s="14">
        <f t="shared" si="209"/>
        <v>77</v>
      </c>
      <c r="F2018" s="14">
        <f>SUM(F2019,F2023)</f>
        <v>77</v>
      </c>
      <c r="G2018" s="14">
        <f>SUM(G2019,G2023)</f>
        <v>0</v>
      </c>
      <c r="H2018" s="14">
        <f>SUM(H2019,H2023)</f>
        <v>0</v>
      </c>
    </row>
    <row r="2019" spans="1:8" ht="16.5" thickTop="1" thickBot="1" x14ac:dyDescent="0.3">
      <c r="A2019" s="5" t="s">
        <v>2398</v>
      </c>
      <c r="B2019" s="7" t="s">
        <v>20</v>
      </c>
      <c r="C2019" s="15">
        <v>70.072500000000005</v>
      </c>
      <c r="D2019" s="15">
        <v>76.400000000000006</v>
      </c>
      <c r="E2019" s="15">
        <f t="shared" si="209"/>
        <v>77</v>
      </c>
      <c r="F2019" s="15">
        <f>SUM(F2020:F2022)</f>
        <v>77</v>
      </c>
      <c r="G2019" s="15">
        <f>SUM(G2020:G2022)</f>
        <v>0</v>
      </c>
      <c r="H2019" s="15">
        <f>SUM(H2020:H2022)</f>
        <v>0</v>
      </c>
    </row>
    <row r="2020" spans="1:8" ht="16.5" thickTop="1" thickBot="1" x14ac:dyDescent="0.3">
      <c r="A2020" s="5" t="s">
        <v>2399</v>
      </c>
      <c r="B2020" s="8" t="s">
        <v>22</v>
      </c>
      <c r="C2020" s="15">
        <v>54.193440000000002</v>
      </c>
      <c r="D2020" s="15">
        <v>60</v>
      </c>
      <c r="E2020" s="15">
        <f t="shared" si="209"/>
        <v>60</v>
      </c>
      <c r="F2020" s="15">
        <v>60</v>
      </c>
      <c r="G2020" s="15">
        <v>0</v>
      </c>
      <c r="H2020" s="15">
        <v>0</v>
      </c>
    </row>
    <row r="2021" spans="1:8" ht="16.5" thickTop="1" thickBot="1" x14ac:dyDescent="0.3">
      <c r="A2021" s="5" t="s">
        <v>2400</v>
      </c>
      <c r="B2021" s="8" t="s">
        <v>24</v>
      </c>
      <c r="C2021" s="15">
        <v>15.879060000000001</v>
      </c>
      <c r="D2021" s="15">
        <v>16.399999999999999</v>
      </c>
      <c r="E2021" s="15">
        <f t="shared" si="209"/>
        <v>17</v>
      </c>
      <c r="F2021" s="15">
        <v>17</v>
      </c>
      <c r="G2021" s="15">
        <v>0</v>
      </c>
      <c r="H2021" s="15">
        <v>0</v>
      </c>
    </row>
    <row r="2022" spans="1:8" ht="16.5" thickTop="1" thickBot="1" x14ac:dyDescent="0.3">
      <c r="A2022" s="5" t="s">
        <v>2401</v>
      </c>
      <c r="B2022" s="8" t="s">
        <v>32</v>
      </c>
      <c r="C2022" s="15">
        <v>0</v>
      </c>
      <c r="D2022" s="15">
        <v>0</v>
      </c>
      <c r="E2022" s="15">
        <f t="shared" si="209"/>
        <v>0</v>
      </c>
      <c r="F2022" s="15">
        <v>0</v>
      </c>
      <c r="G2022" s="15">
        <v>0</v>
      </c>
      <c r="H2022" s="15">
        <v>0</v>
      </c>
    </row>
    <row r="2023" spans="1:8" ht="16.5" thickTop="1" thickBot="1" x14ac:dyDescent="0.3">
      <c r="A2023" s="5" t="s">
        <v>2402</v>
      </c>
      <c r="B2023" s="7" t="s">
        <v>36</v>
      </c>
      <c r="C2023" s="15">
        <v>2.2149899999999998</v>
      </c>
      <c r="D2023" s="15">
        <v>0.6</v>
      </c>
      <c r="E2023" s="15">
        <f t="shared" si="209"/>
        <v>0</v>
      </c>
      <c r="F2023" s="15">
        <v>0</v>
      </c>
      <c r="G2023" s="15">
        <v>0</v>
      </c>
      <c r="H2023" s="15">
        <v>0</v>
      </c>
    </row>
    <row r="2024" spans="1:8" ht="16.5" thickTop="1" thickBot="1" x14ac:dyDescent="0.3">
      <c r="A2024" s="5" t="s">
        <v>2403</v>
      </c>
      <c r="B2024" s="6" t="s">
        <v>2404</v>
      </c>
      <c r="C2024" s="14">
        <v>78.65361</v>
      </c>
      <c r="D2024" s="14">
        <v>79</v>
      </c>
      <c r="E2024" s="14">
        <f t="shared" si="209"/>
        <v>79</v>
      </c>
      <c r="F2024" s="14">
        <f>SUM(F2025,F2029)</f>
        <v>79</v>
      </c>
      <c r="G2024" s="14">
        <f>SUM(G2025,G2029)</f>
        <v>0</v>
      </c>
      <c r="H2024" s="14">
        <f>SUM(H2025,H2029)</f>
        <v>0</v>
      </c>
    </row>
    <row r="2025" spans="1:8" ht="16.5" thickTop="1" thickBot="1" x14ac:dyDescent="0.3">
      <c r="A2025" s="5" t="s">
        <v>2405</v>
      </c>
      <c r="B2025" s="7" t="s">
        <v>20</v>
      </c>
      <c r="C2025" s="15">
        <v>77.875919999999994</v>
      </c>
      <c r="D2025" s="15">
        <v>77.2</v>
      </c>
      <c r="E2025" s="15">
        <f t="shared" si="209"/>
        <v>77.2</v>
      </c>
      <c r="F2025" s="15">
        <f>SUM(F2026:F2028)</f>
        <v>77.2</v>
      </c>
      <c r="G2025" s="15">
        <f>SUM(G2026:G2028)</f>
        <v>0</v>
      </c>
      <c r="H2025" s="15">
        <f>SUM(H2026:H2028)</f>
        <v>0</v>
      </c>
    </row>
    <row r="2026" spans="1:8" ht="16.5" thickTop="1" thickBot="1" x14ac:dyDescent="0.3">
      <c r="A2026" s="5" t="s">
        <v>2406</v>
      </c>
      <c r="B2026" s="8" t="s">
        <v>22</v>
      </c>
      <c r="C2026" s="15">
        <v>61.059989999999999</v>
      </c>
      <c r="D2026" s="15">
        <v>60</v>
      </c>
      <c r="E2026" s="15">
        <f t="shared" si="209"/>
        <v>60</v>
      </c>
      <c r="F2026" s="15">
        <v>60</v>
      </c>
      <c r="G2026" s="15">
        <v>0</v>
      </c>
      <c r="H2026" s="15">
        <v>0</v>
      </c>
    </row>
    <row r="2027" spans="1:8" ht="16.5" thickTop="1" thickBot="1" x14ac:dyDescent="0.3">
      <c r="A2027" s="5" t="s">
        <v>2407</v>
      </c>
      <c r="B2027" s="8" t="s">
        <v>24</v>
      </c>
      <c r="C2027" s="15">
        <v>14.49593</v>
      </c>
      <c r="D2027" s="15">
        <v>17.2</v>
      </c>
      <c r="E2027" s="15">
        <f t="shared" si="209"/>
        <v>17.2</v>
      </c>
      <c r="F2027" s="15">
        <v>17.2</v>
      </c>
      <c r="G2027" s="15">
        <v>0</v>
      </c>
      <c r="H2027" s="15">
        <v>0</v>
      </c>
    </row>
    <row r="2028" spans="1:8" ht="16.5" thickTop="1" thickBot="1" x14ac:dyDescent="0.3">
      <c r="A2028" s="5" t="s">
        <v>2408</v>
      </c>
      <c r="B2028" s="8" t="s">
        <v>34</v>
      </c>
      <c r="C2028" s="15">
        <v>2.3199999999999998</v>
      </c>
      <c r="D2028" s="15">
        <v>0</v>
      </c>
      <c r="E2028" s="15">
        <f t="shared" si="209"/>
        <v>0</v>
      </c>
      <c r="F2028" s="15">
        <v>0</v>
      </c>
      <c r="G2028" s="15">
        <v>0</v>
      </c>
      <c r="H2028" s="15">
        <v>0</v>
      </c>
    </row>
    <row r="2029" spans="1:8" ht="16.5" thickTop="1" thickBot="1" x14ac:dyDescent="0.3">
      <c r="A2029" s="5" t="s">
        <v>2409</v>
      </c>
      <c r="B2029" s="7" t="s">
        <v>36</v>
      </c>
      <c r="C2029" s="15">
        <v>0.77768999999999999</v>
      </c>
      <c r="D2029" s="15">
        <v>1.8</v>
      </c>
      <c r="E2029" s="15">
        <f t="shared" si="209"/>
        <v>1.8</v>
      </c>
      <c r="F2029" s="15">
        <v>1.8</v>
      </c>
      <c r="G2029" s="15">
        <v>0</v>
      </c>
      <c r="H2029" s="15">
        <v>0</v>
      </c>
    </row>
    <row r="2030" spans="1:8" ht="16.5" thickTop="1" thickBot="1" x14ac:dyDescent="0.3">
      <c r="A2030" s="5" t="s">
        <v>2410</v>
      </c>
      <c r="B2030" s="6" t="s">
        <v>2411</v>
      </c>
      <c r="C2030" s="14">
        <v>85.139250000000004</v>
      </c>
      <c r="D2030" s="14">
        <v>82</v>
      </c>
      <c r="E2030" s="14">
        <f t="shared" si="209"/>
        <v>82</v>
      </c>
      <c r="F2030" s="14">
        <f>SUM(F2031)</f>
        <v>82</v>
      </c>
      <c r="G2030" s="14">
        <f>SUM(G2031)</f>
        <v>0</v>
      </c>
      <c r="H2030" s="14">
        <f>SUM(H2031)</f>
        <v>0</v>
      </c>
    </row>
    <row r="2031" spans="1:8" ht="16.5" thickTop="1" thickBot="1" x14ac:dyDescent="0.3">
      <c r="A2031" s="5" t="s">
        <v>2412</v>
      </c>
      <c r="B2031" s="7" t="s">
        <v>20</v>
      </c>
      <c r="C2031" s="15">
        <v>85.139250000000004</v>
      </c>
      <c r="D2031" s="15">
        <v>82</v>
      </c>
      <c r="E2031" s="15">
        <f t="shared" si="209"/>
        <v>82</v>
      </c>
      <c r="F2031" s="15">
        <f>SUM(F2032:F2033)</f>
        <v>82</v>
      </c>
      <c r="G2031" s="15">
        <f>SUM(G2032:G2033)</f>
        <v>0</v>
      </c>
      <c r="H2031" s="15">
        <f>SUM(H2032:H2033)</f>
        <v>0</v>
      </c>
    </row>
    <row r="2032" spans="1:8" ht="16.5" thickTop="1" thickBot="1" x14ac:dyDescent="0.3">
      <c r="A2032" s="5" t="s">
        <v>2413</v>
      </c>
      <c r="B2032" s="8" t="s">
        <v>22</v>
      </c>
      <c r="C2032" s="15">
        <v>58.497340000000001</v>
      </c>
      <c r="D2032" s="15">
        <v>60</v>
      </c>
      <c r="E2032" s="15">
        <f t="shared" si="209"/>
        <v>60</v>
      </c>
      <c r="F2032" s="15">
        <v>60</v>
      </c>
      <c r="G2032" s="15">
        <v>0</v>
      </c>
      <c r="H2032" s="15">
        <v>0</v>
      </c>
    </row>
    <row r="2033" spans="1:8" ht="16.5" thickTop="1" thickBot="1" x14ac:dyDescent="0.3">
      <c r="A2033" s="5" t="s">
        <v>2414</v>
      </c>
      <c r="B2033" s="8" t="s">
        <v>24</v>
      </c>
      <c r="C2033" s="15">
        <v>26.641909999999999</v>
      </c>
      <c r="D2033" s="15">
        <v>22</v>
      </c>
      <c r="E2033" s="15">
        <f t="shared" si="209"/>
        <v>22</v>
      </c>
      <c r="F2033" s="15">
        <v>22</v>
      </c>
      <c r="G2033" s="15">
        <v>0</v>
      </c>
      <c r="H2033" s="15">
        <v>0</v>
      </c>
    </row>
    <row r="2034" spans="1:8" ht="16.5" thickTop="1" thickBot="1" x14ac:dyDescent="0.3">
      <c r="A2034" s="5" t="s">
        <v>2415</v>
      </c>
      <c r="B2034" s="6" t="s">
        <v>2416</v>
      </c>
      <c r="C2034" s="14">
        <v>73.131909999999991</v>
      </c>
      <c r="D2034" s="14">
        <v>77.099999999999994</v>
      </c>
      <c r="E2034" s="14">
        <f t="shared" si="209"/>
        <v>78</v>
      </c>
      <c r="F2034" s="14">
        <f>SUM(F2035)</f>
        <v>78</v>
      </c>
      <c r="G2034" s="14">
        <f>SUM(G2035)</f>
        <v>0</v>
      </c>
      <c r="H2034" s="14">
        <f>SUM(H2035)</f>
        <v>0</v>
      </c>
    </row>
    <row r="2035" spans="1:8" ht="16.5" thickTop="1" thickBot="1" x14ac:dyDescent="0.3">
      <c r="A2035" s="5" t="s">
        <v>2417</v>
      </c>
      <c r="B2035" s="7" t="s">
        <v>20</v>
      </c>
      <c r="C2035" s="15">
        <v>73.131909999999991</v>
      </c>
      <c r="D2035" s="15">
        <v>77.099999999999994</v>
      </c>
      <c r="E2035" s="15">
        <f t="shared" si="209"/>
        <v>78</v>
      </c>
      <c r="F2035" s="15">
        <f>SUM(F2036:F2038)</f>
        <v>78</v>
      </c>
      <c r="G2035" s="15">
        <f>SUM(G2036:G2038)</f>
        <v>0</v>
      </c>
      <c r="H2035" s="15">
        <f>SUM(H2036:H2038)</f>
        <v>0</v>
      </c>
    </row>
    <row r="2036" spans="1:8" ht="16.5" thickTop="1" thickBot="1" x14ac:dyDescent="0.3">
      <c r="A2036" s="5" t="s">
        <v>2418</v>
      </c>
      <c r="B2036" s="8" t="s">
        <v>22</v>
      </c>
      <c r="C2036" s="15">
        <v>59.272669999999998</v>
      </c>
      <c r="D2036" s="15">
        <v>60</v>
      </c>
      <c r="E2036" s="15">
        <f t="shared" si="209"/>
        <v>60</v>
      </c>
      <c r="F2036" s="15">
        <v>60</v>
      </c>
      <c r="G2036" s="15">
        <v>0</v>
      </c>
      <c r="H2036" s="15">
        <v>0</v>
      </c>
    </row>
    <row r="2037" spans="1:8" ht="16.5" thickTop="1" thickBot="1" x14ac:dyDescent="0.3">
      <c r="A2037" s="5" t="s">
        <v>2419</v>
      </c>
      <c r="B2037" s="8" t="s">
        <v>24</v>
      </c>
      <c r="C2037" s="15">
        <v>13.78604</v>
      </c>
      <c r="D2037" s="15">
        <v>17</v>
      </c>
      <c r="E2037" s="15">
        <f t="shared" si="209"/>
        <v>17.899999999999999</v>
      </c>
      <c r="F2037" s="15">
        <v>17.899999999999999</v>
      </c>
      <c r="G2037" s="15">
        <v>0</v>
      </c>
      <c r="H2037" s="15">
        <v>0</v>
      </c>
    </row>
    <row r="2038" spans="1:8" ht="16.5" thickTop="1" thickBot="1" x14ac:dyDescent="0.3">
      <c r="A2038" s="5" t="s">
        <v>2420</v>
      </c>
      <c r="B2038" s="8" t="s">
        <v>34</v>
      </c>
      <c r="C2038" s="15">
        <v>7.3200000000000001E-2</v>
      </c>
      <c r="D2038" s="15">
        <v>0.1</v>
      </c>
      <c r="E2038" s="15">
        <f t="shared" si="209"/>
        <v>0.1</v>
      </c>
      <c r="F2038" s="15">
        <v>0.1</v>
      </c>
      <c r="G2038" s="15">
        <v>0</v>
      </c>
      <c r="H2038" s="15">
        <v>0</v>
      </c>
    </row>
    <row r="2039" spans="1:8" ht="16.5" thickTop="1" thickBot="1" x14ac:dyDescent="0.3">
      <c r="A2039" s="5" t="s">
        <v>2421</v>
      </c>
      <c r="B2039" s="6" t="s">
        <v>2422</v>
      </c>
      <c r="C2039" s="14">
        <v>80.623220000000003</v>
      </c>
      <c r="D2039" s="14">
        <v>77.5</v>
      </c>
      <c r="E2039" s="14">
        <f t="shared" si="209"/>
        <v>77.5</v>
      </c>
      <c r="F2039" s="14">
        <f>SUM(F2040,F2044)</f>
        <v>77.5</v>
      </c>
      <c r="G2039" s="14">
        <f>SUM(G2040,G2044)</f>
        <v>0</v>
      </c>
      <c r="H2039" s="14">
        <f>SUM(H2040,H2044)</f>
        <v>0</v>
      </c>
    </row>
    <row r="2040" spans="1:8" ht="16.5" thickTop="1" thickBot="1" x14ac:dyDescent="0.3">
      <c r="A2040" s="5" t="s">
        <v>2423</v>
      </c>
      <c r="B2040" s="7" t="s">
        <v>20</v>
      </c>
      <c r="C2040" s="15">
        <v>77.840010000000007</v>
      </c>
      <c r="D2040" s="15">
        <v>77.5</v>
      </c>
      <c r="E2040" s="15">
        <f t="shared" si="209"/>
        <v>77.5</v>
      </c>
      <c r="F2040" s="15">
        <f>SUM(F2041:F2043)</f>
        <v>77.5</v>
      </c>
      <c r="G2040" s="15">
        <f>SUM(G2041:G2043)</f>
        <v>0</v>
      </c>
      <c r="H2040" s="15">
        <f>SUM(H2041:H2043)</f>
        <v>0</v>
      </c>
    </row>
    <row r="2041" spans="1:8" ht="16.5" thickTop="1" thickBot="1" x14ac:dyDescent="0.3">
      <c r="A2041" s="5" t="s">
        <v>2424</v>
      </c>
      <c r="B2041" s="8" t="s">
        <v>22</v>
      </c>
      <c r="C2041" s="15">
        <v>60.134999999999998</v>
      </c>
      <c r="D2041" s="15">
        <v>60</v>
      </c>
      <c r="E2041" s="15">
        <f t="shared" si="209"/>
        <v>60</v>
      </c>
      <c r="F2041" s="15">
        <v>60</v>
      </c>
      <c r="G2041" s="15">
        <v>0</v>
      </c>
      <c r="H2041" s="15">
        <v>0</v>
      </c>
    </row>
    <row r="2042" spans="1:8" ht="16.5" thickTop="1" thickBot="1" x14ac:dyDescent="0.3">
      <c r="A2042" s="5" t="s">
        <v>2425</v>
      </c>
      <c r="B2042" s="8" t="s">
        <v>24</v>
      </c>
      <c r="C2042" s="15">
        <v>16.67501</v>
      </c>
      <c r="D2042" s="15">
        <v>17.5</v>
      </c>
      <c r="E2042" s="15">
        <f t="shared" si="209"/>
        <v>17.5</v>
      </c>
      <c r="F2042" s="15">
        <v>17.5</v>
      </c>
      <c r="G2042" s="15">
        <v>0</v>
      </c>
      <c r="H2042" s="15">
        <v>0</v>
      </c>
    </row>
    <row r="2043" spans="1:8" ht="16.5" thickTop="1" thickBot="1" x14ac:dyDescent="0.3">
      <c r="A2043" s="5" t="s">
        <v>2426</v>
      </c>
      <c r="B2043" s="8" t="s">
        <v>32</v>
      </c>
      <c r="C2043" s="15">
        <v>1.03</v>
      </c>
      <c r="D2043" s="15">
        <v>0</v>
      </c>
      <c r="E2043" s="15">
        <f t="shared" si="209"/>
        <v>0</v>
      </c>
      <c r="F2043" s="15">
        <v>0</v>
      </c>
      <c r="G2043" s="15">
        <v>0</v>
      </c>
      <c r="H2043" s="15">
        <v>0</v>
      </c>
    </row>
    <row r="2044" spans="1:8" ht="16.5" thickTop="1" thickBot="1" x14ac:dyDescent="0.3">
      <c r="A2044" s="5" t="s">
        <v>2427</v>
      </c>
      <c r="B2044" s="7" t="s">
        <v>36</v>
      </c>
      <c r="C2044" s="15">
        <v>2.78321</v>
      </c>
      <c r="D2044" s="15">
        <v>0</v>
      </c>
      <c r="E2044" s="15">
        <f t="shared" si="209"/>
        <v>0</v>
      </c>
      <c r="F2044" s="15">
        <v>0</v>
      </c>
      <c r="G2044" s="15">
        <v>0</v>
      </c>
      <c r="H2044" s="15">
        <v>0</v>
      </c>
    </row>
    <row r="2045" spans="1:8" ht="16.5" thickTop="1" thickBot="1" x14ac:dyDescent="0.3">
      <c r="A2045" s="5" t="s">
        <v>2428</v>
      </c>
      <c r="B2045" s="6" t="s">
        <v>2429</v>
      </c>
      <c r="C2045" s="14">
        <v>79.054000000000002</v>
      </c>
      <c r="D2045" s="14">
        <v>78</v>
      </c>
      <c r="E2045" s="14">
        <f t="shared" si="209"/>
        <v>78</v>
      </c>
      <c r="F2045" s="14">
        <f>SUM(F2046)</f>
        <v>78</v>
      </c>
      <c r="G2045" s="14">
        <f>SUM(G2046)</f>
        <v>0</v>
      </c>
      <c r="H2045" s="14">
        <f>SUM(H2046)</f>
        <v>0</v>
      </c>
    </row>
    <row r="2046" spans="1:8" ht="16.5" thickTop="1" thickBot="1" x14ac:dyDescent="0.3">
      <c r="A2046" s="5" t="s">
        <v>2430</v>
      </c>
      <c r="B2046" s="7" t="s">
        <v>20</v>
      </c>
      <c r="C2046" s="15">
        <v>79.054000000000002</v>
      </c>
      <c r="D2046" s="15">
        <v>78</v>
      </c>
      <c r="E2046" s="15">
        <f t="shared" si="209"/>
        <v>78</v>
      </c>
      <c r="F2046" s="15">
        <f>SUM(F2047:F2049)</f>
        <v>78</v>
      </c>
      <c r="G2046" s="15">
        <f>SUM(G2047:G2049)</f>
        <v>0</v>
      </c>
      <c r="H2046" s="15">
        <f>SUM(H2047:H2049)</f>
        <v>0</v>
      </c>
    </row>
    <row r="2047" spans="1:8" ht="16.5" thickTop="1" thickBot="1" x14ac:dyDescent="0.3">
      <c r="A2047" s="5" t="s">
        <v>2431</v>
      </c>
      <c r="B2047" s="8" t="s">
        <v>22</v>
      </c>
      <c r="C2047" s="15">
        <v>60.753999999999998</v>
      </c>
      <c r="D2047" s="15">
        <v>60</v>
      </c>
      <c r="E2047" s="15">
        <f t="shared" si="209"/>
        <v>60</v>
      </c>
      <c r="F2047" s="15">
        <v>60</v>
      </c>
      <c r="G2047" s="15">
        <v>0</v>
      </c>
      <c r="H2047" s="15">
        <v>0</v>
      </c>
    </row>
    <row r="2048" spans="1:8" ht="16.5" thickTop="1" thickBot="1" x14ac:dyDescent="0.3">
      <c r="A2048" s="5" t="s">
        <v>2432</v>
      </c>
      <c r="B2048" s="8" t="s">
        <v>24</v>
      </c>
      <c r="C2048" s="15">
        <v>18.3</v>
      </c>
      <c r="D2048" s="15">
        <v>18</v>
      </c>
      <c r="E2048" s="15">
        <f t="shared" si="209"/>
        <v>18</v>
      </c>
      <c r="F2048" s="15">
        <v>18</v>
      </c>
      <c r="G2048" s="15">
        <v>0</v>
      </c>
      <c r="H2048" s="15">
        <v>0</v>
      </c>
    </row>
    <row r="2049" spans="1:8" ht="16.5" thickTop="1" thickBot="1" x14ac:dyDescent="0.3">
      <c r="A2049" s="5" t="s">
        <v>2433</v>
      </c>
      <c r="B2049" s="8" t="s">
        <v>32</v>
      </c>
      <c r="C2049" s="15">
        <v>0</v>
      </c>
      <c r="D2049" s="15">
        <v>0</v>
      </c>
      <c r="E2049" s="15">
        <f t="shared" si="209"/>
        <v>0</v>
      </c>
      <c r="F2049" s="15">
        <v>0</v>
      </c>
      <c r="G2049" s="15">
        <v>0</v>
      </c>
      <c r="H2049" s="15">
        <v>0</v>
      </c>
    </row>
    <row r="2050" spans="1:8" ht="16.5" thickTop="1" thickBot="1" x14ac:dyDescent="0.3">
      <c r="A2050" s="5" t="s">
        <v>2434</v>
      </c>
      <c r="B2050" s="6" t="s">
        <v>2435</v>
      </c>
      <c r="C2050" s="14">
        <v>82.494240000000005</v>
      </c>
      <c r="D2050" s="14">
        <v>84</v>
      </c>
      <c r="E2050" s="14">
        <f t="shared" si="209"/>
        <v>84</v>
      </c>
      <c r="F2050" s="14">
        <f>SUM(F2051)</f>
        <v>84</v>
      </c>
      <c r="G2050" s="14">
        <f>SUM(G2051)</f>
        <v>0</v>
      </c>
      <c r="H2050" s="14">
        <f>SUM(H2051)</f>
        <v>0</v>
      </c>
    </row>
    <row r="2051" spans="1:8" ht="16.5" thickTop="1" thickBot="1" x14ac:dyDescent="0.3">
      <c r="A2051" s="5" t="s">
        <v>2436</v>
      </c>
      <c r="B2051" s="7" t="s">
        <v>20</v>
      </c>
      <c r="C2051" s="15">
        <v>82.494240000000005</v>
      </c>
      <c r="D2051" s="15">
        <v>84</v>
      </c>
      <c r="E2051" s="15">
        <f t="shared" si="209"/>
        <v>84</v>
      </c>
      <c r="F2051" s="15">
        <f>SUM(F2052:F2053)</f>
        <v>84</v>
      </c>
      <c r="G2051" s="15">
        <f>SUM(G2052:G2053)</f>
        <v>0</v>
      </c>
      <c r="H2051" s="15">
        <f>SUM(H2052:H2053)</f>
        <v>0</v>
      </c>
    </row>
    <row r="2052" spans="1:8" ht="16.5" thickTop="1" thickBot="1" x14ac:dyDescent="0.3">
      <c r="A2052" s="5" t="s">
        <v>2437</v>
      </c>
      <c r="B2052" s="8" t="s">
        <v>22</v>
      </c>
      <c r="C2052" s="15">
        <v>60.603000000000002</v>
      </c>
      <c r="D2052" s="15">
        <v>60</v>
      </c>
      <c r="E2052" s="15">
        <f t="shared" si="209"/>
        <v>60</v>
      </c>
      <c r="F2052" s="15">
        <v>60</v>
      </c>
      <c r="G2052" s="15">
        <v>0</v>
      </c>
      <c r="H2052" s="15">
        <v>0</v>
      </c>
    </row>
    <row r="2053" spans="1:8" ht="16.5" thickTop="1" thickBot="1" x14ac:dyDescent="0.3">
      <c r="A2053" s="5" t="s">
        <v>2438</v>
      </c>
      <c r="B2053" s="8" t="s">
        <v>24</v>
      </c>
      <c r="C2053" s="15">
        <v>21.89124</v>
      </c>
      <c r="D2053" s="15">
        <v>24</v>
      </c>
      <c r="E2053" s="15">
        <f t="shared" si="209"/>
        <v>24</v>
      </c>
      <c r="F2053" s="15">
        <v>24</v>
      </c>
      <c r="G2053" s="15">
        <v>0</v>
      </c>
      <c r="H2053" s="15">
        <v>0</v>
      </c>
    </row>
    <row r="2054" spans="1:8" ht="16.5" thickTop="1" thickBot="1" x14ac:dyDescent="0.3">
      <c r="A2054" s="5" t="s">
        <v>2439</v>
      </c>
      <c r="B2054" s="6" t="s">
        <v>2440</v>
      </c>
      <c r="C2054" s="14">
        <v>81.410769999999999</v>
      </c>
      <c r="D2054" s="14">
        <v>78</v>
      </c>
      <c r="E2054" s="14">
        <f t="shared" ref="E2054:E2117" si="210">SUM(F2054:H2054)</f>
        <v>78</v>
      </c>
      <c r="F2054" s="14">
        <f>SUM(F2055)</f>
        <v>78</v>
      </c>
      <c r="G2054" s="14">
        <f>SUM(G2055)</f>
        <v>0</v>
      </c>
      <c r="H2054" s="14">
        <f>SUM(H2055)</f>
        <v>0</v>
      </c>
    </row>
    <row r="2055" spans="1:8" ht="16.5" thickTop="1" thickBot="1" x14ac:dyDescent="0.3">
      <c r="A2055" s="5" t="s">
        <v>2441</v>
      </c>
      <c r="B2055" s="7" t="s">
        <v>20</v>
      </c>
      <c r="C2055" s="15">
        <v>81.410769999999999</v>
      </c>
      <c r="D2055" s="15">
        <v>78</v>
      </c>
      <c r="E2055" s="15">
        <f t="shared" si="210"/>
        <v>78</v>
      </c>
      <c r="F2055" s="15">
        <f>SUM(F2056:F2058)</f>
        <v>78</v>
      </c>
      <c r="G2055" s="15">
        <f>SUM(G2056:G2058)</f>
        <v>0</v>
      </c>
      <c r="H2055" s="15">
        <f>SUM(H2056:H2058)</f>
        <v>0</v>
      </c>
    </row>
    <row r="2056" spans="1:8" ht="16.5" thickTop="1" thickBot="1" x14ac:dyDescent="0.3">
      <c r="A2056" s="5" t="s">
        <v>2442</v>
      </c>
      <c r="B2056" s="8" t="s">
        <v>22</v>
      </c>
      <c r="C2056" s="15">
        <v>59.006</v>
      </c>
      <c r="D2056" s="15">
        <v>59.9</v>
      </c>
      <c r="E2056" s="15">
        <f t="shared" si="210"/>
        <v>60</v>
      </c>
      <c r="F2056" s="15">
        <v>60</v>
      </c>
      <c r="G2056" s="15">
        <v>0</v>
      </c>
      <c r="H2056" s="15">
        <v>0</v>
      </c>
    </row>
    <row r="2057" spans="1:8" ht="16.5" thickTop="1" thickBot="1" x14ac:dyDescent="0.3">
      <c r="A2057" s="5" t="s">
        <v>2443</v>
      </c>
      <c r="B2057" s="8" t="s">
        <v>24</v>
      </c>
      <c r="C2057" s="15">
        <v>18.54241</v>
      </c>
      <c r="D2057" s="15">
        <v>18.100000000000001</v>
      </c>
      <c r="E2057" s="15">
        <f t="shared" si="210"/>
        <v>18</v>
      </c>
      <c r="F2057" s="15">
        <v>18</v>
      </c>
      <c r="G2057" s="15">
        <v>0</v>
      </c>
      <c r="H2057" s="15">
        <v>0</v>
      </c>
    </row>
    <row r="2058" spans="1:8" ht="16.5" thickTop="1" thickBot="1" x14ac:dyDescent="0.3">
      <c r="A2058" s="5" t="s">
        <v>2444</v>
      </c>
      <c r="B2058" s="8" t="s">
        <v>32</v>
      </c>
      <c r="C2058" s="15">
        <v>3.8623599999999998</v>
      </c>
      <c r="D2058" s="15">
        <v>0</v>
      </c>
      <c r="E2058" s="15">
        <f t="shared" si="210"/>
        <v>0</v>
      </c>
      <c r="F2058" s="15">
        <v>0</v>
      </c>
      <c r="G2058" s="15">
        <v>0</v>
      </c>
      <c r="H2058" s="15">
        <v>0</v>
      </c>
    </row>
    <row r="2059" spans="1:8" ht="16.5" thickTop="1" thickBot="1" x14ac:dyDescent="0.3">
      <c r="A2059" s="5" t="s">
        <v>2445</v>
      </c>
      <c r="B2059" s="6" t="s">
        <v>2446</v>
      </c>
      <c r="C2059" s="14">
        <v>70.450770000000006</v>
      </c>
      <c r="D2059" s="14">
        <v>72</v>
      </c>
      <c r="E2059" s="14">
        <f t="shared" si="210"/>
        <v>72</v>
      </c>
      <c r="F2059" s="14">
        <f>SUM(F2060)</f>
        <v>72</v>
      </c>
      <c r="G2059" s="14">
        <f>SUM(G2060)</f>
        <v>0</v>
      </c>
      <c r="H2059" s="14">
        <f>SUM(H2060)</f>
        <v>0</v>
      </c>
    </row>
    <row r="2060" spans="1:8" ht="16.5" thickTop="1" thickBot="1" x14ac:dyDescent="0.3">
      <c r="A2060" s="5" t="s">
        <v>2447</v>
      </c>
      <c r="B2060" s="7" t="s">
        <v>20</v>
      </c>
      <c r="C2060" s="15">
        <v>70.450770000000006</v>
      </c>
      <c r="D2060" s="15">
        <v>72</v>
      </c>
      <c r="E2060" s="15">
        <f t="shared" si="210"/>
        <v>72</v>
      </c>
      <c r="F2060" s="15">
        <f>SUM(F2061:F2062)</f>
        <v>72</v>
      </c>
      <c r="G2060" s="15">
        <f>SUM(G2061:G2062)</f>
        <v>0</v>
      </c>
      <c r="H2060" s="15">
        <f>SUM(H2061:H2062)</f>
        <v>0</v>
      </c>
    </row>
    <row r="2061" spans="1:8" ht="16.5" thickTop="1" thickBot="1" x14ac:dyDescent="0.3">
      <c r="A2061" s="5" t="s">
        <v>2448</v>
      </c>
      <c r="B2061" s="8" t="s">
        <v>22</v>
      </c>
      <c r="C2061" s="15">
        <v>61.201999999999998</v>
      </c>
      <c r="D2061" s="15">
        <v>59.9</v>
      </c>
      <c r="E2061" s="15">
        <f t="shared" si="210"/>
        <v>60</v>
      </c>
      <c r="F2061" s="15">
        <v>60</v>
      </c>
      <c r="G2061" s="15">
        <v>0</v>
      </c>
      <c r="H2061" s="15">
        <v>0</v>
      </c>
    </row>
    <row r="2062" spans="1:8" ht="16.5" thickTop="1" thickBot="1" x14ac:dyDescent="0.3">
      <c r="A2062" s="5" t="s">
        <v>2449</v>
      </c>
      <c r="B2062" s="8" t="s">
        <v>24</v>
      </c>
      <c r="C2062" s="15">
        <v>9.2487700000000004</v>
      </c>
      <c r="D2062" s="15">
        <v>12.1</v>
      </c>
      <c r="E2062" s="15">
        <f t="shared" si="210"/>
        <v>12</v>
      </c>
      <c r="F2062" s="15">
        <v>12</v>
      </c>
      <c r="G2062" s="15">
        <v>0</v>
      </c>
      <c r="H2062" s="15">
        <v>0</v>
      </c>
    </row>
    <row r="2063" spans="1:8" ht="16.5" thickTop="1" thickBot="1" x14ac:dyDescent="0.3">
      <c r="A2063" s="5" t="s">
        <v>2450</v>
      </c>
      <c r="B2063" s="6" t="s">
        <v>2451</v>
      </c>
      <c r="C2063" s="14">
        <v>67.328459999999993</v>
      </c>
      <c r="D2063" s="14">
        <v>76.3</v>
      </c>
      <c r="E2063" s="14">
        <f t="shared" si="210"/>
        <v>80.3</v>
      </c>
      <c r="F2063" s="14">
        <f>SUM(F2064,F2068)</f>
        <v>80.3</v>
      </c>
      <c r="G2063" s="14">
        <f>SUM(G2064,G2068)</f>
        <v>0</v>
      </c>
      <c r="H2063" s="14">
        <f>SUM(H2064,H2068)</f>
        <v>0</v>
      </c>
    </row>
    <row r="2064" spans="1:8" ht="16.5" thickTop="1" thickBot="1" x14ac:dyDescent="0.3">
      <c r="A2064" s="5" t="s">
        <v>2452</v>
      </c>
      <c r="B2064" s="7" t="s">
        <v>20</v>
      </c>
      <c r="C2064" s="15">
        <v>65.648459999999986</v>
      </c>
      <c r="D2064" s="15">
        <v>76.3</v>
      </c>
      <c r="E2064" s="15">
        <f t="shared" si="210"/>
        <v>80.3</v>
      </c>
      <c r="F2064" s="15">
        <f>SUM(F2065:F2067)</f>
        <v>80.3</v>
      </c>
      <c r="G2064" s="15">
        <f>SUM(G2065:G2067)</f>
        <v>0</v>
      </c>
      <c r="H2064" s="15">
        <f>SUM(H2065:H2067)</f>
        <v>0</v>
      </c>
    </row>
    <row r="2065" spans="1:8" ht="16.5" thickTop="1" thickBot="1" x14ac:dyDescent="0.3">
      <c r="A2065" s="5" t="s">
        <v>2453</v>
      </c>
      <c r="B2065" s="8" t="s">
        <v>22</v>
      </c>
      <c r="C2065" s="15">
        <v>49.096179999999997</v>
      </c>
      <c r="D2065" s="15">
        <v>56</v>
      </c>
      <c r="E2065" s="15">
        <f t="shared" si="210"/>
        <v>60</v>
      </c>
      <c r="F2065" s="15">
        <v>60</v>
      </c>
      <c r="G2065" s="15">
        <v>0</v>
      </c>
      <c r="H2065" s="15">
        <v>0</v>
      </c>
    </row>
    <row r="2066" spans="1:8" ht="16.5" thickTop="1" thickBot="1" x14ac:dyDescent="0.3">
      <c r="A2066" s="5" t="s">
        <v>2454</v>
      </c>
      <c r="B2066" s="8" t="s">
        <v>24</v>
      </c>
      <c r="C2066" s="15">
        <v>16.27628</v>
      </c>
      <c r="D2066" s="15">
        <v>20</v>
      </c>
      <c r="E2066" s="15">
        <f t="shared" si="210"/>
        <v>20</v>
      </c>
      <c r="F2066" s="15">
        <v>20</v>
      </c>
      <c r="G2066" s="15">
        <v>0</v>
      </c>
      <c r="H2066" s="15">
        <v>0</v>
      </c>
    </row>
    <row r="2067" spans="1:8" ht="16.5" thickTop="1" thickBot="1" x14ac:dyDescent="0.3">
      <c r="A2067" s="5" t="s">
        <v>2455</v>
      </c>
      <c r="B2067" s="8" t="s">
        <v>34</v>
      </c>
      <c r="C2067" s="15">
        <v>0.27600000000000002</v>
      </c>
      <c r="D2067" s="15">
        <v>0.3</v>
      </c>
      <c r="E2067" s="15">
        <f t="shared" si="210"/>
        <v>0.3</v>
      </c>
      <c r="F2067" s="15">
        <v>0.3</v>
      </c>
      <c r="G2067" s="15">
        <v>0</v>
      </c>
      <c r="H2067" s="15">
        <v>0</v>
      </c>
    </row>
    <row r="2068" spans="1:8" ht="16.5" thickTop="1" thickBot="1" x14ac:dyDescent="0.3">
      <c r="A2068" s="5" t="s">
        <v>2456</v>
      </c>
      <c r="B2068" s="7" t="s">
        <v>36</v>
      </c>
      <c r="C2068" s="15">
        <v>1.68</v>
      </c>
      <c r="D2068" s="15">
        <v>0</v>
      </c>
      <c r="E2068" s="15">
        <f t="shared" si="210"/>
        <v>0</v>
      </c>
      <c r="F2068" s="15">
        <v>0</v>
      </c>
      <c r="G2068" s="15">
        <v>0</v>
      </c>
      <c r="H2068" s="15">
        <v>0</v>
      </c>
    </row>
    <row r="2069" spans="1:8" ht="16.5" thickTop="1" thickBot="1" x14ac:dyDescent="0.3">
      <c r="A2069" s="5" t="s">
        <v>2457</v>
      </c>
      <c r="B2069" s="6" t="s">
        <v>2458</v>
      </c>
      <c r="C2069" s="14">
        <v>74.607249999999993</v>
      </c>
      <c r="D2069" s="14">
        <v>78.5</v>
      </c>
      <c r="E2069" s="14">
        <f t="shared" si="210"/>
        <v>79</v>
      </c>
      <c r="F2069" s="14">
        <f>SUM(F2070)</f>
        <v>79</v>
      </c>
      <c r="G2069" s="14">
        <f>SUM(G2070)</f>
        <v>0</v>
      </c>
      <c r="H2069" s="14">
        <f>SUM(H2070)</f>
        <v>0</v>
      </c>
    </row>
    <row r="2070" spans="1:8" ht="16.5" thickTop="1" thickBot="1" x14ac:dyDescent="0.3">
      <c r="A2070" s="5" t="s">
        <v>2459</v>
      </c>
      <c r="B2070" s="7" t="s">
        <v>20</v>
      </c>
      <c r="C2070" s="15">
        <v>74.607249999999993</v>
      </c>
      <c r="D2070" s="15">
        <v>78.5</v>
      </c>
      <c r="E2070" s="15">
        <f t="shared" si="210"/>
        <v>79</v>
      </c>
      <c r="F2070" s="15">
        <f>SUM(F2071:F2073)</f>
        <v>79</v>
      </c>
      <c r="G2070" s="15">
        <f>SUM(G2071:G2073)</f>
        <v>0</v>
      </c>
      <c r="H2070" s="15">
        <f>SUM(H2071:H2073)</f>
        <v>0</v>
      </c>
    </row>
    <row r="2071" spans="1:8" ht="16.5" thickTop="1" thickBot="1" x14ac:dyDescent="0.3">
      <c r="A2071" s="5" t="s">
        <v>2460</v>
      </c>
      <c r="B2071" s="8" t="s">
        <v>22</v>
      </c>
      <c r="C2071" s="15">
        <v>54.258159999999997</v>
      </c>
      <c r="D2071" s="15">
        <v>60</v>
      </c>
      <c r="E2071" s="15">
        <f t="shared" si="210"/>
        <v>60</v>
      </c>
      <c r="F2071" s="15">
        <v>60</v>
      </c>
      <c r="G2071" s="15">
        <v>0</v>
      </c>
      <c r="H2071" s="15">
        <v>0</v>
      </c>
    </row>
    <row r="2072" spans="1:8" ht="16.5" thickTop="1" thickBot="1" x14ac:dyDescent="0.3">
      <c r="A2072" s="5" t="s">
        <v>2461</v>
      </c>
      <c r="B2072" s="8" t="s">
        <v>24</v>
      </c>
      <c r="C2072" s="15">
        <v>20.34909</v>
      </c>
      <c r="D2072" s="15">
        <v>18.5</v>
      </c>
      <c r="E2072" s="15">
        <f t="shared" si="210"/>
        <v>19</v>
      </c>
      <c r="F2072" s="15">
        <v>19</v>
      </c>
      <c r="G2072" s="15">
        <v>0</v>
      </c>
      <c r="H2072" s="15">
        <v>0</v>
      </c>
    </row>
    <row r="2073" spans="1:8" ht="16.5" thickTop="1" thickBot="1" x14ac:dyDescent="0.3">
      <c r="A2073" s="5" t="s">
        <v>2462</v>
      </c>
      <c r="B2073" s="8" t="s">
        <v>32</v>
      </c>
      <c r="C2073" s="15">
        <v>0</v>
      </c>
      <c r="D2073" s="15">
        <v>0</v>
      </c>
      <c r="E2073" s="15">
        <f t="shared" si="210"/>
        <v>0</v>
      </c>
      <c r="F2073" s="15">
        <v>0</v>
      </c>
      <c r="G2073" s="15">
        <v>0</v>
      </c>
      <c r="H2073" s="15">
        <v>0</v>
      </c>
    </row>
    <row r="2074" spans="1:8" ht="16.5" thickTop="1" thickBot="1" x14ac:dyDescent="0.3">
      <c r="A2074" s="5" t="s">
        <v>2463</v>
      </c>
      <c r="B2074" s="6" t="s">
        <v>2464</v>
      </c>
      <c r="C2074" s="14">
        <v>79.177880000000002</v>
      </c>
      <c r="D2074" s="14">
        <v>79.5</v>
      </c>
      <c r="E2074" s="14">
        <f t="shared" si="210"/>
        <v>78.3</v>
      </c>
      <c r="F2074" s="14">
        <f>SUM(F2075,F2080)</f>
        <v>78.3</v>
      </c>
      <c r="G2074" s="14">
        <f>SUM(G2075,G2080)</f>
        <v>0</v>
      </c>
      <c r="H2074" s="14">
        <f>SUM(H2075,H2080)</f>
        <v>0</v>
      </c>
    </row>
    <row r="2075" spans="1:8" ht="16.5" thickTop="1" thickBot="1" x14ac:dyDescent="0.3">
      <c r="A2075" s="5" t="s">
        <v>2465</v>
      </c>
      <c r="B2075" s="7" t="s">
        <v>20</v>
      </c>
      <c r="C2075" s="15">
        <v>77.677880000000002</v>
      </c>
      <c r="D2075" s="15">
        <v>78.3</v>
      </c>
      <c r="E2075" s="15">
        <f t="shared" si="210"/>
        <v>78.3</v>
      </c>
      <c r="F2075" s="15">
        <f>SUM(F2076:F2079)</f>
        <v>78.3</v>
      </c>
      <c r="G2075" s="15">
        <f>SUM(G2076:G2079)</f>
        <v>0</v>
      </c>
      <c r="H2075" s="15">
        <f>SUM(H2076:H2079)</f>
        <v>0</v>
      </c>
    </row>
    <row r="2076" spans="1:8" ht="16.5" thickTop="1" thickBot="1" x14ac:dyDescent="0.3">
      <c r="A2076" s="5" t="s">
        <v>2466</v>
      </c>
      <c r="B2076" s="8" t="s">
        <v>22</v>
      </c>
      <c r="C2076" s="15">
        <v>56.668030000000002</v>
      </c>
      <c r="D2076" s="15">
        <v>60</v>
      </c>
      <c r="E2076" s="15">
        <f t="shared" si="210"/>
        <v>60</v>
      </c>
      <c r="F2076" s="15">
        <v>60</v>
      </c>
      <c r="G2076" s="15">
        <v>0</v>
      </c>
      <c r="H2076" s="15">
        <v>0</v>
      </c>
    </row>
    <row r="2077" spans="1:8" ht="16.5" thickTop="1" thickBot="1" x14ac:dyDescent="0.3">
      <c r="A2077" s="5" t="s">
        <v>2467</v>
      </c>
      <c r="B2077" s="8" t="s">
        <v>24</v>
      </c>
      <c r="C2077" s="15">
        <v>16.508030000000002</v>
      </c>
      <c r="D2077" s="15">
        <v>18</v>
      </c>
      <c r="E2077" s="15">
        <f t="shared" si="210"/>
        <v>18</v>
      </c>
      <c r="F2077" s="15">
        <v>18</v>
      </c>
      <c r="G2077" s="15">
        <v>0</v>
      </c>
      <c r="H2077" s="15">
        <v>0</v>
      </c>
    </row>
    <row r="2078" spans="1:8" ht="16.5" thickTop="1" thickBot="1" x14ac:dyDescent="0.3">
      <c r="A2078" s="5" t="s">
        <v>2468</v>
      </c>
      <c r="B2078" s="8" t="s">
        <v>32</v>
      </c>
      <c r="C2078" s="15">
        <v>4.2018199999999997</v>
      </c>
      <c r="D2078" s="15">
        <v>0</v>
      </c>
      <c r="E2078" s="15">
        <f t="shared" si="210"/>
        <v>0</v>
      </c>
      <c r="F2078" s="15">
        <v>0</v>
      </c>
      <c r="G2078" s="15">
        <v>0</v>
      </c>
      <c r="H2078" s="15">
        <v>0</v>
      </c>
    </row>
    <row r="2079" spans="1:8" ht="16.5" thickTop="1" thickBot="1" x14ac:dyDescent="0.3">
      <c r="A2079" s="5" t="s">
        <v>2469</v>
      </c>
      <c r="B2079" s="8" t="s">
        <v>34</v>
      </c>
      <c r="C2079" s="15">
        <v>0.3</v>
      </c>
      <c r="D2079" s="15">
        <v>0.3</v>
      </c>
      <c r="E2079" s="15">
        <f t="shared" si="210"/>
        <v>0.3</v>
      </c>
      <c r="F2079" s="15">
        <v>0.3</v>
      </c>
      <c r="G2079" s="15">
        <v>0</v>
      </c>
      <c r="H2079" s="15">
        <v>0</v>
      </c>
    </row>
    <row r="2080" spans="1:8" ht="16.5" thickTop="1" thickBot="1" x14ac:dyDescent="0.3">
      <c r="A2080" s="5" t="s">
        <v>2470</v>
      </c>
      <c r="B2080" s="7" t="s">
        <v>36</v>
      </c>
      <c r="C2080" s="15">
        <v>1.5</v>
      </c>
      <c r="D2080" s="15">
        <v>1.2</v>
      </c>
      <c r="E2080" s="15">
        <f t="shared" si="210"/>
        <v>0</v>
      </c>
      <c r="F2080" s="15">
        <v>0</v>
      </c>
      <c r="G2080" s="15">
        <v>0</v>
      </c>
      <c r="H2080" s="15">
        <v>0</v>
      </c>
    </row>
    <row r="2081" spans="1:8" ht="16.5" thickTop="1" thickBot="1" x14ac:dyDescent="0.3">
      <c r="A2081" s="5" t="s">
        <v>2471</v>
      </c>
      <c r="B2081" s="6" t="s">
        <v>2472</v>
      </c>
      <c r="C2081" s="14">
        <v>82.839549999999988</v>
      </c>
      <c r="D2081" s="14">
        <v>85.5</v>
      </c>
      <c r="E2081" s="14">
        <f t="shared" si="210"/>
        <v>85.5</v>
      </c>
      <c r="F2081" s="14">
        <f>SUM(F2082)</f>
        <v>85.5</v>
      </c>
      <c r="G2081" s="14">
        <f>SUM(G2082)</f>
        <v>0</v>
      </c>
      <c r="H2081" s="14">
        <f>SUM(H2082)</f>
        <v>0</v>
      </c>
    </row>
    <row r="2082" spans="1:8" ht="16.5" thickTop="1" thickBot="1" x14ac:dyDescent="0.3">
      <c r="A2082" s="5" t="s">
        <v>2473</v>
      </c>
      <c r="B2082" s="7" t="s">
        <v>20</v>
      </c>
      <c r="C2082" s="15">
        <v>82.839549999999988</v>
      </c>
      <c r="D2082" s="15">
        <v>85.5</v>
      </c>
      <c r="E2082" s="15">
        <f t="shared" si="210"/>
        <v>85.5</v>
      </c>
      <c r="F2082" s="15">
        <f>SUM(F2083:F2086)</f>
        <v>85.5</v>
      </c>
      <c r="G2082" s="15">
        <f>SUM(G2083:G2086)</f>
        <v>0</v>
      </c>
      <c r="H2082" s="15">
        <f>SUM(H2083:H2086)</f>
        <v>0</v>
      </c>
    </row>
    <row r="2083" spans="1:8" ht="16.5" thickTop="1" thickBot="1" x14ac:dyDescent="0.3">
      <c r="A2083" s="5" t="s">
        <v>2474</v>
      </c>
      <c r="B2083" s="8" t="s">
        <v>22</v>
      </c>
      <c r="C2083" s="15">
        <v>57.275660000000002</v>
      </c>
      <c r="D2083" s="15">
        <v>60</v>
      </c>
      <c r="E2083" s="15">
        <f t="shared" si="210"/>
        <v>60</v>
      </c>
      <c r="F2083" s="15">
        <v>60</v>
      </c>
      <c r="G2083" s="15">
        <v>0</v>
      </c>
      <c r="H2083" s="15">
        <v>0</v>
      </c>
    </row>
    <row r="2084" spans="1:8" ht="16.5" thickTop="1" thickBot="1" x14ac:dyDescent="0.3">
      <c r="A2084" s="5" t="s">
        <v>2475</v>
      </c>
      <c r="B2084" s="8" t="s">
        <v>24</v>
      </c>
      <c r="C2084" s="15">
        <v>24.4437</v>
      </c>
      <c r="D2084" s="15">
        <v>25.1</v>
      </c>
      <c r="E2084" s="15">
        <f t="shared" si="210"/>
        <v>25.1</v>
      </c>
      <c r="F2084" s="15">
        <v>25.1</v>
      </c>
      <c r="G2084" s="15">
        <v>0</v>
      </c>
      <c r="H2084" s="15">
        <v>0</v>
      </c>
    </row>
    <row r="2085" spans="1:8" ht="16.5" thickTop="1" thickBot="1" x14ac:dyDescent="0.3">
      <c r="A2085" s="5" t="s">
        <v>2476</v>
      </c>
      <c r="B2085" s="8" t="s">
        <v>32</v>
      </c>
      <c r="C2085" s="15">
        <v>0.73619000000000001</v>
      </c>
      <c r="D2085" s="15">
        <v>0</v>
      </c>
      <c r="E2085" s="15">
        <f t="shared" si="210"/>
        <v>0</v>
      </c>
      <c r="F2085" s="15">
        <v>0</v>
      </c>
      <c r="G2085" s="15">
        <v>0</v>
      </c>
      <c r="H2085" s="15">
        <v>0</v>
      </c>
    </row>
    <row r="2086" spans="1:8" ht="16.5" thickTop="1" thickBot="1" x14ac:dyDescent="0.3">
      <c r="A2086" s="5" t="s">
        <v>2477</v>
      </c>
      <c r="B2086" s="8" t="s">
        <v>34</v>
      </c>
      <c r="C2086" s="15">
        <v>0.38400000000000001</v>
      </c>
      <c r="D2086" s="15">
        <v>0.4</v>
      </c>
      <c r="E2086" s="15">
        <f t="shared" si="210"/>
        <v>0.4</v>
      </c>
      <c r="F2086" s="15">
        <v>0.4</v>
      </c>
      <c r="G2086" s="15">
        <v>0</v>
      </c>
      <c r="H2086" s="15">
        <v>0</v>
      </c>
    </row>
    <row r="2087" spans="1:8" ht="16.5" thickTop="1" thickBot="1" x14ac:dyDescent="0.3">
      <c r="A2087" s="5" t="s">
        <v>2478</v>
      </c>
      <c r="B2087" s="6" t="s">
        <v>2479</v>
      </c>
      <c r="C2087" s="14">
        <v>65.966680000000011</v>
      </c>
      <c r="D2087" s="14">
        <v>78.7</v>
      </c>
      <c r="E2087" s="14">
        <f t="shared" si="210"/>
        <v>80.7</v>
      </c>
      <c r="F2087" s="14">
        <f>SUM(F2088,F2092)</f>
        <v>80.7</v>
      </c>
      <c r="G2087" s="14">
        <f>SUM(G2088,G2092)</f>
        <v>0</v>
      </c>
      <c r="H2087" s="14">
        <f>SUM(H2088,H2092)</f>
        <v>0</v>
      </c>
    </row>
    <row r="2088" spans="1:8" ht="16.5" thickTop="1" thickBot="1" x14ac:dyDescent="0.3">
      <c r="A2088" s="5" t="s">
        <v>2480</v>
      </c>
      <c r="B2088" s="7" t="s">
        <v>20</v>
      </c>
      <c r="C2088" s="15">
        <v>64.266680000000008</v>
      </c>
      <c r="D2088" s="15">
        <v>78.7</v>
      </c>
      <c r="E2088" s="15">
        <f t="shared" si="210"/>
        <v>80.7</v>
      </c>
      <c r="F2088" s="15">
        <f>SUM(F2089:F2091)</f>
        <v>80.7</v>
      </c>
      <c r="G2088" s="15">
        <f>SUM(G2089:G2091)</f>
        <v>0</v>
      </c>
      <c r="H2088" s="15">
        <f>SUM(H2089:H2091)</f>
        <v>0</v>
      </c>
    </row>
    <row r="2089" spans="1:8" ht="16.5" thickTop="1" thickBot="1" x14ac:dyDescent="0.3">
      <c r="A2089" s="5" t="s">
        <v>2481</v>
      </c>
      <c r="B2089" s="8" t="s">
        <v>22</v>
      </c>
      <c r="C2089" s="15">
        <v>51.218000000000004</v>
      </c>
      <c r="D2089" s="15">
        <v>57.8</v>
      </c>
      <c r="E2089" s="15">
        <f t="shared" si="210"/>
        <v>60</v>
      </c>
      <c r="F2089" s="15">
        <v>60</v>
      </c>
      <c r="G2089" s="15">
        <v>0</v>
      </c>
      <c r="H2089" s="15">
        <v>0</v>
      </c>
    </row>
    <row r="2090" spans="1:8" ht="16.5" thickTop="1" thickBot="1" x14ac:dyDescent="0.3">
      <c r="A2090" s="5" t="s">
        <v>2482</v>
      </c>
      <c r="B2090" s="8" t="s">
        <v>24</v>
      </c>
      <c r="C2090" s="15">
        <v>12.92868</v>
      </c>
      <c r="D2090" s="15">
        <v>20.7</v>
      </c>
      <c r="E2090" s="15">
        <f t="shared" si="210"/>
        <v>20.5</v>
      </c>
      <c r="F2090" s="15">
        <v>20.5</v>
      </c>
      <c r="G2090" s="15">
        <v>0</v>
      </c>
      <c r="H2090" s="15">
        <v>0</v>
      </c>
    </row>
    <row r="2091" spans="1:8" ht="16.5" thickTop="1" thickBot="1" x14ac:dyDescent="0.3">
      <c r="A2091" s="5" t="s">
        <v>2483</v>
      </c>
      <c r="B2091" s="8" t="s">
        <v>34</v>
      </c>
      <c r="C2091" s="15">
        <v>0.12</v>
      </c>
      <c r="D2091" s="15">
        <v>0.2</v>
      </c>
      <c r="E2091" s="15">
        <f t="shared" si="210"/>
        <v>0.2</v>
      </c>
      <c r="F2091" s="15">
        <v>0.2</v>
      </c>
      <c r="G2091" s="15">
        <v>0</v>
      </c>
      <c r="H2091" s="15">
        <v>0</v>
      </c>
    </row>
    <row r="2092" spans="1:8" ht="16.5" thickTop="1" thickBot="1" x14ac:dyDescent="0.3">
      <c r="A2092" s="5" t="s">
        <v>2484</v>
      </c>
      <c r="B2092" s="7" t="s">
        <v>36</v>
      </c>
      <c r="C2092" s="15">
        <v>1.7</v>
      </c>
      <c r="D2092" s="15">
        <v>0</v>
      </c>
      <c r="E2092" s="15">
        <f t="shared" si="210"/>
        <v>0</v>
      </c>
      <c r="F2092" s="15">
        <v>0</v>
      </c>
      <c r="G2092" s="15">
        <v>0</v>
      </c>
      <c r="H2092" s="15">
        <v>0</v>
      </c>
    </row>
    <row r="2093" spans="1:8" ht="16.5" thickTop="1" thickBot="1" x14ac:dyDescent="0.3">
      <c r="A2093" s="5" t="s">
        <v>2485</v>
      </c>
      <c r="B2093" s="6" t="s">
        <v>2486</v>
      </c>
      <c r="C2093" s="14">
        <v>71.547160000000005</v>
      </c>
      <c r="D2093" s="14">
        <v>78</v>
      </c>
      <c r="E2093" s="14">
        <f t="shared" si="210"/>
        <v>78</v>
      </c>
      <c r="F2093" s="14">
        <f>SUM(F2094,F2098)</f>
        <v>78</v>
      </c>
      <c r="G2093" s="14">
        <f>SUM(G2094,G2098)</f>
        <v>0</v>
      </c>
      <c r="H2093" s="14">
        <f>SUM(H2094,H2098)</f>
        <v>0</v>
      </c>
    </row>
    <row r="2094" spans="1:8" ht="16.5" thickTop="1" thickBot="1" x14ac:dyDescent="0.3">
      <c r="A2094" s="5" t="s">
        <v>2487</v>
      </c>
      <c r="B2094" s="7" t="s">
        <v>20</v>
      </c>
      <c r="C2094" s="15">
        <v>69.270160000000004</v>
      </c>
      <c r="D2094" s="15">
        <v>77.2</v>
      </c>
      <c r="E2094" s="15">
        <f t="shared" si="210"/>
        <v>75.7</v>
      </c>
      <c r="F2094" s="15">
        <f>SUM(F2095:F2097)</f>
        <v>75.7</v>
      </c>
      <c r="G2094" s="15">
        <f>SUM(G2095:G2097)</f>
        <v>0</v>
      </c>
      <c r="H2094" s="15">
        <f>SUM(H2095:H2097)</f>
        <v>0</v>
      </c>
    </row>
    <row r="2095" spans="1:8" ht="16.5" thickTop="1" thickBot="1" x14ac:dyDescent="0.3">
      <c r="A2095" s="5" t="s">
        <v>2488</v>
      </c>
      <c r="B2095" s="8" t="s">
        <v>22</v>
      </c>
      <c r="C2095" s="15">
        <v>54.087870000000002</v>
      </c>
      <c r="D2095" s="15">
        <v>60</v>
      </c>
      <c r="E2095" s="15">
        <f t="shared" si="210"/>
        <v>60</v>
      </c>
      <c r="F2095" s="15">
        <v>60</v>
      </c>
      <c r="G2095" s="15">
        <v>0</v>
      </c>
      <c r="H2095" s="15">
        <v>0</v>
      </c>
    </row>
    <row r="2096" spans="1:8" ht="16.5" thickTop="1" thickBot="1" x14ac:dyDescent="0.3">
      <c r="A2096" s="5" t="s">
        <v>2489</v>
      </c>
      <c r="B2096" s="8" t="s">
        <v>24</v>
      </c>
      <c r="C2096" s="15">
        <v>14.652279999999999</v>
      </c>
      <c r="D2096" s="15">
        <v>17.2</v>
      </c>
      <c r="E2096" s="15">
        <f t="shared" si="210"/>
        <v>15.7</v>
      </c>
      <c r="F2096" s="15">
        <v>15.7</v>
      </c>
      <c r="G2096" s="15">
        <v>0</v>
      </c>
      <c r="H2096" s="15">
        <v>0</v>
      </c>
    </row>
    <row r="2097" spans="1:8" ht="16.5" thickTop="1" thickBot="1" x14ac:dyDescent="0.3">
      <c r="A2097" s="5" t="s">
        <v>2490</v>
      </c>
      <c r="B2097" s="8" t="s">
        <v>32</v>
      </c>
      <c r="C2097" s="15">
        <v>0.53000999999999998</v>
      </c>
      <c r="D2097" s="15">
        <v>0</v>
      </c>
      <c r="E2097" s="15">
        <f t="shared" si="210"/>
        <v>0</v>
      </c>
      <c r="F2097" s="15">
        <v>0</v>
      </c>
      <c r="G2097" s="15">
        <v>0</v>
      </c>
      <c r="H2097" s="15">
        <v>0</v>
      </c>
    </row>
    <row r="2098" spans="1:8" ht="16.5" thickTop="1" thickBot="1" x14ac:dyDescent="0.3">
      <c r="A2098" s="5" t="s">
        <v>2491</v>
      </c>
      <c r="B2098" s="7" t="s">
        <v>36</v>
      </c>
      <c r="C2098" s="15">
        <v>2.2770000000000001</v>
      </c>
      <c r="D2098" s="15">
        <v>0.8</v>
      </c>
      <c r="E2098" s="15">
        <f t="shared" si="210"/>
        <v>2.2999999999999998</v>
      </c>
      <c r="F2098" s="15">
        <v>2.2999999999999998</v>
      </c>
      <c r="G2098" s="15">
        <v>0</v>
      </c>
      <c r="H2098" s="15">
        <v>0</v>
      </c>
    </row>
    <row r="2099" spans="1:8" ht="16.5" thickTop="1" thickBot="1" x14ac:dyDescent="0.3">
      <c r="A2099" s="5" t="s">
        <v>2492</v>
      </c>
      <c r="B2099" s="6" t="s">
        <v>2493</v>
      </c>
      <c r="C2099" s="14">
        <v>78.450250000000011</v>
      </c>
      <c r="D2099" s="14">
        <v>73.3</v>
      </c>
      <c r="E2099" s="14">
        <f t="shared" si="210"/>
        <v>73.3</v>
      </c>
      <c r="F2099" s="14">
        <f>SUM(F2100)</f>
        <v>73.3</v>
      </c>
      <c r="G2099" s="14">
        <f>SUM(G2100)</f>
        <v>0</v>
      </c>
      <c r="H2099" s="14">
        <f>SUM(H2100)</f>
        <v>0</v>
      </c>
    </row>
    <row r="2100" spans="1:8" ht="16.5" thickTop="1" thickBot="1" x14ac:dyDescent="0.3">
      <c r="A2100" s="5" t="s">
        <v>2494</v>
      </c>
      <c r="B2100" s="7" t="s">
        <v>20</v>
      </c>
      <c r="C2100" s="15">
        <v>78.450250000000011</v>
      </c>
      <c r="D2100" s="15">
        <v>73.3</v>
      </c>
      <c r="E2100" s="15">
        <f t="shared" si="210"/>
        <v>73.3</v>
      </c>
      <c r="F2100" s="15">
        <f>SUM(F2101:F2104)</f>
        <v>73.3</v>
      </c>
      <c r="G2100" s="15">
        <f>SUM(G2101:G2104)</f>
        <v>0</v>
      </c>
      <c r="H2100" s="15">
        <f>SUM(H2101:H2104)</f>
        <v>0</v>
      </c>
    </row>
    <row r="2101" spans="1:8" ht="16.5" thickTop="1" thickBot="1" x14ac:dyDescent="0.3">
      <c r="A2101" s="5" t="s">
        <v>2495</v>
      </c>
      <c r="B2101" s="8" t="s">
        <v>22</v>
      </c>
      <c r="C2101" s="15">
        <v>56.689540000000001</v>
      </c>
      <c r="D2101" s="15">
        <v>60</v>
      </c>
      <c r="E2101" s="15">
        <f t="shared" si="210"/>
        <v>60</v>
      </c>
      <c r="F2101" s="15">
        <v>60</v>
      </c>
      <c r="G2101" s="15">
        <v>0</v>
      </c>
      <c r="H2101" s="15">
        <v>0</v>
      </c>
    </row>
    <row r="2102" spans="1:8" ht="16.5" thickTop="1" thickBot="1" x14ac:dyDescent="0.3">
      <c r="A2102" s="5" t="s">
        <v>2496</v>
      </c>
      <c r="B2102" s="8" t="s">
        <v>24</v>
      </c>
      <c r="C2102" s="15">
        <v>15.58869</v>
      </c>
      <c r="D2102" s="15">
        <v>13.1</v>
      </c>
      <c r="E2102" s="15">
        <f t="shared" si="210"/>
        <v>13.2</v>
      </c>
      <c r="F2102" s="15">
        <v>13.2</v>
      </c>
      <c r="G2102" s="15">
        <v>0</v>
      </c>
      <c r="H2102" s="15">
        <v>0</v>
      </c>
    </row>
    <row r="2103" spans="1:8" ht="16.5" thickTop="1" thickBot="1" x14ac:dyDescent="0.3">
      <c r="A2103" s="5" t="s">
        <v>2497</v>
      </c>
      <c r="B2103" s="8" t="s">
        <v>32</v>
      </c>
      <c r="C2103" s="15">
        <v>6.0670000000000002</v>
      </c>
      <c r="D2103" s="15">
        <v>0</v>
      </c>
      <c r="E2103" s="15">
        <f t="shared" si="210"/>
        <v>0</v>
      </c>
      <c r="F2103" s="15">
        <v>0</v>
      </c>
      <c r="G2103" s="15">
        <v>0</v>
      </c>
      <c r="H2103" s="15">
        <v>0</v>
      </c>
    </row>
    <row r="2104" spans="1:8" ht="16.5" thickTop="1" thickBot="1" x14ac:dyDescent="0.3">
      <c r="A2104" s="5" t="s">
        <v>2498</v>
      </c>
      <c r="B2104" s="8" t="s">
        <v>34</v>
      </c>
      <c r="C2104" s="15">
        <v>0.10502</v>
      </c>
      <c r="D2104" s="15">
        <v>0.2</v>
      </c>
      <c r="E2104" s="15">
        <f t="shared" si="210"/>
        <v>0.1</v>
      </c>
      <c r="F2104" s="15">
        <v>0.1</v>
      </c>
      <c r="G2104" s="15">
        <v>0</v>
      </c>
      <c r="H2104" s="15">
        <v>0</v>
      </c>
    </row>
    <row r="2105" spans="1:8" ht="16.5" thickTop="1" thickBot="1" x14ac:dyDescent="0.3">
      <c r="A2105" s="5" t="s">
        <v>2499</v>
      </c>
      <c r="B2105" s="6" t="s">
        <v>2500</v>
      </c>
      <c r="C2105" s="14">
        <v>67.055059999999997</v>
      </c>
      <c r="D2105" s="14">
        <v>78</v>
      </c>
      <c r="E2105" s="14">
        <f t="shared" si="210"/>
        <v>78</v>
      </c>
      <c r="F2105" s="14">
        <f>SUM(F2106,F2111)</f>
        <v>78</v>
      </c>
      <c r="G2105" s="14">
        <f>SUM(G2106,G2111)</f>
        <v>0</v>
      </c>
      <c r="H2105" s="14">
        <f>SUM(H2106,H2111)</f>
        <v>0</v>
      </c>
    </row>
    <row r="2106" spans="1:8" ht="16.5" thickTop="1" thickBot="1" x14ac:dyDescent="0.3">
      <c r="A2106" s="5" t="s">
        <v>2501</v>
      </c>
      <c r="B2106" s="7" t="s">
        <v>20</v>
      </c>
      <c r="C2106" s="15">
        <v>65.570059999999998</v>
      </c>
      <c r="D2106" s="15">
        <v>78</v>
      </c>
      <c r="E2106" s="15">
        <f t="shared" si="210"/>
        <v>78</v>
      </c>
      <c r="F2106" s="15">
        <f>SUM(F2107:F2110)</f>
        <v>78</v>
      </c>
      <c r="G2106" s="15">
        <f>SUM(G2107:G2110)</f>
        <v>0</v>
      </c>
      <c r="H2106" s="15">
        <f>SUM(H2107:H2110)</f>
        <v>0</v>
      </c>
    </row>
    <row r="2107" spans="1:8" ht="16.5" thickTop="1" thickBot="1" x14ac:dyDescent="0.3">
      <c r="A2107" s="5" t="s">
        <v>2502</v>
      </c>
      <c r="B2107" s="8" t="s">
        <v>22</v>
      </c>
      <c r="C2107" s="15">
        <v>50.087719999999997</v>
      </c>
      <c r="D2107" s="15">
        <v>60</v>
      </c>
      <c r="E2107" s="15">
        <f t="shared" si="210"/>
        <v>60</v>
      </c>
      <c r="F2107" s="15">
        <v>60</v>
      </c>
      <c r="G2107" s="15">
        <v>0</v>
      </c>
      <c r="H2107" s="15">
        <v>0</v>
      </c>
    </row>
    <row r="2108" spans="1:8" ht="16.5" thickTop="1" thickBot="1" x14ac:dyDescent="0.3">
      <c r="A2108" s="5" t="s">
        <v>2503</v>
      </c>
      <c r="B2108" s="8" t="s">
        <v>24</v>
      </c>
      <c r="C2108" s="15">
        <v>12.67582</v>
      </c>
      <c r="D2108" s="15">
        <v>17.8</v>
      </c>
      <c r="E2108" s="15">
        <f t="shared" si="210"/>
        <v>17.8</v>
      </c>
      <c r="F2108" s="15">
        <v>17.8</v>
      </c>
      <c r="G2108" s="15">
        <v>0</v>
      </c>
      <c r="H2108" s="15">
        <v>0</v>
      </c>
    </row>
    <row r="2109" spans="1:8" ht="16.5" thickTop="1" thickBot="1" x14ac:dyDescent="0.3">
      <c r="A2109" s="5" t="s">
        <v>2504</v>
      </c>
      <c r="B2109" s="8" t="s">
        <v>32</v>
      </c>
      <c r="C2109" s="15">
        <v>2.7196500000000001</v>
      </c>
      <c r="D2109" s="15">
        <v>0</v>
      </c>
      <c r="E2109" s="15">
        <f t="shared" si="210"/>
        <v>0</v>
      </c>
      <c r="F2109" s="15">
        <v>0</v>
      </c>
      <c r="G2109" s="15">
        <v>0</v>
      </c>
      <c r="H2109" s="15">
        <v>0</v>
      </c>
    </row>
    <row r="2110" spans="1:8" ht="16.5" thickTop="1" thickBot="1" x14ac:dyDescent="0.3">
      <c r="A2110" s="5" t="s">
        <v>2505</v>
      </c>
      <c r="B2110" s="8" t="s">
        <v>34</v>
      </c>
      <c r="C2110" s="15">
        <v>8.6870000000000003E-2</v>
      </c>
      <c r="D2110" s="15">
        <v>0.2</v>
      </c>
      <c r="E2110" s="15">
        <f t="shared" si="210"/>
        <v>0.2</v>
      </c>
      <c r="F2110" s="15">
        <v>0.2</v>
      </c>
      <c r="G2110" s="15">
        <v>0</v>
      </c>
      <c r="H2110" s="15">
        <v>0</v>
      </c>
    </row>
    <row r="2111" spans="1:8" ht="16.5" thickTop="1" thickBot="1" x14ac:dyDescent="0.3">
      <c r="A2111" s="5" t="s">
        <v>2506</v>
      </c>
      <c r="B2111" s="7" t="s">
        <v>36</v>
      </c>
      <c r="C2111" s="15">
        <v>1.4850000000000001</v>
      </c>
      <c r="D2111" s="15">
        <v>0</v>
      </c>
      <c r="E2111" s="15">
        <f t="shared" si="210"/>
        <v>0</v>
      </c>
      <c r="F2111" s="15">
        <v>0</v>
      </c>
      <c r="G2111" s="15">
        <v>0</v>
      </c>
      <c r="H2111" s="15">
        <v>0</v>
      </c>
    </row>
    <row r="2112" spans="1:8" ht="16.5" thickTop="1" thickBot="1" x14ac:dyDescent="0.3">
      <c r="A2112" s="5" t="s">
        <v>2507</v>
      </c>
      <c r="B2112" s="6" t="s">
        <v>2508</v>
      </c>
      <c r="C2112" s="14">
        <v>76.767269999999996</v>
      </c>
      <c r="D2112" s="14">
        <v>74.5</v>
      </c>
      <c r="E2112" s="14">
        <f t="shared" si="210"/>
        <v>74.599999999999994</v>
      </c>
      <c r="F2112" s="14">
        <f>SUM(F2113)</f>
        <v>74.599999999999994</v>
      </c>
      <c r="G2112" s="14">
        <f>SUM(G2113)</f>
        <v>0</v>
      </c>
      <c r="H2112" s="14">
        <f>SUM(H2113)</f>
        <v>0</v>
      </c>
    </row>
    <row r="2113" spans="1:8" ht="16.5" thickTop="1" thickBot="1" x14ac:dyDescent="0.3">
      <c r="A2113" s="5" t="s">
        <v>2509</v>
      </c>
      <c r="B2113" s="7" t="s">
        <v>20</v>
      </c>
      <c r="C2113" s="15">
        <v>76.767269999999996</v>
      </c>
      <c r="D2113" s="15">
        <v>74.5</v>
      </c>
      <c r="E2113" s="15">
        <f t="shared" si="210"/>
        <v>74.599999999999994</v>
      </c>
      <c r="F2113" s="15">
        <f>SUM(F2114:F2116)</f>
        <v>74.599999999999994</v>
      </c>
      <c r="G2113" s="15">
        <f>SUM(G2114:G2116)</f>
        <v>0</v>
      </c>
      <c r="H2113" s="15">
        <f>SUM(H2114:H2116)</f>
        <v>0</v>
      </c>
    </row>
    <row r="2114" spans="1:8" ht="16.5" thickTop="1" thickBot="1" x14ac:dyDescent="0.3">
      <c r="A2114" s="5" t="s">
        <v>2510</v>
      </c>
      <c r="B2114" s="8" t="s">
        <v>22</v>
      </c>
      <c r="C2114" s="15">
        <v>61.567270000000001</v>
      </c>
      <c r="D2114" s="15">
        <v>59.9</v>
      </c>
      <c r="E2114" s="15">
        <f t="shared" si="210"/>
        <v>60</v>
      </c>
      <c r="F2114" s="15">
        <v>60</v>
      </c>
      <c r="G2114" s="15">
        <v>0</v>
      </c>
      <c r="H2114" s="15">
        <v>0</v>
      </c>
    </row>
    <row r="2115" spans="1:8" ht="16.5" thickTop="1" thickBot="1" x14ac:dyDescent="0.3">
      <c r="A2115" s="5" t="s">
        <v>2511</v>
      </c>
      <c r="B2115" s="8" t="s">
        <v>24</v>
      </c>
      <c r="C2115" s="15">
        <v>15.2</v>
      </c>
      <c r="D2115" s="15">
        <v>14.6</v>
      </c>
      <c r="E2115" s="15">
        <f t="shared" si="210"/>
        <v>14.6</v>
      </c>
      <c r="F2115" s="15">
        <v>14.6</v>
      </c>
      <c r="G2115" s="15">
        <v>0</v>
      </c>
      <c r="H2115" s="15">
        <v>0</v>
      </c>
    </row>
    <row r="2116" spans="1:8" ht="16.5" thickTop="1" thickBot="1" x14ac:dyDescent="0.3">
      <c r="A2116" s="5" t="s">
        <v>2512</v>
      </c>
      <c r="B2116" s="8" t="s">
        <v>32</v>
      </c>
      <c r="C2116" s="15">
        <v>0</v>
      </c>
      <c r="D2116" s="15">
        <v>0</v>
      </c>
      <c r="E2116" s="15">
        <f t="shared" si="210"/>
        <v>0</v>
      </c>
      <c r="F2116" s="15">
        <v>0</v>
      </c>
      <c r="G2116" s="15">
        <v>0</v>
      </c>
      <c r="H2116" s="15">
        <v>0</v>
      </c>
    </row>
    <row r="2117" spans="1:8" ht="16.5" thickTop="1" thickBot="1" x14ac:dyDescent="0.3">
      <c r="A2117" s="5" t="s">
        <v>2513</v>
      </c>
      <c r="B2117" s="6" t="s">
        <v>2514</v>
      </c>
      <c r="C2117" s="14">
        <v>76.109059999999999</v>
      </c>
      <c r="D2117" s="14">
        <v>75.5</v>
      </c>
      <c r="E2117" s="14">
        <f t="shared" si="210"/>
        <v>75.5</v>
      </c>
      <c r="F2117" s="14">
        <f>SUM(F2118,F2122)</f>
        <v>75.5</v>
      </c>
      <c r="G2117" s="14">
        <f>SUM(G2118,G2122)</f>
        <v>0</v>
      </c>
      <c r="H2117" s="14">
        <f>SUM(H2118,H2122)</f>
        <v>0</v>
      </c>
    </row>
    <row r="2118" spans="1:8" ht="16.5" thickTop="1" thickBot="1" x14ac:dyDescent="0.3">
      <c r="A2118" s="5" t="s">
        <v>2515</v>
      </c>
      <c r="B2118" s="7" t="s">
        <v>20</v>
      </c>
      <c r="C2118" s="15">
        <v>72.085740000000001</v>
      </c>
      <c r="D2118" s="15">
        <v>75.5</v>
      </c>
      <c r="E2118" s="15">
        <f t="shared" ref="E2118:E2181" si="211">SUM(F2118:H2118)</f>
        <v>75.5</v>
      </c>
      <c r="F2118" s="15">
        <f>SUM(F2119:F2121)</f>
        <v>75.5</v>
      </c>
      <c r="G2118" s="15">
        <f>SUM(G2119:G2121)</f>
        <v>0</v>
      </c>
      <c r="H2118" s="15">
        <f>SUM(H2119:H2121)</f>
        <v>0</v>
      </c>
    </row>
    <row r="2119" spans="1:8" ht="16.5" thickTop="1" thickBot="1" x14ac:dyDescent="0.3">
      <c r="A2119" s="5" t="s">
        <v>2516</v>
      </c>
      <c r="B2119" s="8" t="s">
        <v>22</v>
      </c>
      <c r="C2119" s="15">
        <v>53.395690000000002</v>
      </c>
      <c r="D2119" s="15">
        <v>60</v>
      </c>
      <c r="E2119" s="15">
        <f t="shared" si="211"/>
        <v>60</v>
      </c>
      <c r="F2119" s="15">
        <v>60</v>
      </c>
      <c r="G2119" s="15">
        <v>0</v>
      </c>
      <c r="H2119" s="15">
        <v>0</v>
      </c>
    </row>
    <row r="2120" spans="1:8" ht="16.5" thickTop="1" thickBot="1" x14ac:dyDescent="0.3">
      <c r="A2120" s="5" t="s">
        <v>2517</v>
      </c>
      <c r="B2120" s="8" t="s">
        <v>24</v>
      </c>
      <c r="C2120" s="15">
        <v>15.940530000000001</v>
      </c>
      <c r="D2120" s="15">
        <v>15.5</v>
      </c>
      <c r="E2120" s="15">
        <f t="shared" si="211"/>
        <v>15.5</v>
      </c>
      <c r="F2120" s="15">
        <v>15.5</v>
      </c>
      <c r="G2120" s="15">
        <v>0</v>
      </c>
      <c r="H2120" s="15">
        <v>0</v>
      </c>
    </row>
    <row r="2121" spans="1:8" ht="16.5" thickTop="1" thickBot="1" x14ac:dyDescent="0.3">
      <c r="A2121" s="5" t="s">
        <v>2518</v>
      </c>
      <c r="B2121" s="8" t="s">
        <v>32</v>
      </c>
      <c r="C2121" s="15">
        <v>2.74952</v>
      </c>
      <c r="D2121" s="15">
        <v>0</v>
      </c>
      <c r="E2121" s="15">
        <f t="shared" si="211"/>
        <v>0</v>
      </c>
      <c r="F2121" s="15">
        <v>0</v>
      </c>
      <c r="G2121" s="15">
        <v>0</v>
      </c>
      <c r="H2121" s="15">
        <v>0</v>
      </c>
    </row>
    <row r="2122" spans="1:8" ht="16.5" thickTop="1" thickBot="1" x14ac:dyDescent="0.3">
      <c r="A2122" s="5" t="s">
        <v>2519</v>
      </c>
      <c r="B2122" s="7" t="s">
        <v>36</v>
      </c>
      <c r="C2122" s="15">
        <v>4.02332</v>
      </c>
      <c r="D2122" s="15">
        <v>0</v>
      </c>
      <c r="E2122" s="15">
        <f t="shared" si="211"/>
        <v>0</v>
      </c>
      <c r="F2122" s="15">
        <v>0</v>
      </c>
      <c r="G2122" s="15">
        <v>0</v>
      </c>
      <c r="H2122" s="15">
        <v>0</v>
      </c>
    </row>
    <row r="2123" spans="1:8" ht="16.5" thickTop="1" thickBot="1" x14ac:dyDescent="0.3">
      <c r="A2123" s="5" t="s">
        <v>2520</v>
      </c>
      <c r="B2123" s="6" t="s">
        <v>2521</v>
      </c>
      <c r="C2123" s="14">
        <v>78.078159999999997</v>
      </c>
      <c r="D2123" s="14">
        <v>81.600000000000009</v>
      </c>
      <c r="E2123" s="14">
        <f t="shared" si="211"/>
        <v>81.5</v>
      </c>
      <c r="F2123" s="14">
        <f>SUM(F2124,F2128)</f>
        <v>81.5</v>
      </c>
      <c r="G2123" s="14">
        <f>SUM(G2124,G2128)</f>
        <v>0</v>
      </c>
      <c r="H2123" s="14">
        <f>SUM(H2124,H2128)</f>
        <v>0</v>
      </c>
    </row>
    <row r="2124" spans="1:8" ht="16.5" thickTop="1" thickBot="1" x14ac:dyDescent="0.3">
      <c r="A2124" s="5" t="s">
        <v>2522</v>
      </c>
      <c r="B2124" s="7" t="s">
        <v>20</v>
      </c>
      <c r="C2124" s="15">
        <v>78.078159999999997</v>
      </c>
      <c r="D2124" s="15">
        <v>80.900000000000006</v>
      </c>
      <c r="E2124" s="15">
        <f t="shared" si="211"/>
        <v>81</v>
      </c>
      <c r="F2124" s="15">
        <f>SUM(F2125:F2127)</f>
        <v>81</v>
      </c>
      <c r="G2124" s="15">
        <f>SUM(G2125:G2127)</f>
        <v>0</v>
      </c>
      <c r="H2124" s="15">
        <f>SUM(H2125:H2127)</f>
        <v>0</v>
      </c>
    </row>
    <row r="2125" spans="1:8" ht="16.5" thickTop="1" thickBot="1" x14ac:dyDescent="0.3">
      <c r="A2125" s="5" t="s">
        <v>2523</v>
      </c>
      <c r="B2125" s="8" t="s">
        <v>22</v>
      </c>
      <c r="C2125" s="15">
        <v>59.994309999999999</v>
      </c>
      <c r="D2125" s="15">
        <v>60</v>
      </c>
      <c r="E2125" s="15">
        <f t="shared" si="211"/>
        <v>60</v>
      </c>
      <c r="F2125" s="15">
        <v>60</v>
      </c>
      <c r="G2125" s="15">
        <v>0</v>
      </c>
      <c r="H2125" s="15">
        <v>0</v>
      </c>
    </row>
    <row r="2126" spans="1:8" ht="16.5" thickTop="1" thickBot="1" x14ac:dyDescent="0.3">
      <c r="A2126" s="5" t="s">
        <v>2524</v>
      </c>
      <c r="B2126" s="8" t="s">
        <v>24</v>
      </c>
      <c r="C2126" s="15">
        <v>17.039850000000001</v>
      </c>
      <c r="D2126" s="15">
        <v>20.9</v>
      </c>
      <c r="E2126" s="15">
        <f t="shared" si="211"/>
        <v>21</v>
      </c>
      <c r="F2126" s="15">
        <v>21</v>
      </c>
      <c r="G2126" s="15">
        <v>0</v>
      </c>
      <c r="H2126" s="15">
        <v>0</v>
      </c>
    </row>
    <row r="2127" spans="1:8" ht="16.5" thickTop="1" thickBot="1" x14ac:dyDescent="0.3">
      <c r="A2127" s="5" t="s">
        <v>2525</v>
      </c>
      <c r="B2127" s="8" t="s">
        <v>32</v>
      </c>
      <c r="C2127" s="15">
        <v>1.044</v>
      </c>
      <c r="D2127" s="15">
        <v>0</v>
      </c>
      <c r="E2127" s="15">
        <f t="shared" si="211"/>
        <v>0</v>
      </c>
      <c r="F2127" s="15">
        <v>0</v>
      </c>
      <c r="G2127" s="15">
        <v>0</v>
      </c>
      <c r="H2127" s="15">
        <v>0</v>
      </c>
    </row>
    <row r="2128" spans="1:8" ht="16.5" thickTop="1" thickBot="1" x14ac:dyDescent="0.3">
      <c r="A2128" s="5" t="s">
        <v>2526</v>
      </c>
      <c r="B2128" s="7" t="s">
        <v>36</v>
      </c>
      <c r="C2128" s="15">
        <v>0</v>
      </c>
      <c r="D2128" s="15">
        <v>0.7</v>
      </c>
      <c r="E2128" s="15">
        <f t="shared" si="211"/>
        <v>0.5</v>
      </c>
      <c r="F2128" s="15">
        <v>0.5</v>
      </c>
      <c r="G2128" s="15">
        <v>0</v>
      </c>
      <c r="H2128" s="15">
        <v>0</v>
      </c>
    </row>
    <row r="2129" spans="1:8" ht="16.5" thickTop="1" thickBot="1" x14ac:dyDescent="0.3">
      <c r="A2129" s="5" t="s">
        <v>2527</v>
      </c>
      <c r="B2129" s="6" t="s">
        <v>2528</v>
      </c>
      <c r="C2129" s="14">
        <v>87.876080000000002</v>
      </c>
      <c r="D2129" s="14">
        <v>85</v>
      </c>
      <c r="E2129" s="14">
        <f t="shared" si="211"/>
        <v>85.3</v>
      </c>
      <c r="F2129" s="14">
        <f>SUM(F2130,F2133)</f>
        <v>85.3</v>
      </c>
      <c r="G2129" s="14">
        <f>SUM(G2130,G2133)</f>
        <v>0</v>
      </c>
      <c r="H2129" s="14">
        <f>SUM(H2130,H2133)</f>
        <v>0</v>
      </c>
    </row>
    <row r="2130" spans="1:8" ht="16.5" thickTop="1" thickBot="1" x14ac:dyDescent="0.3">
      <c r="A2130" s="5" t="s">
        <v>2529</v>
      </c>
      <c r="B2130" s="7" t="s">
        <v>20</v>
      </c>
      <c r="C2130" s="15">
        <v>87.876080000000002</v>
      </c>
      <c r="D2130" s="15">
        <v>85</v>
      </c>
      <c r="E2130" s="15">
        <f t="shared" si="211"/>
        <v>85.3</v>
      </c>
      <c r="F2130" s="15">
        <f>SUM(F2131:F2132)</f>
        <v>85.3</v>
      </c>
      <c r="G2130" s="15">
        <f>SUM(G2131:G2132)</f>
        <v>0</v>
      </c>
      <c r="H2130" s="15">
        <f>SUM(H2131:H2132)</f>
        <v>0</v>
      </c>
    </row>
    <row r="2131" spans="1:8" ht="16.5" thickTop="1" thickBot="1" x14ac:dyDescent="0.3">
      <c r="A2131" s="5" t="s">
        <v>2530</v>
      </c>
      <c r="B2131" s="8" t="s">
        <v>22</v>
      </c>
      <c r="C2131" s="15">
        <v>70.393569999999997</v>
      </c>
      <c r="D2131" s="15">
        <v>69.599999999999994</v>
      </c>
      <c r="E2131" s="15">
        <f t="shared" si="211"/>
        <v>69</v>
      </c>
      <c r="F2131" s="15">
        <v>69</v>
      </c>
      <c r="G2131" s="15">
        <v>0</v>
      </c>
      <c r="H2131" s="15">
        <v>0</v>
      </c>
    </row>
    <row r="2132" spans="1:8" ht="16.5" thickTop="1" thickBot="1" x14ac:dyDescent="0.3">
      <c r="A2132" s="5" t="s">
        <v>2531</v>
      </c>
      <c r="B2132" s="8" t="s">
        <v>24</v>
      </c>
      <c r="C2132" s="15">
        <v>17.482510000000001</v>
      </c>
      <c r="D2132" s="15">
        <v>15.4</v>
      </c>
      <c r="E2132" s="15">
        <f t="shared" si="211"/>
        <v>16.3</v>
      </c>
      <c r="F2132" s="15">
        <v>16.3</v>
      </c>
      <c r="G2132" s="15">
        <v>0</v>
      </c>
      <c r="H2132" s="15">
        <v>0</v>
      </c>
    </row>
    <row r="2133" spans="1:8" ht="16.5" thickTop="1" thickBot="1" x14ac:dyDescent="0.3">
      <c r="A2133" s="5" t="s">
        <v>2532</v>
      </c>
      <c r="B2133" s="7" t="s">
        <v>36</v>
      </c>
      <c r="C2133" s="15">
        <v>0</v>
      </c>
      <c r="D2133" s="15">
        <v>0</v>
      </c>
      <c r="E2133" s="15">
        <f t="shared" si="211"/>
        <v>0</v>
      </c>
      <c r="F2133" s="15">
        <v>0</v>
      </c>
      <c r="G2133" s="15">
        <v>0</v>
      </c>
      <c r="H2133" s="15">
        <v>0</v>
      </c>
    </row>
    <row r="2134" spans="1:8" ht="16.5" thickTop="1" thickBot="1" x14ac:dyDescent="0.3">
      <c r="A2134" s="5" t="s">
        <v>2533</v>
      </c>
      <c r="B2134" s="6" t="s">
        <v>2534</v>
      </c>
      <c r="C2134" s="14">
        <v>60.697290000000002</v>
      </c>
      <c r="D2134" s="14">
        <v>72</v>
      </c>
      <c r="E2134" s="14">
        <f t="shared" si="211"/>
        <v>73.5</v>
      </c>
      <c r="F2134" s="14">
        <f>SUM(F2135)</f>
        <v>73.5</v>
      </c>
      <c r="G2134" s="14">
        <f>SUM(G2135)</f>
        <v>0</v>
      </c>
      <c r="H2134" s="14">
        <f>SUM(H2135)</f>
        <v>0</v>
      </c>
    </row>
    <row r="2135" spans="1:8" ht="16.5" thickTop="1" thickBot="1" x14ac:dyDescent="0.3">
      <c r="A2135" s="5" t="s">
        <v>2535</v>
      </c>
      <c r="B2135" s="7" t="s">
        <v>20</v>
      </c>
      <c r="C2135" s="15">
        <v>60.697290000000002</v>
      </c>
      <c r="D2135" s="15">
        <v>72</v>
      </c>
      <c r="E2135" s="15">
        <f t="shared" si="211"/>
        <v>73.5</v>
      </c>
      <c r="F2135" s="15">
        <f>SUM(F2136:F2139)</f>
        <v>73.5</v>
      </c>
      <c r="G2135" s="15">
        <f>SUM(G2136:G2139)</f>
        <v>0</v>
      </c>
      <c r="H2135" s="15">
        <f>SUM(H2136:H2139)</f>
        <v>0</v>
      </c>
    </row>
    <row r="2136" spans="1:8" ht="16.5" thickTop="1" thickBot="1" x14ac:dyDescent="0.3">
      <c r="A2136" s="5" t="s">
        <v>2536</v>
      </c>
      <c r="B2136" s="8" t="s">
        <v>22</v>
      </c>
      <c r="C2136" s="15">
        <v>50.703620000000001</v>
      </c>
      <c r="D2136" s="15">
        <v>58</v>
      </c>
      <c r="E2136" s="15">
        <f t="shared" si="211"/>
        <v>60</v>
      </c>
      <c r="F2136" s="15">
        <v>60</v>
      </c>
      <c r="G2136" s="15">
        <v>0</v>
      </c>
      <c r="H2136" s="15">
        <v>0</v>
      </c>
    </row>
    <row r="2137" spans="1:8" ht="16.5" thickTop="1" thickBot="1" x14ac:dyDescent="0.3">
      <c r="A2137" s="5" t="s">
        <v>2537</v>
      </c>
      <c r="B2137" s="8" t="s">
        <v>24</v>
      </c>
      <c r="C2137" s="15">
        <v>9.9936699999999998</v>
      </c>
      <c r="D2137" s="15">
        <v>12.8</v>
      </c>
      <c r="E2137" s="15">
        <f t="shared" si="211"/>
        <v>12.3</v>
      </c>
      <c r="F2137" s="15">
        <v>12.3</v>
      </c>
      <c r="G2137" s="15">
        <v>0</v>
      </c>
      <c r="H2137" s="15">
        <v>0</v>
      </c>
    </row>
    <row r="2138" spans="1:8" ht="16.5" thickTop="1" thickBot="1" x14ac:dyDescent="0.3">
      <c r="A2138" s="5" t="s">
        <v>2538</v>
      </c>
      <c r="B2138" s="8" t="s">
        <v>32</v>
      </c>
      <c r="C2138" s="15">
        <v>0</v>
      </c>
      <c r="D2138" s="15">
        <v>1</v>
      </c>
      <c r="E2138" s="15">
        <f t="shared" si="211"/>
        <v>1</v>
      </c>
      <c r="F2138" s="15">
        <v>1</v>
      </c>
      <c r="G2138" s="15">
        <v>0</v>
      </c>
      <c r="H2138" s="15">
        <v>0</v>
      </c>
    </row>
    <row r="2139" spans="1:8" ht="16.5" thickTop="1" thickBot="1" x14ac:dyDescent="0.3">
      <c r="A2139" s="5" t="s">
        <v>2539</v>
      </c>
      <c r="B2139" s="8" t="s">
        <v>34</v>
      </c>
      <c r="C2139" s="15">
        <v>0</v>
      </c>
      <c r="D2139" s="15">
        <v>0.2</v>
      </c>
      <c r="E2139" s="15">
        <f t="shared" si="211"/>
        <v>0.2</v>
      </c>
      <c r="F2139" s="15">
        <v>0.2</v>
      </c>
      <c r="G2139" s="15">
        <v>0</v>
      </c>
      <c r="H2139" s="15">
        <v>0</v>
      </c>
    </row>
    <row r="2140" spans="1:8" ht="16.5" thickTop="1" thickBot="1" x14ac:dyDescent="0.3">
      <c r="A2140" s="5" t="s">
        <v>2540</v>
      </c>
      <c r="B2140" s="6" t="s">
        <v>2541</v>
      </c>
      <c r="C2140" s="14">
        <v>74.243409999999997</v>
      </c>
      <c r="D2140" s="14">
        <v>82.5</v>
      </c>
      <c r="E2140" s="14">
        <f t="shared" si="211"/>
        <v>82.5</v>
      </c>
      <c r="F2140" s="14">
        <f>SUM(F2141)</f>
        <v>82.5</v>
      </c>
      <c r="G2140" s="14">
        <f>SUM(G2141)</f>
        <v>0</v>
      </c>
      <c r="H2140" s="14">
        <f>SUM(H2141)</f>
        <v>0</v>
      </c>
    </row>
    <row r="2141" spans="1:8" ht="16.5" thickTop="1" thickBot="1" x14ac:dyDescent="0.3">
      <c r="A2141" s="5" t="s">
        <v>2542</v>
      </c>
      <c r="B2141" s="7" t="s">
        <v>20</v>
      </c>
      <c r="C2141" s="15">
        <v>74.243409999999997</v>
      </c>
      <c r="D2141" s="15">
        <v>82.5</v>
      </c>
      <c r="E2141" s="15">
        <f t="shared" si="211"/>
        <v>82.5</v>
      </c>
      <c r="F2141" s="15">
        <f>SUM(F2142:F2143)</f>
        <v>82.5</v>
      </c>
      <c r="G2141" s="15">
        <f>SUM(G2142:G2143)</f>
        <v>0</v>
      </c>
      <c r="H2141" s="15">
        <f>SUM(H2142:H2143)</f>
        <v>0</v>
      </c>
    </row>
    <row r="2142" spans="1:8" ht="16.5" thickTop="1" thickBot="1" x14ac:dyDescent="0.3">
      <c r="A2142" s="5" t="s">
        <v>2543</v>
      </c>
      <c r="B2142" s="8" t="s">
        <v>22</v>
      </c>
      <c r="C2142" s="15">
        <v>63.026980000000002</v>
      </c>
      <c r="D2142" s="15">
        <v>69</v>
      </c>
      <c r="E2142" s="15">
        <f t="shared" si="211"/>
        <v>69</v>
      </c>
      <c r="F2142" s="15">
        <v>69</v>
      </c>
      <c r="G2142" s="15">
        <v>0</v>
      </c>
      <c r="H2142" s="15">
        <v>0</v>
      </c>
    </row>
    <row r="2143" spans="1:8" ht="16.5" thickTop="1" thickBot="1" x14ac:dyDescent="0.3">
      <c r="A2143" s="5" t="s">
        <v>2544</v>
      </c>
      <c r="B2143" s="8" t="s">
        <v>24</v>
      </c>
      <c r="C2143" s="15">
        <v>11.216430000000001</v>
      </c>
      <c r="D2143" s="15">
        <v>13.5</v>
      </c>
      <c r="E2143" s="15">
        <f t="shared" si="211"/>
        <v>13.5</v>
      </c>
      <c r="F2143" s="15">
        <v>13.5</v>
      </c>
      <c r="G2143" s="15">
        <v>0</v>
      </c>
      <c r="H2143" s="15">
        <v>0</v>
      </c>
    </row>
    <row r="2144" spans="1:8" ht="16.5" thickTop="1" thickBot="1" x14ac:dyDescent="0.3">
      <c r="A2144" s="5" t="s">
        <v>2545</v>
      </c>
      <c r="B2144" s="6" t="s">
        <v>2546</v>
      </c>
      <c r="C2144" s="14">
        <v>77.922690000000003</v>
      </c>
      <c r="D2144" s="14">
        <v>87.5</v>
      </c>
      <c r="E2144" s="14">
        <f t="shared" si="211"/>
        <v>87.5</v>
      </c>
      <c r="F2144" s="14">
        <f>SUM(F2145,F2148)</f>
        <v>87.5</v>
      </c>
      <c r="G2144" s="14">
        <f>SUM(G2145,G2148)</f>
        <v>0</v>
      </c>
      <c r="H2144" s="14">
        <f>SUM(H2145,H2148)</f>
        <v>0</v>
      </c>
    </row>
    <row r="2145" spans="1:8" ht="16.5" thickTop="1" thickBot="1" x14ac:dyDescent="0.3">
      <c r="A2145" s="5" t="s">
        <v>2547</v>
      </c>
      <c r="B2145" s="7" t="s">
        <v>20</v>
      </c>
      <c r="C2145" s="15">
        <v>74.052930000000003</v>
      </c>
      <c r="D2145" s="15">
        <v>85.1</v>
      </c>
      <c r="E2145" s="15">
        <f t="shared" si="211"/>
        <v>85.1</v>
      </c>
      <c r="F2145" s="15">
        <f>SUM(F2146:F2147)</f>
        <v>85.1</v>
      </c>
      <c r="G2145" s="15">
        <f>SUM(G2146:G2147)</f>
        <v>0</v>
      </c>
      <c r="H2145" s="15">
        <f>SUM(H2146:H2147)</f>
        <v>0</v>
      </c>
    </row>
    <row r="2146" spans="1:8" ht="16.5" thickTop="1" thickBot="1" x14ac:dyDescent="0.3">
      <c r="A2146" s="5" t="s">
        <v>2548</v>
      </c>
      <c r="B2146" s="8" t="s">
        <v>22</v>
      </c>
      <c r="C2146" s="15">
        <v>59.552999999999997</v>
      </c>
      <c r="D2146" s="15">
        <v>69</v>
      </c>
      <c r="E2146" s="15">
        <f t="shared" si="211"/>
        <v>69</v>
      </c>
      <c r="F2146" s="15">
        <v>69</v>
      </c>
      <c r="G2146" s="15">
        <v>0</v>
      </c>
      <c r="H2146" s="15">
        <v>0</v>
      </c>
    </row>
    <row r="2147" spans="1:8" ht="16.5" thickTop="1" thickBot="1" x14ac:dyDescent="0.3">
      <c r="A2147" s="5" t="s">
        <v>2549</v>
      </c>
      <c r="B2147" s="8" t="s">
        <v>24</v>
      </c>
      <c r="C2147" s="15">
        <v>14.499930000000001</v>
      </c>
      <c r="D2147" s="15">
        <v>16.100000000000001</v>
      </c>
      <c r="E2147" s="15">
        <f t="shared" si="211"/>
        <v>16.100000000000001</v>
      </c>
      <c r="F2147" s="15">
        <v>16.100000000000001</v>
      </c>
      <c r="G2147" s="15">
        <v>0</v>
      </c>
      <c r="H2147" s="15">
        <v>0</v>
      </c>
    </row>
    <row r="2148" spans="1:8" ht="16.5" thickTop="1" thickBot="1" x14ac:dyDescent="0.3">
      <c r="A2148" s="5" t="s">
        <v>2550</v>
      </c>
      <c r="B2148" s="7" t="s">
        <v>36</v>
      </c>
      <c r="C2148" s="15">
        <v>3.8697599999999999</v>
      </c>
      <c r="D2148" s="15">
        <v>2.4</v>
      </c>
      <c r="E2148" s="15">
        <f t="shared" si="211"/>
        <v>2.4</v>
      </c>
      <c r="F2148" s="15">
        <v>2.4</v>
      </c>
      <c r="G2148" s="15">
        <v>0</v>
      </c>
      <c r="H2148" s="15">
        <v>0</v>
      </c>
    </row>
    <row r="2149" spans="1:8" ht="16.5" thickTop="1" thickBot="1" x14ac:dyDescent="0.3">
      <c r="A2149" s="5" t="s">
        <v>2551</v>
      </c>
      <c r="B2149" s="6" t="s">
        <v>2552</v>
      </c>
      <c r="C2149" s="14">
        <v>90.705439999999996</v>
      </c>
      <c r="D2149" s="14">
        <v>97.8</v>
      </c>
      <c r="E2149" s="14">
        <f t="shared" si="211"/>
        <v>97.2</v>
      </c>
      <c r="F2149" s="14">
        <f>SUM(F2150)</f>
        <v>97.2</v>
      </c>
      <c r="G2149" s="14">
        <f>SUM(G2150)</f>
        <v>0</v>
      </c>
      <c r="H2149" s="14">
        <f>SUM(H2150)</f>
        <v>0</v>
      </c>
    </row>
    <row r="2150" spans="1:8" ht="16.5" thickTop="1" thickBot="1" x14ac:dyDescent="0.3">
      <c r="A2150" s="5" t="s">
        <v>2553</v>
      </c>
      <c r="B2150" s="7" t="s">
        <v>20</v>
      </c>
      <c r="C2150" s="15">
        <v>90.705439999999996</v>
      </c>
      <c r="D2150" s="15">
        <v>97.8</v>
      </c>
      <c r="E2150" s="15">
        <f t="shared" si="211"/>
        <v>97.2</v>
      </c>
      <c r="F2150" s="15">
        <f>SUM(F2151:F2153)</f>
        <v>97.2</v>
      </c>
      <c r="G2150" s="15">
        <f>SUM(G2151:G2153)</f>
        <v>0</v>
      </c>
      <c r="H2150" s="15">
        <f>SUM(H2151:H2153)</f>
        <v>0</v>
      </c>
    </row>
    <row r="2151" spans="1:8" ht="16.5" thickTop="1" thickBot="1" x14ac:dyDescent="0.3">
      <c r="A2151" s="5" t="s">
        <v>2554</v>
      </c>
      <c r="B2151" s="8" t="s">
        <v>22</v>
      </c>
      <c r="C2151" s="15">
        <v>65.701449999999994</v>
      </c>
      <c r="D2151" s="15">
        <v>69.599999999999994</v>
      </c>
      <c r="E2151" s="15">
        <f t="shared" si="211"/>
        <v>69</v>
      </c>
      <c r="F2151" s="15">
        <v>69</v>
      </c>
      <c r="G2151" s="15">
        <v>0</v>
      </c>
      <c r="H2151" s="15">
        <v>0</v>
      </c>
    </row>
    <row r="2152" spans="1:8" ht="16.5" thickTop="1" thickBot="1" x14ac:dyDescent="0.3">
      <c r="A2152" s="5" t="s">
        <v>2555</v>
      </c>
      <c r="B2152" s="8" t="s">
        <v>24</v>
      </c>
      <c r="C2152" s="15">
        <v>24.83239</v>
      </c>
      <c r="D2152" s="15">
        <v>27.8</v>
      </c>
      <c r="E2152" s="15">
        <f t="shared" si="211"/>
        <v>28</v>
      </c>
      <c r="F2152" s="15">
        <v>28</v>
      </c>
      <c r="G2152" s="15">
        <v>0</v>
      </c>
      <c r="H2152" s="15">
        <v>0</v>
      </c>
    </row>
    <row r="2153" spans="1:8" ht="16.5" thickTop="1" thickBot="1" x14ac:dyDescent="0.3">
      <c r="A2153" s="5" t="s">
        <v>2556</v>
      </c>
      <c r="B2153" s="8" t="s">
        <v>34</v>
      </c>
      <c r="C2153" s="15">
        <v>0.1716</v>
      </c>
      <c r="D2153" s="15">
        <v>0.4</v>
      </c>
      <c r="E2153" s="15">
        <f t="shared" si="211"/>
        <v>0.2</v>
      </c>
      <c r="F2153" s="15">
        <v>0.2</v>
      </c>
      <c r="G2153" s="15">
        <v>0</v>
      </c>
      <c r="H2153" s="15">
        <v>0</v>
      </c>
    </row>
    <row r="2154" spans="1:8" ht="16.5" thickTop="1" thickBot="1" x14ac:dyDescent="0.3">
      <c r="A2154" s="5" t="s">
        <v>2557</v>
      </c>
      <c r="B2154" s="6" t="s">
        <v>2558</v>
      </c>
      <c r="C2154" s="14">
        <v>73.765519999999995</v>
      </c>
      <c r="D2154" s="14">
        <v>73</v>
      </c>
      <c r="E2154" s="14">
        <f t="shared" si="211"/>
        <v>73</v>
      </c>
      <c r="F2154" s="14">
        <f>SUM(F2155,F2160)</f>
        <v>73</v>
      </c>
      <c r="G2154" s="14">
        <f>SUM(G2155,G2160)</f>
        <v>0</v>
      </c>
      <c r="H2154" s="14">
        <f>SUM(H2155,H2160)</f>
        <v>0</v>
      </c>
    </row>
    <row r="2155" spans="1:8" ht="16.5" thickTop="1" thickBot="1" x14ac:dyDescent="0.3">
      <c r="A2155" s="5" t="s">
        <v>2559</v>
      </c>
      <c r="B2155" s="7" t="s">
        <v>20</v>
      </c>
      <c r="C2155" s="15">
        <v>73.015519999999995</v>
      </c>
      <c r="D2155" s="15">
        <v>73</v>
      </c>
      <c r="E2155" s="15">
        <f t="shared" si="211"/>
        <v>73</v>
      </c>
      <c r="F2155" s="15">
        <f>SUM(F2156:F2159)</f>
        <v>73</v>
      </c>
      <c r="G2155" s="15">
        <f>SUM(G2156:G2159)</f>
        <v>0</v>
      </c>
      <c r="H2155" s="15">
        <f>SUM(H2156:H2159)</f>
        <v>0</v>
      </c>
    </row>
    <row r="2156" spans="1:8" ht="16.5" thickTop="1" thickBot="1" x14ac:dyDescent="0.3">
      <c r="A2156" s="5" t="s">
        <v>2560</v>
      </c>
      <c r="B2156" s="8" t="s">
        <v>22</v>
      </c>
      <c r="C2156" s="15">
        <v>61.393979999999999</v>
      </c>
      <c r="D2156" s="15">
        <v>60</v>
      </c>
      <c r="E2156" s="15">
        <f t="shared" si="211"/>
        <v>60</v>
      </c>
      <c r="F2156" s="15">
        <v>60</v>
      </c>
      <c r="G2156" s="15">
        <v>0</v>
      </c>
      <c r="H2156" s="15">
        <v>0</v>
      </c>
    </row>
    <row r="2157" spans="1:8" ht="16.5" thickTop="1" thickBot="1" x14ac:dyDescent="0.3">
      <c r="A2157" s="5" t="s">
        <v>2561</v>
      </c>
      <c r="B2157" s="8" t="s">
        <v>24</v>
      </c>
      <c r="C2157" s="15">
        <v>11.394740000000001</v>
      </c>
      <c r="D2157" s="15">
        <v>12.7</v>
      </c>
      <c r="E2157" s="15">
        <f t="shared" si="211"/>
        <v>12.7</v>
      </c>
      <c r="F2157" s="15">
        <v>12.7</v>
      </c>
      <c r="G2157" s="15">
        <v>0</v>
      </c>
      <c r="H2157" s="15">
        <v>0</v>
      </c>
    </row>
    <row r="2158" spans="1:8" ht="16.5" thickTop="1" thickBot="1" x14ac:dyDescent="0.3">
      <c r="A2158" s="5" t="s">
        <v>2562</v>
      </c>
      <c r="B2158" s="8" t="s">
        <v>32</v>
      </c>
      <c r="C2158" s="15">
        <v>0</v>
      </c>
      <c r="D2158" s="15">
        <v>0</v>
      </c>
      <c r="E2158" s="15">
        <f t="shared" si="211"/>
        <v>0</v>
      </c>
      <c r="F2158" s="15">
        <v>0</v>
      </c>
      <c r="G2158" s="15">
        <v>0</v>
      </c>
      <c r="H2158" s="15">
        <v>0</v>
      </c>
    </row>
    <row r="2159" spans="1:8" ht="16.5" thickTop="1" thickBot="1" x14ac:dyDescent="0.3">
      <c r="A2159" s="5" t="s">
        <v>2563</v>
      </c>
      <c r="B2159" s="8" t="s">
        <v>34</v>
      </c>
      <c r="C2159" s="15">
        <v>0.2268</v>
      </c>
      <c r="D2159" s="15">
        <v>0.3</v>
      </c>
      <c r="E2159" s="15">
        <f t="shared" si="211"/>
        <v>0.3</v>
      </c>
      <c r="F2159" s="15">
        <v>0.3</v>
      </c>
      <c r="G2159" s="15">
        <v>0</v>
      </c>
      <c r="H2159" s="15">
        <v>0</v>
      </c>
    </row>
    <row r="2160" spans="1:8" ht="16.5" thickTop="1" thickBot="1" x14ac:dyDescent="0.3">
      <c r="A2160" s="5" t="s">
        <v>2564</v>
      </c>
      <c r="B2160" s="7" t="s">
        <v>36</v>
      </c>
      <c r="C2160" s="15">
        <v>0.75</v>
      </c>
      <c r="D2160" s="15">
        <v>0</v>
      </c>
      <c r="E2160" s="15">
        <f t="shared" si="211"/>
        <v>0</v>
      </c>
      <c r="F2160" s="15">
        <v>0</v>
      </c>
      <c r="G2160" s="15">
        <v>0</v>
      </c>
      <c r="H2160" s="15">
        <v>0</v>
      </c>
    </row>
    <row r="2161" spans="1:8" ht="16.5" thickTop="1" thickBot="1" x14ac:dyDescent="0.3">
      <c r="A2161" s="5" t="s">
        <v>2565</v>
      </c>
      <c r="B2161" s="6" t="s">
        <v>2566</v>
      </c>
      <c r="C2161" s="14">
        <v>55.54495</v>
      </c>
      <c r="D2161" s="14">
        <v>75.8</v>
      </c>
      <c r="E2161" s="14">
        <f t="shared" si="211"/>
        <v>75.8</v>
      </c>
      <c r="F2161" s="14">
        <f>SUM(F2162)</f>
        <v>75.8</v>
      </c>
      <c r="G2161" s="14">
        <f>SUM(G2162)</f>
        <v>0</v>
      </c>
      <c r="H2161" s="14">
        <f>SUM(H2162)</f>
        <v>0</v>
      </c>
    </row>
    <row r="2162" spans="1:8" ht="16.5" thickTop="1" thickBot="1" x14ac:dyDescent="0.3">
      <c r="A2162" s="5" t="s">
        <v>2567</v>
      </c>
      <c r="B2162" s="7" t="s">
        <v>20</v>
      </c>
      <c r="C2162" s="15">
        <v>55.54495</v>
      </c>
      <c r="D2162" s="15">
        <v>75.8</v>
      </c>
      <c r="E2162" s="15">
        <f t="shared" si="211"/>
        <v>75.8</v>
      </c>
      <c r="F2162" s="15">
        <f>SUM(F2163:F2165)</f>
        <v>75.8</v>
      </c>
      <c r="G2162" s="15">
        <f>SUM(G2163:G2165)</f>
        <v>0</v>
      </c>
      <c r="H2162" s="15">
        <f>SUM(H2163:H2165)</f>
        <v>0</v>
      </c>
    </row>
    <row r="2163" spans="1:8" ht="16.5" thickTop="1" thickBot="1" x14ac:dyDescent="0.3">
      <c r="A2163" s="5" t="s">
        <v>2568</v>
      </c>
      <c r="B2163" s="8" t="s">
        <v>22</v>
      </c>
      <c r="C2163" s="15">
        <v>41.597999999999999</v>
      </c>
      <c r="D2163" s="15">
        <v>56</v>
      </c>
      <c r="E2163" s="15">
        <f t="shared" si="211"/>
        <v>60</v>
      </c>
      <c r="F2163" s="15">
        <v>60</v>
      </c>
      <c r="G2163" s="15">
        <v>0</v>
      </c>
      <c r="H2163" s="15">
        <v>0</v>
      </c>
    </row>
    <row r="2164" spans="1:8" ht="16.5" thickTop="1" thickBot="1" x14ac:dyDescent="0.3">
      <c r="A2164" s="5" t="s">
        <v>2569</v>
      </c>
      <c r="B2164" s="8" t="s">
        <v>24</v>
      </c>
      <c r="C2164" s="15">
        <v>12.89635</v>
      </c>
      <c r="D2164" s="15">
        <v>18.7</v>
      </c>
      <c r="E2164" s="15">
        <f t="shared" si="211"/>
        <v>14.8</v>
      </c>
      <c r="F2164" s="15">
        <v>14.8</v>
      </c>
      <c r="G2164" s="15">
        <v>0</v>
      </c>
      <c r="H2164" s="15">
        <v>0</v>
      </c>
    </row>
    <row r="2165" spans="1:8" ht="16.5" thickTop="1" thickBot="1" x14ac:dyDescent="0.3">
      <c r="A2165" s="5" t="s">
        <v>2570</v>
      </c>
      <c r="B2165" s="8" t="s">
        <v>34</v>
      </c>
      <c r="C2165" s="15">
        <v>1.0506</v>
      </c>
      <c r="D2165" s="15">
        <v>1.1000000000000001</v>
      </c>
      <c r="E2165" s="15">
        <f t="shared" si="211"/>
        <v>1</v>
      </c>
      <c r="F2165" s="15">
        <v>1</v>
      </c>
      <c r="G2165" s="15">
        <v>0</v>
      </c>
      <c r="H2165" s="15">
        <v>0</v>
      </c>
    </row>
    <row r="2166" spans="1:8" ht="16.5" thickTop="1" thickBot="1" x14ac:dyDescent="0.3">
      <c r="A2166" s="5" t="s">
        <v>2571</v>
      </c>
      <c r="B2166" s="6" t="s">
        <v>2572</v>
      </c>
      <c r="C2166" s="14">
        <v>62.655139999999996</v>
      </c>
      <c r="D2166" s="14">
        <v>72</v>
      </c>
      <c r="E2166" s="14">
        <f t="shared" si="211"/>
        <v>72</v>
      </c>
      <c r="F2166" s="14">
        <f>SUM(F2167)</f>
        <v>72</v>
      </c>
      <c r="G2166" s="14">
        <f>SUM(G2167)</f>
        <v>0</v>
      </c>
      <c r="H2166" s="14">
        <f>SUM(H2167)</f>
        <v>0</v>
      </c>
    </row>
    <row r="2167" spans="1:8" ht="16.5" thickTop="1" thickBot="1" x14ac:dyDescent="0.3">
      <c r="A2167" s="5" t="s">
        <v>2573</v>
      </c>
      <c r="B2167" s="7" t="s">
        <v>20</v>
      </c>
      <c r="C2167" s="15">
        <v>62.655139999999996</v>
      </c>
      <c r="D2167" s="15">
        <v>72</v>
      </c>
      <c r="E2167" s="15">
        <f t="shared" si="211"/>
        <v>72</v>
      </c>
      <c r="F2167" s="15">
        <f>SUM(F2168:F2170)</f>
        <v>72</v>
      </c>
      <c r="G2167" s="15">
        <f>SUM(G2168:G2170)</f>
        <v>0</v>
      </c>
      <c r="H2167" s="15">
        <f>SUM(H2168:H2170)</f>
        <v>0</v>
      </c>
    </row>
    <row r="2168" spans="1:8" ht="16.5" thickTop="1" thickBot="1" x14ac:dyDescent="0.3">
      <c r="A2168" s="5" t="s">
        <v>2574</v>
      </c>
      <c r="B2168" s="8" t="s">
        <v>22</v>
      </c>
      <c r="C2168" s="15">
        <v>53.173929999999999</v>
      </c>
      <c r="D2168" s="15">
        <v>60</v>
      </c>
      <c r="E2168" s="15">
        <f t="shared" si="211"/>
        <v>60</v>
      </c>
      <c r="F2168" s="15">
        <v>60</v>
      </c>
      <c r="G2168" s="15">
        <v>0</v>
      </c>
      <c r="H2168" s="15">
        <v>0</v>
      </c>
    </row>
    <row r="2169" spans="1:8" ht="16.5" thickTop="1" thickBot="1" x14ac:dyDescent="0.3">
      <c r="A2169" s="5" t="s">
        <v>2575</v>
      </c>
      <c r="B2169" s="8" t="s">
        <v>24</v>
      </c>
      <c r="C2169" s="15">
        <v>9.0516400000000008</v>
      </c>
      <c r="D2169" s="15">
        <v>12</v>
      </c>
      <c r="E2169" s="15">
        <f t="shared" si="211"/>
        <v>12</v>
      </c>
      <c r="F2169" s="15">
        <v>12</v>
      </c>
      <c r="G2169" s="15">
        <v>0</v>
      </c>
      <c r="H2169" s="15">
        <v>0</v>
      </c>
    </row>
    <row r="2170" spans="1:8" ht="16.5" thickTop="1" thickBot="1" x14ac:dyDescent="0.3">
      <c r="A2170" s="5" t="s">
        <v>2576</v>
      </c>
      <c r="B2170" s="8" t="s">
        <v>32</v>
      </c>
      <c r="C2170" s="15">
        <v>0.42957000000000001</v>
      </c>
      <c r="D2170" s="15">
        <v>0</v>
      </c>
      <c r="E2170" s="15">
        <f t="shared" si="211"/>
        <v>0</v>
      </c>
      <c r="F2170" s="15">
        <v>0</v>
      </c>
      <c r="G2170" s="15">
        <v>0</v>
      </c>
      <c r="H2170" s="15">
        <v>0</v>
      </c>
    </row>
    <row r="2171" spans="1:8" ht="16.5" thickTop="1" thickBot="1" x14ac:dyDescent="0.3">
      <c r="A2171" s="5" t="s">
        <v>2577</v>
      </c>
      <c r="B2171" s="6" t="s">
        <v>2578</v>
      </c>
      <c r="C2171" s="14">
        <v>78.058639999999997</v>
      </c>
      <c r="D2171" s="14">
        <v>77.3</v>
      </c>
      <c r="E2171" s="14">
        <f t="shared" si="211"/>
        <v>77.3</v>
      </c>
      <c r="F2171" s="14">
        <f>SUM(F2172)</f>
        <v>77.3</v>
      </c>
      <c r="G2171" s="14">
        <f>SUM(G2172)</f>
        <v>0</v>
      </c>
      <c r="H2171" s="14">
        <f>SUM(H2172)</f>
        <v>0</v>
      </c>
    </row>
    <row r="2172" spans="1:8" ht="16.5" thickTop="1" thickBot="1" x14ac:dyDescent="0.3">
      <c r="A2172" s="5" t="s">
        <v>2579</v>
      </c>
      <c r="B2172" s="7" t="s">
        <v>20</v>
      </c>
      <c r="C2172" s="15">
        <v>78.058639999999997</v>
      </c>
      <c r="D2172" s="15">
        <v>77.3</v>
      </c>
      <c r="E2172" s="15">
        <f t="shared" si="211"/>
        <v>77.3</v>
      </c>
      <c r="F2172" s="15">
        <f>SUM(F2173:F2174)</f>
        <v>77.3</v>
      </c>
      <c r="G2172" s="15">
        <f>SUM(G2173:G2174)</f>
        <v>0</v>
      </c>
      <c r="H2172" s="15">
        <f>SUM(H2173:H2174)</f>
        <v>0</v>
      </c>
    </row>
    <row r="2173" spans="1:8" ht="16.5" thickTop="1" thickBot="1" x14ac:dyDescent="0.3">
      <c r="A2173" s="5" t="s">
        <v>2580</v>
      </c>
      <c r="B2173" s="8" t="s">
        <v>22</v>
      </c>
      <c r="C2173" s="15">
        <v>61.414639999999999</v>
      </c>
      <c r="D2173" s="15">
        <v>60</v>
      </c>
      <c r="E2173" s="15">
        <f t="shared" si="211"/>
        <v>60</v>
      </c>
      <c r="F2173" s="15">
        <v>60</v>
      </c>
      <c r="G2173" s="15">
        <v>0</v>
      </c>
      <c r="H2173" s="15">
        <v>0</v>
      </c>
    </row>
    <row r="2174" spans="1:8" ht="16.5" thickTop="1" thickBot="1" x14ac:dyDescent="0.3">
      <c r="A2174" s="5" t="s">
        <v>2581</v>
      </c>
      <c r="B2174" s="8" t="s">
        <v>24</v>
      </c>
      <c r="C2174" s="15">
        <v>16.643999999999998</v>
      </c>
      <c r="D2174" s="15">
        <v>17.3</v>
      </c>
      <c r="E2174" s="15">
        <f t="shared" si="211"/>
        <v>17.3</v>
      </c>
      <c r="F2174" s="15">
        <v>17.3</v>
      </c>
      <c r="G2174" s="15">
        <v>0</v>
      </c>
      <c r="H2174" s="15">
        <v>0</v>
      </c>
    </row>
    <row r="2175" spans="1:8" ht="16.5" thickTop="1" thickBot="1" x14ac:dyDescent="0.3">
      <c r="A2175" s="5" t="s">
        <v>2582</v>
      </c>
      <c r="B2175" s="6" t="s">
        <v>2583</v>
      </c>
      <c r="C2175" s="14">
        <v>86.442430000000002</v>
      </c>
      <c r="D2175" s="14">
        <v>84</v>
      </c>
      <c r="E2175" s="14">
        <f t="shared" si="211"/>
        <v>82.8</v>
      </c>
      <c r="F2175" s="14">
        <f>SUM(F2176,F2180)</f>
        <v>82.8</v>
      </c>
      <c r="G2175" s="14">
        <f>SUM(G2176,G2180)</f>
        <v>0</v>
      </c>
      <c r="H2175" s="14">
        <f>SUM(H2176,H2180)</f>
        <v>0</v>
      </c>
    </row>
    <row r="2176" spans="1:8" ht="16.5" thickTop="1" thickBot="1" x14ac:dyDescent="0.3">
      <c r="A2176" s="5" t="s">
        <v>2584</v>
      </c>
      <c r="B2176" s="7" t="s">
        <v>20</v>
      </c>
      <c r="C2176" s="15">
        <v>83.714740000000006</v>
      </c>
      <c r="D2176" s="15">
        <v>82.4</v>
      </c>
      <c r="E2176" s="15">
        <f t="shared" si="211"/>
        <v>81.599999999999994</v>
      </c>
      <c r="F2176" s="15">
        <f>SUM(F2177:F2179)</f>
        <v>81.599999999999994</v>
      </c>
      <c r="G2176" s="15">
        <f>SUM(G2177:G2179)</f>
        <v>0</v>
      </c>
      <c r="H2176" s="15">
        <f>SUM(H2177:H2179)</f>
        <v>0</v>
      </c>
    </row>
    <row r="2177" spans="1:8" ht="16.5" thickTop="1" thickBot="1" x14ac:dyDescent="0.3">
      <c r="A2177" s="5" t="s">
        <v>2585</v>
      </c>
      <c r="B2177" s="8" t="s">
        <v>22</v>
      </c>
      <c r="C2177" s="15">
        <v>61.439039999999999</v>
      </c>
      <c r="D2177" s="15">
        <v>60</v>
      </c>
      <c r="E2177" s="15">
        <f t="shared" si="211"/>
        <v>60</v>
      </c>
      <c r="F2177" s="15">
        <v>60</v>
      </c>
      <c r="G2177" s="15">
        <v>0</v>
      </c>
      <c r="H2177" s="15">
        <v>0</v>
      </c>
    </row>
    <row r="2178" spans="1:8" ht="16.5" thickTop="1" thickBot="1" x14ac:dyDescent="0.3">
      <c r="A2178" s="5" t="s">
        <v>2586</v>
      </c>
      <c r="B2178" s="8" t="s">
        <v>24</v>
      </c>
      <c r="C2178" s="15">
        <v>22.275700000000001</v>
      </c>
      <c r="D2178" s="15">
        <v>22.4</v>
      </c>
      <c r="E2178" s="15">
        <f t="shared" si="211"/>
        <v>21.6</v>
      </c>
      <c r="F2178" s="15">
        <v>21.6</v>
      </c>
      <c r="G2178" s="15">
        <v>0</v>
      </c>
      <c r="H2178" s="15">
        <v>0</v>
      </c>
    </row>
    <row r="2179" spans="1:8" ht="16.5" thickTop="1" thickBot="1" x14ac:dyDescent="0.3">
      <c r="A2179" s="5" t="s">
        <v>2587</v>
      </c>
      <c r="B2179" s="8" t="s">
        <v>32</v>
      </c>
      <c r="C2179" s="15">
        <v>0</v>
      </c>
      <c r="D2179" s="15">
        <v>0</v>
      </c>
      <c r="E2179" s="15">
        <f t="shared" si="211"/>
        <v>0</v>
      </c>
      <c r="F2179" s="15">
        <v>0</v>
      </c>
      <c r="G2179" s="15">
        <v>0</v>
      </c>
      <c r="H2179" s="15">
        <v>0</v>
      </c>
    </row>
    <row r="2180" spans="1:8" ht="16.5" thickTop="1" thickBot="1" x14ac:dyDescent="0.3">
      <c r="A2180" s="5" t="s">
        <v>2588</v>
      </c>
      <c r="B2180" s="7" t="s">
        <v>36</v>
      </c>
      <c r="C2180" s="15">
        <v>2.7276899999999999</v>
      </c>
      <c r="D2180" s="15">
        <v>1.6</v>
      </c>
      <c r="E2180" s="15">
        <f t="shared" si="211"/>
        <v>1.2</v>
      </c>
      <c r="F2180" s="15">
        <v>1.2</v>
      </c>
      <c r="G2180" s="15">
        <v>0</v>
      </c>
      <c r="H2180" s="15">
        <v>0</v>
      </c>
    </row>
    <row r="2181" spans="1:8" ht="16.5" thickTop="1" thickBot="1" x14ac:dyDescent="0.3">
      <c r="A2181" s="5" t="s">
        <v>2589</v>
      </c>
      <c r="B2181" s="6" t="s">
        <v>2590</v>
      </c>
      <c r="C2181" s="14">
        <v>73.728759999999994</v>
      </c>
      <c r="D2181" s="14">
        <v>75.400000000000006</v>
      </c>
      <c r="E2181" s="14">
        <f t="shared" si="211"/>
        <v>72.400000000000006</v>
      </c>
      <c r="F2181" s="14">
        <f>SUM(F2182)</f>
        <v>72.400000000000006</v>
      </c>
      <c r="G2181" s="14">
        <f>SUM(G2182)</f>
        <v>0</v>
      </c>
      <c r="H2181" s="14">
        <f>SUM(H2182)</f>
        <v>0</v>
      </c>
    </row>
    <row r="2182" spans="1:8" ht="16.5" thickTop="1" thickBot="1" x14ac:dyDescent="0.3">
      <c r="A2182" s="5" t="s">
        <v>2591</v>
      </c>
      <c r="B2182" s="7" t="s">
        <v>20</v>
      </c>
      <c r="C2182" s="15">
        <v>73.728759999999994</v>
      </c>
      <c r="D2182" s="15">
        <v>75.400000000000006</v>
      </c>
      <c r="E2182" s="15">
        <f t="shared" ref="E2182:E2245" si="212">SUM(F2182:H2182)</f>
        <v>72.400000000000006</v>
      </c>
      <c r="F2182" s="15">
        <f>SUM(F2183:F2184)</f>
        <v>72.400000000000006</v>
      </c>
      <c r="G2182" s="15">
        <f>SUM(G2183:G2184)</f>
        <v>0</v>
      </c>
      <c r="H2182" s="15">
        <f>SUM(H2183:H2184)</f>
        <v>0</v>
      </c>
    </row>
    <row r="2183" spans="1:8" ht="16.5" thickTop="1" thickBot="1" x14ac:dyDescent="0.3">
      <c r="A2183" s="5" t="s">
        <v>2592</v>
      </c>
      <c r="B2183" s="8" t="s">
        <v>22</v>
      </c>
      <c r="C2183" s="15">
        <v>61.423999999999999</v>
      </c>
      <c r="D2183" s="15">
        <v>60</v>
      </c>
      <c r="E2183" s="15">
        <f t="shared" si="212"/>
        <v>60</v>
      </c>
      <c r="F2183" s="15">
        <v>60</v>
      </c>
      <c r="G2183" s="15">
        <v>0</v>
      </c>
      <c r="H2183" s="15">
        <v>0</v>
      </c>
    </row>
    <row r="2184" spans="1:8" ht="16.5" thickTop="1" thickBot="1" x14ac:dyDescent="0.3">
      <c r="A2184" s="5" t="s">
        <v>2593</v>
      </c>
      <c r="B2184" s="8" t="s">
        <v>24</v>
      </c>
      <c r="C2184" s="15">
        <v>12.30476</v>
      </c>
      <c r="D2184" s="15">
        <v>15.4</v>
      </c>
      <c r="E2184" s="15">
        <f t="shared" si="212"/>
        <v>12.4</v>
      </c>
      <c r="F2184" s="15">
        <v>12.4</v>
      </c>
      <c r="G2184" s="15">
        <v>0</v>
      </c>
      <c r="H2184" s="15">
        <v>0</v>
      </c>
    </row>
    <row r="2185" spans="1:8" ht="61.5" thickTop="1" thickBot="1" x14ac:dyDescent="0.3">
      <c r="A2185" s="5" t="s">
        <v>2594</v>
      </c>
      <c r="B2185" s="6" t="s">
        <v>2595</v>
      </c>
      <c r="C2185" s="14">
        <v>0</v>
      </c>
      <c r="D2185" s="14">
        <v>167.60000000000002</v>
      </c>
      <c r="E2185" s="14">
        <f t="shared" si="212"/>
        <v>46.1</v>
      </c>
      <c r="F2185" s="14">
        <f>SUM(F2186,F2191)</f>
        <v>46.1</v>
      </c>
      <c r="G2185" s="14">
        <f>SUM(G2186,G2191)</f>
        <v>0</v>
      </c>
      <c r="H2185" s="14">
        <f>SUM(H2186,H2191)</f>
        <v>0</v>
      </c>
    </row>
    <row r="2186" spans="1:8" ht="16.5" thickTop="1" thickBot="1" x14ac:dyDescent="0.3">
      <c r="A2186" s="5" t="s">
        <v>2596</v>
      </c>
      <c r="B2186" s="7" t="s">
        <v>20</v>
      </c>
      <c r="C2186" s="15">
        <v>0</v>
      </c>
      <c r="D2186" s="15">
        <v>149.30000000000001</v>
      </c>
      <c r="E2186" s="15">
        <f t="shared" si="212"/>
        <v>30.7</v>
      </c>
      <c r="F2186" s="15">
        <f>SUM(F2187:F2190)</f>
        <v>30.7</v>
      </c>
      <c r="G2186" s="15">
        <f>SUM(G2187:G2190)</f>
        <v>0</v>
      </c>
      <c r="H2186" s="15">
        <f>SUM(H2187:H2190)</f>
        <v>0</v>
      </c>
    </row>
    <row r="2187" spans="1:8" ht="16.5" thickTop="1" thickBot="1" x14ac:dyDescent="0.3">
      <c r="A2187" s="5" t="s">
        <v>2597</v>
      </c>
      <c r="B2187" s="8" t="s">
        <v>22</v>
      </c>
      <c r="C2187" s="15">
        <v>0</v>
      </c>
      <c r="D2187" s="15">
        <v>0</v>
      </c>
      <c r="E2187" s="15">
        <f t="shared" si="212"/>
        <v>0</v>
      </c>
      <c r="F2187" s="15">
        <v>0</v>
      </c>
      <c r="G2187" s="15">
        <v>0</v>
      </c>
      <c r="H2187" s="15">
        <v>0</v>
      </c>
    </row>
    <row r="2188" spans="1:8" ht="16.5" thickTop="1" thickBot="1" x14ac:dyDescent="0.3">
      <c r="A2188" s="5" t="s">
        <v>2598</v>
      </c>
      <c r="B2188" s="8" t="s">
        <v>24</v>
      </c>
      <c r="C2188" s="15">
        <v>0</v>
      </c>
      <c r="D2188" s="15">
        <v>117</v>
      </c>
      <c r="E2188" s="15">
        <f t="shared" si="212"/>
        <v>0</v>
      </c>
      <c r="F2188" s="15">
        <v>0</v>
      </c>
      <c r="G2188" s="15">
        <v>0</v>
      </c>
      <c r="H2188" s="15">
        <v>0</v>
      </c>
    </row>
    <row r="2189" spans="1:8" ht="16.5" thickTop="1" thickBot="1" x14ac:dyDescent="0.3">
      <c r="A2189" s="5" t="s">
        <v>2599</v>
      </c>
      <c r="B2189" s="8" t="s">
        <v>32</v>
      </c>
      <c r="C2189" s="15">
        <v>0</v>
      </c>
      <c r="D2189" s="15">
        <v>30</v>
      </c>
      <c r="E2189" s="15">
        <f t="shared" si="212"/>
        <v>28</v>
      </c>
      <c r="F2189" s="15">
        <v>28</v>
      </c>
      <c r="G2189" s="15">
        <v>0</v>
      </c>
      <c r="H2189" s="15">
        <v>0</v>
      </c>
    </row>
    <row r="2190" spans="1:8" ht="16.5" thickTop="1" thickBot="1" x14ac:dyDescent="0.3">
      <c r="A2190" s="5" t="s">
        <v>2600</v>
      </c>
      <c r="B2190" s="8" t="s">
        <v>34</v>
      </c>
      <c r="C2190" s="15">
        <v>0</v>
      </c>
      <c r="D2190" s="15">
        <v>2.2999999999999998</v>
      </c>
      <c r="E2190" s="15">
        <f t="shared" si="212"/>
        <v>2.7</v>
      </c>
      <c r="F2190" s="15">
        <v>2.7</v>
      </c>
      <c r="G2190" s="15">
        <v>0</v>
      </c>
      <c r="H2190" s="15">
        <v>0</v>
      </c>
    </row>
    <row r="2191" spans="1:8" ht="16.5" thickTop="1" thickBot="1" x14ac:dyDescent="0.3">
      <c r="A2191" s="5" t="s">
        <v>2601</v>
      </c>
      <c r="B2191" s="7" t="s">
        <v>36</v>
      </c>
      <c r="C2191" s="15">
        <v>0</v>
      </c>
      <c r="D2191" s="15">
        <v>18.3</v>
      </c>
      <c r="E2191" s="15">
        <f t="shared" si="212"/>
        <v>15.4</v>
      </c>
      <c r="F2191" s="15">
        <v>15.4</v>
      </c>
      <c r="G2191" s="15">
        <v>0</v>
      </c>
      <c r="H2191" s="15">
        <v>0</v>
      </c>
    </row>
    <row r="2192" spans="1:8" ht="16.5" thickTop="1" thickBot="1" x14ac:dyDescent="0.3">
      <c r="A2192" s="5" t="s">
        <v>2602</v>
      </c>
      <c r="B2192" s="6" t="s">
        <v>2603</v>
      </c>
      <c r="C2192" s="14">
        <v>3095.28685</v>
      </c>
      <c r="D2192" s="14">
        <v>2240</v>
      </c>
      <c r="E2192" s="14">
        <f t="shared" si="212"/>
        <v>2050</v>
      </c>
      <c r="F2192" s="14">
        <f>SUM(F2193,F2199:F2200)</f>
        <v>2050</v>
      </c>
      <c r="G2192" s="14">
        <f>SUM(G2193,G2199:G2200)</f>
        <v>0</v>
      </c>
      <c r="H2192" s="14">
        <f>SUM(H2193,H2199:H2200)</f>
        <v>0</v>
      </c>
    </row>
    <row r="2193" spans="1:8" ht="16.5" thickTop="1" thickBot="1" x14ac:dyDescent="0.3">
      <c r="A2193" s="5" t="s">
        <v>2604</v>
      </c>
      <c r="B2193" s="7" t="s">
        <v>20</v>
      </c>
      <c r="C2193" s="15">
        <v>3084.3770199999999</v>
      </c>
      <c r="D2193" s="15">
        <v>2180</v>
      </c>
      <c r="E2193" s="15">
        <f t="shared" si="212"/>
        <v>2034</v>
      </c>
      <c r="F2193" s="15">
        <f>SUM(F2194:F2198)</f>
        <v>2034</v>
      </c>
      <c r="G2193" s="15">
        <f>SUM(G2194:G2198)</f>
        <v>0</v>
      </c>
      <c r="H2193" s="15">
        <f>SUM(H2194:H2198)</f>
        <v>0</v>
      </c>
    </row>
    <row r="2194" spans="1:8" ht="16.5" thickTop="1" thickBot="1" x14ac:dyDescent="0.3">
      <c r="A2194" s="5" t="s">
        <v>2605</v>
      </c>
      <c r="B2194" s="8" t="s">
        <v>22</v>
      </c>
      <c r="C2194" s="15">
        <v>899.13531999999998</v>
      </c>
      <c r="D2194" s="15">
        <v>944</v>
      </c>
      <c r="E2194" s="15">
        <f t="shared" si="212"/>
        <v>695</v>
      </c>
      <c r="F2194" s="15">
        <v>695</v>
      </c>
      <c r="G2194" s="15">
        <v>0</v>
      </c>
      <c r="H2194" s="15">
        <v>0</v>
      </c>
    </row>
    <row r="2195" spans="1:8" ht="16.5" thickTop="1" thickBot="1" x14ac:dyDescent="0.3">
      <c r="A2195" s="5" t="s">
        <v>2606</v>
      </c>
      <c r="B2195" s="8" t="s">
        <v>24</v>
      </c>
      <c r="C2195" s="15">
        <v>2165.60556</v>
      </c>
      <c r="D2195" s="15">
        <v>1219</v>
      </c>
      <c r="E2195" s="15">
        <f t="shared" si="212"/>
        <v>1260</v>
      </c>
      <c r="F2195" s="15">
        <v>1260</v>
      </c>
      <c r="G2195" s="15">
        <v>0</v>
      </c>
      <c r="H2195" s="15">
        <v>0</v>
      </c>
    </row>
    <row r="2196" spans="1:8" ht="16.5" thickTop="1" thickBot="1" x14ac:dyDescent="0.3">
      <c r="A2196" s="5" t="s">
        <v>2607</v>
      </c>
      <c r="B2196" s="8" t="s">
        <v>30</v>
      </c>
      <c r="C2196" s="15">
        <v>2.5878000000000001</v>
      </c>
      <c r="D2196" s="15">
        <v>0</v>
      </c>
      <c r="E2196" s="15">
        <f t="shared" si="212"/>
        <v>0</v>
      </c>
      <c r="F2196" s="15">
        <v>0</v>
      </c>
      <c r="G2196" s="15">
        <v>0</v>
      </c>
      <c r="H2196" s="15">
        <v>0</v>
      </c>
    </row>
    <row r="2197" spans="1:8" ht="16.5" thickTop="1" thickBot="1" x14ac:dyDescent="0.3">
      <c r="A2197" s="5" t="s">
        <v>2608</v>
      </c>
      <c r="B2197" s="8" t="s">
        <v>32</v>
      </c>
      <c r="C2197" s="15">
        <v>11.03974</v>
      </c>
      <c r="D2197" s="15">
        <v>10</v>
      </c>
      <c r="E2197" s="15">
        <f t="shared" si="212"/>
        <v>70</v>
      </c>
      <c r="F2197" s="15">
        <v>70</v>
      </c>
      <c r="G2197" s="15">
        <v>0</v>
      </c>
      <c r="H2197" s="15">
        <v>0</v>
      </c>
    </row>
    <row r="2198" spans="1:8" ht="16.5" thickTop="1" thickBot="1" x14ac:dyDescent="0.3">
      <c r="A2198" s="5" t="s">
        <v>2609</v>
      </c>
      <c r="B2198" s="8" t="s">
        <v>34</v>
      </c>
      <c r="C2198" s="15">
        <v>6.0086000000000004</v>
      </c>
      <c r="D2198" s="15">
        <v>7</v>
      </c>
      <c r="E2198" s="15">
        <f t="shared" si="212"/>
        <v>9</v>
      </c>
      <c r="F2198" s="15">
        <v>9</v>
      </c>
      <c r="G2198" s="15">
        <v>0</v>
      </c>
      <c r="H2198" s="15">
        <v>0</v>
      </c>
    </row>
    <row r="2199" spans="1:8" ht="16.5" thickTop="1" thickBot="1" x14ac:dyDescent="0.3">
      <c r="A2199" s="5" t="s">
        <v>2610</v>
      </c>
      <c r="B2199" s="7" t="s">
        <v>36</v>
      </c>
      <c r="C2199" s="15">
        <v>10.909829999999999</v>
      </c>
      <c r="D2199" s="15">
        <v>60</v>
      </c>
      <c r="E2199" s="15">
        <f t="shared" si="212"/>
        <v>16</v>
      </c>
      <c r="F2199" s="15">
        <v>16</v>
      </c>
      <c r="G2199" s="15">
        <v>0</v>
      </c>
      <c r="H2199" s="15">
        <v>0</v>
      </c>
    </row>
    <row r="2200" spans="1:8" ht="16.5" thickTop="1" thickBot="1" x14ac:dyDescent="0.3">
      <c r="A2200" s="5" t="s">
        <v>2611</v>
      </c>
      <c r="B2200" s="7" t="s">
        <v>40</v>
      </c>
      <c r="C2200" s="15">
        <v>0</v>
      </c>
      <c r="D2200" s="15">
        <v>0</v>
      </c>
      <c r="E2200" s="15">
        <f t="shared" si="212"/>
        <v>0</v>
      </c>
      <c r="F2200" s="15">
        <v>0</v>
      </c>
      <c r="G2200" s="15">
        <v>0</v>
      </c>
      <c r="H2200" s="15">
        <v>0</v>
      </c>
    </row>
    <row r="2201" spans="1:8" ht="16.5" thickTop="1" thickBot="1" x14ac:dyDescent="0.3">
      <c r="A2201" s="5" t="s">
        <v>2612</v>
      </c>
      <c r="B2201" s="6" t="s">
        <v>2613</v>
      </c>
      <c r="C2201" s="14">
        <v>7381.2081800000005</v>
      </c>
      <c r="D2201" s="14">
        <v>9881</v>
      </c>
      <c r="E2201" s="14">
        <f t="shared" si="212"/>
        <v>10380</v>
      </c>
      <c r="F2201" s="14">
        <f>SUM(F2202,F2207:F2208)</f>
        <v>10380</v>
      </c>
      <c r="G2201" s="14">
        <f>SUM(G2202,G2207:G2208)</f>
        <v>0</v>
      </c>
      <c r="H2201" s="14">
        <f>SUM(H2202,H2207:H2208)</f>
        <v>0</v>
      </c>
    </row>
    <row r="2202" spans="1:8" ht="16.5" thickTop="1" thickBot="1" x14ac:dyDescent="0.3">
      <c r="A2202" s="5" t="s">
        <v>2614</v>
      </c>
      <c r="B2202" s="7" t="s">
        <v>20</v>
      </c>
      <c r="C2202" s="15">
        <v>7194.3502300000009</v>
      </c>
      <c r="D2202" s="15">
        <v>7613</v>
      </c>
      <c r="E2202" s="15">
        <f t="shared" si="212"/>
        <v>9060</v>
      </c>
      <c r="F2202" s="15">
        <f>SUM(F2203:F2206)</f>
        <v>9060</v>
      </c>
      <c r="G2202" s="15">
        <f>SUM(G2203:G2206)</f>
        <v>0</v>
      </c>
      <c r="H2202" s="15">
        <f>SUM(H2203:H2206)</f>
        <v>0</v>
      </c>
    </row>
    <row r="2203" spans="1:8" ht="16.5" thickTop="1" thickBot="1" x14ac:dyDescent="0.3">
      <c r="A2203" s="5" t="s">
        <v>2615</v>
      </c>
      <c r="B2203" s="8" t="s">
        <v>22</v>
      </c>
      <c r="C2203" s="15">
        <v>637.00463000000002</v>
      </c>
      <c r="D2203" s="15">
        <v>702</v>
      </c>
      <c r="E2203" s="15">
        <f t="shared" si="212"/>
        <v>702</v>
      </c>
      <c r="F2203" s="15">
        <v>702</v>
      </c>
      <c r="G2203" s="15">
        <v>0</v>
      </c>
      <c r="H2203" s="15">
        <v>0</v>
      </c>
    </row>
    <row r="2204" spans="1:8" ht="16.5" thickTop="1" thickBot="1" x14ac:dyDescent="0.3">
      <c r="A2204" s="5" t="s">
        <v>2616</v>
      </c>
      <c r="B2204" s="8" t="s">
        <v>24</v>
      </c>
      <c r="C2204" s="15">
        <v>6542.4131200000002</v>
      </c>
      <c r="D2204" s="15">
        <v>6894</v>
      </c>
      <c r="E2204" s="15">
        <f t="shared" si="212"/>
        <v>8336</v>
      </c>
      <c r="F2204" s="15">
        <v>8336</v>
      </c>
      <c r="G2204" s="15">
        <v>0</v>
      </c>
      <c r="H2204" s="15">
        <v>0</v>
      </c>
    </row>
    <row r="2205" spans="1:8" ht="16.5" thickTop="1" thickBot="1" x14ac:dyDescent="0.3">
      <c r="A2205" s="5" t="s">
        <v>2617</v>
      </c>
      <c r="B2205" s="8" t="s">
        <v>32</v>
      </c>
      <c r="C2205" s="15">
        <v>10.29298</v>
      </c>
      <c r="D2205" s="15">
        <v>10</v>
      </c>
      <c r="E2205" s="15">
        <f t="shared" si="212"/>
        <v>15</v>
      </c>
      <c r="F2205" s="15">
        <v>15</v>
      </c>
      <c r="G2205" s="15">
        <v>0</v>
      </c>
      <c r="H2205" s="15">
        <v>0</v>
      </c>
    </row>
    <row r="2206" spans="1:8" ht="16.5" thickTop="1" thickBot="1" x14ac:dyDescent="0.3">
      <c r="A2206" s="5" t="s">
        <v>2618</v>
      </c>
      <c r="B2206" s="8" t="s">
        <v>34</v>
      </c>
      <c r="C2206" s="15">
        <v>4.6395</v>
      </c>
      <c r="D2206" s="15">
        <v>7</v>
      </c>
      <c r="E2206" s="15">
        <f t="shared" si="212"/>
        <v>7</v>
      </c>
      <c r="F2206" s="15">
        <v>7</v>
      </c>
      <c r="G2206" s="15">
        <v>0</v>
      </c>
      <c r="H2206" s="15">
        <v>0</v>
      </c>
    </row>
    <row r="2207" spans="1:8" ht="16.5" thickTop="1" thickBot="1" x14ac:dyDescent="0.3">
      <c r="A2207" s="5" t="s">
        <v>2619</v>
      </c>
      <c r="B2207" s="7" t="s">
        <v>36</v>
      </c>
      <c r="C2207" s="15">
        <v>186.85794999999999</v>
      </c>
      <c r="D2207" s="15">
        <v>2268</v>
      </c>
      <c r="E2207" s="15">
        <f t="shared" si="212"/>
        <v>1320</v>
      </c>
      <c r="F2207" s="15">
        <v>1320</v>
      </c>
      <c r="G2207" s="15">
        <v>0</v>
      </c>
      <c r="H2207" s="15">
        <v>0</v>
      </c>
    </row>
    <row r="2208" spans="1:8" ht="16.5" thickTop="1" thickBot="1" x14ac:dyDescent="0.3">
      <c r="A2208" s="5" t="s">
        <v>2620</v>
      </c>
      <c r="B2208" s="7" t="s">
        <v>40</v>
      </c>
      <c r="C2208" s="15">
        <v>0</v>
      </c>
      <c r="D2208" s="15">
        <v>0</v>
      </c>
      <c r="E2208" s="15">
        <f t="shared" si="212"/>
        <v>0</v>
      </c>
      <c r="F2208" s="15">
        <v>0</v>
      </c>
      <c r="G2208" s="15">
        <v>0</v>
      </c>
      <c r="H2208" s="15">
        <v>0</v>
      </c>
    </row>
    <row r="2209" spans="1:8" ht="16.5" thickTop="1" thickBot="1" x14ac:dyDescent="0.3">
      <c r="A2209" s="5" t="s">
        <v>2621</v>
      </c>
      <c r="B2209" s="6" t="s">
        <v>2622</v>
      </c>
      <c r="C2209" s="14">
        <v>480792.89560000005</v>
      </c>
      <c r="D2209" s="14">
        <v>567999</v>
      </c>
      <c r="E2209" s="14">
        <f t="shared" si="212"/>
        <v>609008</v>
      </c>
      <c r="F2209" s="14">
        <f t="shared" ref="F2209:H2210" si="213">SUM(F2219,F2222,F2250,F2258,F2275,F2284,F2289,F2292,F2295,F2300,F2305,F2308,F2324,F2327)</f>
        <v>609008</v>
      </c>
      <c r="G2209" s="14">
        <f t="shared" si="213"/>
        <v>0</v>
      </c>
      <c r="H2209" s="14">
        <f t="shared" si="213"/>
        <v>0</v>
      </c>
    </row>
    <row r="2210" spans="1:8" ht="16.5" thickTop="1" thickBot="1" x14ac:dyDescent="0.3">
      <c r="A2210" s="5" t="s">
        <v>2623</v>
      </c>
      <c r="B2210" s="7" t="s">
        <v>20</v>
      </c>
      <c r="C2210" s="15">
        <v>480708.60970000003</v>
      </c>
      <c r="D2210" s="15">
        <v>567915</v>
      </c>
      <c r="E2210" s="15">
        <f t="shared" si="212"/>
        <v>608786</v>
      </c>
      <c r="F2210" s="15">
        <f t="shared" si="213"/>
        <v>608786</v>
      </c>
      <c r="G2210" s="15">
        <f t="shared" si="213"/>
        <v>0</v>
      </c>
      <c r="H2210" s="15">
        <f t="shared" si="213"/>
        <v>0</v>
      </c>
    </row>
    <row r="2211" spans="1:8" ht="16.5" thickTop="1" thickBot="1" x14ac:dyDescent="0.3">
      <c r="A2211" s="5" t="s">
        <v>2624</v>
      </c>
      <c r="B2211" s="8" t="s">
        <v>22</v>
      </c>
      <c r="C2211" s="15">
        <v>3477.9855699999998</v>
      </c>
      <c r="D2211" s="15">
        <v>3545</v>
      </c>
      <c r="E2211" s="15">
        <f t="shared" si="212"/>
        <v>3534</v>
      </c>
      <c r="F2211" s="15">
        <f>SUM(F2224,F2252)</f>
        <v>3534</v>
      </c>
      <c r="G2211" s="15">
        <f>SUM(G2224,G2252)</f>
        <v>0</v>
      </c>
      <c r="H2211" s="15">
        <f>SUM(H2224,H2252)</f>
        <v>0</v>
      </c>
    </row>
    <row r="2212" spans="1:8" ht="16.5" thickTop="1" thickBot="1" x14ac:dyDescent="0.3">
      <c r="A2212" s="5" t="s">
        <v>2625</v>
      </c>
      <c r="B2212" s="8" t="s">
        <v>24</v>
      </c>
      <c r="C2212" s="15">
        <v>30982.821829999997</v>
      </c>
      <c r="D2212" s="15">
        <v>34419</v>
      </c>
      <c r="E2212" s="15">
        <f t="shared" si="212"/>
        <v>32595</v>
      </c>
      <c r="F2212" s="15">
        <f>SUM(F2225,F2253,F2260,F2286,F2291,F2297,F2302,F2307,F2310,F2329)</f>
        <v>32595</v>
      </c>
      <c r="G2212" s="15">
        <f>SUM(G2225,G2253,G2260,G2286,G2291,G2297,G2302,G2307,G2310,G2329)</f>
        <v>0</v>
      </c>
      <c r="H2212" s="15">
        <f>SUM(H2225,H2253,H2260,H2286,H2291,H2297,H2302,H2307,H2310,H2329)</f>
        <v>0</v>
      </c>
    </row>
    <row r="2213" spans="1:8" ht="16.5" thickTop="1" thickBot="1" x14ac:dyDescent="0.3">
      <c r="A2213" s="5" t="s">
        <v>2626</v>
      </c>
      <c r="B2213" s="8" t="s">
        <v>28</v>
      </c>
      <c r="C2213" s="15">
        <v>216.851</v>
      </c>
      <c r="D2213" s="15">
        <v>320</v>
      </c>
      <c r="E2213" s="15">
        <f t="shared" si="212"/>
        <v>220</v>
      </c>
      <c r="F2213" s="15">
        <f>SUM(F2277,F2298)</f>
        <v>220</v>
      </c>
      <c r="G2213" s="15">
        <f>SUM(G2277,G2298)</f>
        <v>0</v>
      </c>
      <c r="H2213" s="15">
        <f>SUM(H2277,H2298)</f>
        <v>0</v>
      </c>
    </row>
    <row r="2214" spans="1:8" ht="16.5" thickTop="1" thickBot="1" x14ac:dyDescent="0.3">
      <c r="A2214" s="5" t="s">
        <v>2627</v>
      </c>
      <c r="B2214" s="8" t="s">
        <v>30</v>
      </c>
      <c r="C2214" s="15">
        <v>57.394670000000005</v>
      </c>
      <c r="D2214" s="15">
        <v>33</v>
      </c>
      <c r="E2214" s="15">
        <f t="shared" si="212"/>
        <v>33</v>
      </c>
      <c r="F2214" s="15">
        <f>SUM(F2226,F2261)</f>
        <v>33</v>
      </c>
      <c r="G2214" s="15">
        <f>SUM(G2226,G2261)</f>
        <v>0</v>
      </c>
      <c r="H2214" s="15">
        <f>SUM(H2226,H2261)</f>
        <v>0</v>
      </c>
    </row>
    <row r="2215" spans="1:8" ht="16.5" thickTop="1" thickBot="1" x14ac:dyDescent="0.3">
      <c r="A2215" s="5" t="s">
        <v>2628</v>
      </c>
      <c r="B2215" s="8" t="s">
        <v>32</v>
      </c>
      <c r="C2215" s="15">
        <v>2444.2691100000002</v>
      </c>
      <c r="D2215" s="15">
        <v>2458</v>
      </c>
      <c r="E2215" s="15">
        <f t="shared" si="212"/>
        <v>2460</v>
      </c>
      <c r="F2215" s="15">
        <f>SUM(F2227,F2254,F2294)</f>
        <v>2460</v>
      </c>
      <c r="G2215" s="15">
        <f>SUM(G2227,G2254,G2294)</f>
        <v>0</v>
      </c>
      <c r="H2215" s="15">
        <f>SUM(H2227,H2254,H2294)</f>
        <v>0</v>
      </c>
    </row>
    <row r="2216" spans="1:8" ht="16.5" thickTop="1" thickBot="1" x14ac:dyDescent="0.3">
      <c r="A2216" s="5" t="s">
        <v>2629</v>
      </c>
      <c r="B2216" s="8" t="s">
        <v>34</v>
      </c>
      <c r="C2216" s="15">
        <v>443529.28752000001</v>
      </c>
      <c r="D2216" s="15">
        <v>527140</v>
      </c>
      <c r="E2216" s="15">
        <f t="shared" si="212"/>
        <v>569944</v>
      </c>
      <c r="F2216" s="15">
        <f>SUM(F2221,F2228,F2255,F2262,F2287,F2299,F2303,F2311,F2326)</f>
        <v>569944</v>
      </c>
      <c r="G2216" s="15">
        <f>SUM(G2221,G2228,G2255,G2262,G2287,G2299,G2303,G2311,G2326)</f>
        <v>0</v>
      </c>
      <c r="H2216" s="15">
        <f>SUM(H2221,H2228,H2255,H2262,H2287,H2299,H2303,H2311,H2326)</f>
        <v>0</v>
      </c>
    </row>
    <row r="2217" spans="1:8" ht="16.5" thickTop="1" thickBot="1" x14ac:dyDescent="0.3">
      <c r="A2217" s="5" t="s">
        <v>2630</v>
      </c>
      <c r="B2217" s="7" t="s">
        <v>36</v>
      </c>
      <c r="C2217" s="15">
        <v>83.455900000000014</v>
      </c>
      <c r="D2217" s="15">
        <v>84</v>
      </c>
      <c r="E2217" s="15">
        <f t="shared" si="212"/>
        <v>222</v>
      </c>
      <c r="F2217" s="15">
        <f>SUM(F2229,F2256,F2288,F2304,F2312)</f>
        <v>222</v>
      </c>
      <c r="G2217" s="15">
        <f>SUM(G2229,G2256,G2288,G2304,G2312)</f>
        <v>0</v>
      </c>
      <c r="H2217" s="15">
        <f>SUM(H2229,H2256,H2288,H2304,H2312)</f>
        <v>0</v>
      </c>
    </row>
    <row r="2218" spans="1:8" ht="16.5" thickTop="1" thickBot="1" x14ac:dyDescent="0.3">
      <c r="A2218" s="5" t="s">
        <v>2631</v>
      </c>
      <c r="B2218" s="7" t="s">
        <v>40</v>
      </c>
      <c r="C2218" s="15">
        <v>0.83</v>
      </c>
      <c r="D2218" s="15">
        <v>0</v>
      </c>
      <c r="E2218" s="15">
        <f t="shared" si="212"/>
        <v>0</v>
      </c>
      <c r="F2218" s="15">
        <f>SUM(F2257)</f>
        <v>0</v>
      </c>
      <c r="G2218" s="15">
        <f>SUM(G2257)</f>
        <v>0</v>
      </c>
      <c r="H2218" s="15">
        <f>SUM(H2257)</f>
        <v>0</v>
      </c>
    </row>
    <row r="2219" spans="1:8" ht="16.5" thickTop="1" thickBot="1" x14ac:dyDescent="0.3">
      <c r="A2219" s="5" t="s">
        <v>2632</v>
      </c>
      <c r="B2219" s="6" t="s">
        <v>2633</v>
      </c>
      <c r="C2219" s="14">
        <v>429737.29651000001</v>
      </c>
      <c r="D2219" s="14">
        <v>507000</v>
      </c>
      <c r="E2219" s="14">
        <f t="shared" si="212"/>
        <v>555000</v>
      </c>
      <c r="F2219" s="14">
        <f t="shared" ref="F2219:H2220" si="214">SUM(F2220)</f>
        <v>555000</v>
      </c>
      <c r="G2219" s="14">
        <f t="shared" si="214"/>
        <v>0</v>
      </c>
      <c r="H2219" s="14">
        <f t="shared" si="214"/>
        <v>0</v>
      </c>
    </row>
    <row r="2220" spans="1:8" ht="16.5" thickTop="1" thickBot="1" x14ac:dyDescent="0.3">
      <c r="A2220" s="5" t="s">
        <v>2634</v>
      </c>
      <c r="B2220" s="7" t="s">
        <v>20</v>
      </c>
      <c r="C2220" s="15">
        <v>429737.29651000001</v>
      </c>
      <c r="D2220" s="15">
        <v>507000</v>
      </c>
      <c r="E2220" s="15">
        <f t="shared" si="212"/>
        <v>555000</v>
      </c>
      <c r="F2220" s="15">
        <f t="shared" si="214"/>
        <v>555000</v>
      </c>
      <c r="G2220" s="15">
        <f t="shared" si="214"/>
        <v>0</v>
      </c>
      <c r="H2220" s="15">
        <f t="shared" si="214"/>
        <v>0</v>
      </c>
    </row>
    <row r="2221" spans="1:8" ht="16.5" thickTop="1" thickBot="1" x14ac:dyDescent="0.3">
      <c r="A2221" s="5" t="s">
        <v>2635</v>
      </c>
      <c r="B2221" s="8" t="s">
        <v>34</v>
      </c>
      <c r="C2221" s="15">
        <v>429737.29651000001</v>
      </c>
      <c r="D2221" s="15">
        <v>507000</v>
      </c>
      <c r="E2221" s="15">
        <f t="shared" si="212"/>
        <v>555000</v>
      </c>
      <c r="F2221" s="15">
        <v>555000</v>
      </c>
      <c r="G2221" s="15">
        <v>0</v>
      </c>
      <c r="H2221" s="15">
        <v>0</v>
      </c>
    </row>
    <row r="2222" spans="1:8" ht="31.5" thickTop="1" thickBot="1" x14ac:dyDescent="0.3">
      <c r="A2222" s="5" t="s">
        <v>2636</v>
      </c>
      <c r="B2222" s="6" t="s">
        <v>2637</v>
      </c>
      <c r="C2222" s="14">
        <v>12535.026479999999</v>
      </c>
      <c r="D2222" s="14">
        <v>14176</v>
      </c>
      <c r="E2222" s="14">
        <f t="shared" si="212"/>
        <v>13540</v>
      </c>
      <c r="F2222" s="14">
        <f t="shared" ref="F2222:H2223" si="215">SUM(F2230,F2237,F2244)</f>
        <v>13540</v>
      </c>
      <c r="G2222" s="14">
        <f t="shared" si="215"/>
        <v>0</v>
      </c>
      <c r="H2222" s="14">
        <f t="shared" si="215"/>
        <v>0</v>
      </c>
    </row>
    <row r="2223" spans="1:8" ht="16.5" thickTop="1" thickBot="1" x14ac:dyDescent="0.3">
      <c r="A2223" s="5" t="s">
        <v>2638</v>
      </c>
      <c r="B2223" s="7" t="s">
        <v>20</v>
      </c>
      <c r="C2223" s="15">
        <v>12488.754729999999</v>
      </c>
      <c r="D2223" s="15">
        <v>14126</v>
      </c>
      <c r="E2223" s="15">
        <f t="shared" si="212"/>
        <v>13500</v>
      </c>
      <c r="F2223" s="15">
        <f t="shared" si="215"/>
        <v>13500</v>
      </c>
      <c r="G2223" s="15">
        <f t="shared" si="215"/>
        <v>0</v>
      </c>
      <c r="H2223" s="15">
        <f t="shared" si="215"/>
        <v>0</v>
      </c>
    </row>
    <row r="2224" spans="1:8" ht="16.5" thickTop="1" thickBot="1" x14ac:dyDescent="0.3">
      <c r="A2224" s="5" t="s">
        <v>2639</v>
      </c>
      <c r="B2224" s="8" t="s">
        <v>22</v>
      </c>
      <c r="C2224" s="15">
        <v>721.48076000000003</v>
      </c>
      <c r="D2224" s="15">
        <v>728</v>
      </c>
      <c r="E2224" s="15">
        <f t="shared" si="212"/>
        <v>728</v>
      </c>
      <c r="F2224" s="15">
        <f>SUM(F2232)</f>
        <v>728</v>
      </c>
      <c r="G2224" s="15">
        <f>SUM(G2232)</f>
        <v>0</v>
      </c>
      <c r="H2224" s="15">
        <f>SUM(H2232)</f>
        <v>0</v>
      </c>
    </row>
    <row r="2225" spans="1:8" ht="16.5" thickTop="1" thickBot="1" x14ac:dyDescent="0.3">
      <c r="A2225" s="5" t="s">
        <v>2640</v>
      </c>
      <c r="B2225" s="8" t="s">
        <v>24</v>
      </c>
      <c r="C2225" s="15">
        <v>11094.74469</v>
      </c>
      <c r="D2225" s="15">
        <v>12903</v>
      </c>
      <c r="E2225" s="15">
        <f t="shared" si="212"/>
        <v>11985</v>
      </c>
      <c r="F2225" s="15">
        <f>SUM(F2233,F2239,F2246)</f>
        <v>11985</v>
      </c>
      <c r="G2225" s="15">
        <f>SUM(G2233,G2239,G2246)</f>
        <v>0</v>
      </c>
      <c r="H2225" s="15">
        <f>SUM(H2233,H2239,H2246)</f>
        <v>0</v>
      </c>
    </row>
    <row r="2226" spans="1:8" ht="16.5" thickTop="1" thickBot="1" x14ac:dyDescent="0.3">
      <c r="A2226" s="5" t="s">
        <v>2641</v>
      </c>
      <c r="B2226" s="8" t="s">
        <v>30</v>
      </c>
      <c r="C2226" s="15">
        <v>26.45862</v>
      </c>
      <c r="D2226" s="15">
        <v>0</v>
      </c>
      <c r="E2226" s="15">
        <f t="shared" si="212"/>
        <v>0</v>
      </c>
      <c r="F2226" s="15">
        <f>SUM(F2240)</f>
        <v>0</v>
      </c>
      <c r="G2226" s="15">
        <f>SUM(G2240)</f>
        <v>0</v>
      </c>
      <c r="H2226" s="15">
        <f>SUM(H2240)</f>
        <v>0</v>
      </c>
    </row>
    <row r="2227" spans="1:8" ht="16.5" thickTop="1" thickBot="1" x14ac:dyDescent="0.3">
      <c r="A2227" s="5" t="s">
        <v>2642</v>
      </c>
      <c r="B2227" s="8" t="s">
        <v>32</v>
      </c>
      <c r="C2227" s="15">
        <v>38.822809999999997</v>
      </c>
      <c r="D2227" s="15">
        <v>25</v>
      </c>
      <c r="E2227" s="15">
        <f t="shared" si="212"/>
        <v>17</v>
      </c>
      <c r="F2227" s="15">
        <f t="shared" ref="F2227:H2229" si="216">SUM(F2234,F2241,F2247)</f>
        <v>17</v>
      </c>
      <c r="G2227" s="15">
        <f t="shared" si="216"/>
        <v>0</v>
      </c>
      <c r="H2227" s="15">
        <f t="shared" si="216"/>
        <v>0</v>
      </c>
    </row>
    <row r="2228" spans="1:8" ht="16.5" thickTop="1" thickBot="1" x14ac:dyDescent="0.3">
      <c r="A2228" s="5" t="s">
        <v>2643</v>
      </c>
      <c r="B2228" s="8" t="s">
        <v>34</v>
      </c>
      <c r="C2228" s="15">
        <v>607.24784999999997</v>
      </c>
      <c r="D2228" s="15">
        <v>470</v>
      </c>
      <c r="E2228" s="15">
        <f t="shared" si="212"/>
        <v>770</v>
      </c>
      <c r="F2228" s="15">
        <f t="shared" si="216"/>
        <v>770</v>
      </c>
      <c r="G2228" s="15">
        <f t="shared" si="216"/>
        <v>0</v>
      </c>
      <c r="H2228" s="15">
        <f t="shared" si="216"/>
        <v>0</v>
      </c>
    </row>
    <row r="2229" spans="1:8" ht="16.5" thickTop="1" thickBot="1" x14ac:dyDescent="0.3">
      <c r="A2229" s="5" t="s">
        <v>2644</v>
      </c>
      <c r="B2229" s="7" t="s">
        <v>36</v>
      </c>
      <c r="C2229" s="15">
        <v>46.271749999999997</v>
      </c>
      <c r="D2229" s="15">
        <v>50</v>
      </c>
      <c r="E2229" s="15">
        <f t="shared" si="212"/>
        <v>40</v>
      </c>
      <c r="F2229" s="15">
        <f t="shared" si="216"/>
        <v>40</v>
      </c>
      <c r="G2229" s="15">
        <f t="shared" si="216"/>
        <v>0</v>
      </c>
      <c r="H2229" s="15">
        <f t="shared" si="216"/>
        <v>0</v>
      </c>
    </row>
    <row r="2230" spans="1:8" ht="31.5" thickTop="1" thickBot="1" x14ac:dyDescent="0.3">
      <c r="A2230" s="5" t="s">
        <v>2645</v>
      </c>
      <c r="B2230" s="6" t="s">
        <v>2646</v>
      </c>
      <c r="C2230" s="14">
        <v>1432.5387399999997</v>
      </c>
      <c r="D2230" s="14">
        <v>1416</v>
      </c>
      <c r="E2230" s="14">
        <f t="shared" si="212"/>
        <v>1400</v>
      </c>
      <c r="F2230" s="14">
        <f>SUM(F2231,F2236)</f>
        <v>1400</v>
      </c>
      <c r="G2230" s="14">
        <f>SUM(G2231,G2236)</f>
        <v>0</v>
      </c>
      <c r="H2230" s="14">
        <f>SUM(H2231,H2236)</f>
        <v>0</v>
      </c>
    </row>
    <row r="2231" spans="1:8" ht="16.5" thickTop="1" thickBot="1" x14ac:dyDescent="0.3">
      <c r="A2231" s="5" t="s">
        <v>2647</v>
      </c>
      <c r="B2231" s="7" t="s">
        <v>20</v>
      </c>
      <c r="C2231" s="15">
        <v>1418.6369599999998</v>
      </c>
      <c r="D2231" s="15">
        <v>1401</v>
      </c>
      <c r="E2231" s="15">
        <f t="shared" si="212"/>
        <v>1390</v>
      </c>
      <c r="F2231" s="15">
        <f>SUM(F2232:F2235)</f>
        <v>1390</v>
      </c>
      <c r="G2231" s="15">
        <f>SUM(G2232:G2235)</f>
        <v>0</v>
      </c>
      <c r="H2231" s="15">
        <f>SUM(H2232:H2235)</f>
        <v>0</v>
      </c>
    </row>
    <row r="2232" spans="1:8" ht="16.5" thickTop="1" thickBot="1" x14ac:dyDescent="0.3">
      <c r="A2232" s="5" t="s">
        <v>2648</v>
      </c>
      <c r="B2232" s="8" t="s">
        <v>22</v>
      </c>
      <c r="C2232" s="15">
        <v>721.48076000000003</v>
      </c>
      <c r="D2232" s="15">
        <v>728</v>
      </c>
      <c r="E2232" s="15">
        <f t="shared" si="212"/>
        <v>728</v>
      </c>
      <c r="F2232" s="15">
        <v>728</v>
      </c>
      <c r="G2232" s="15">
        <v>0</v>
      </c>
      <c r="H2232" s="15">
        <v>0</v>
      </c>
    </row>
    <row r="2233" spans="1:8" ht="16.5" thickTop="1" thickBot="1" x14ac:dyDescent="0.3">
      <c r="A2233" s="5" t="s">
        <v>2649</v>
      </c>
      <c r="B2233" s="8" t="s">
        <v>24</v>
      </c>
      <c r="C2233" s="15">
        <v>671.05682999999999</v>
      </c>
      <c r="D2233" s="15">
        <v>643</v>
      </c>
      <c r="E2233" s="15">
        <f t="shared" si="212"/>
        <v>640</v>
      </c>
      <c r="F2233" s="15">
        <v>640</v>
      </c>
      <c r="G2233" s="15">
        <v>0</v>
      </c>
      <c r="H2233" s="15">
        <v>0</v>
      </c>
    </row>
    <row r="2234" spans="1:8" ht="16.5" thickTop="1" thickBot="1" x14ac:dyDescent="0.3">
      <c r="A2234" s="5" t="s">
        <v>2650</v>
      </c>
      <c r="B2234" s="8" t="s">
        <v>32</v>
      </c>
      <c r="C2234" s="15">
        <v>10.60216</v>
      </c>
      <c r="D2234" s="15">
        <v>10</v>
      </c>
      <c r="E2234" s="15">
        <f t="shared" si="212"/>
        <v>7</v>
      </c>
      <c r="F2234" s="15">
        <v>7</v>
      </c>
      <c r="G2234" s="15">
        <v>0</v>
      </c>
      <c r="H2234" s="15">
        <v>0</v>
      </c>
    </row>
    <row r="2235" spans="1:8" ht="16.5" thickTop="1" thickBot="1" x14ac:dyDescent="0.3">
      <c r="A2235" s="5" t="s">
        <v>2651</v>
      </c>
      <c r="B2235" s="8" t="s">
        <v>34</v>
      </c>
      <c r="C2235" s="15">
        <v>15.497210000000001</v>
      </c>
      <c r="D2235" s="15">
        <v>20</v>
      </c>
      <c r="E2235" s="15">
        <f t="shared" si="212"/>
        <v>15</v>
      </c>
      <c r="F2235" s="15">
        <v>15</v>
      </c>
      <c r="G2235" s="15">
        <v>0</v>
      </c>
      <c r="H2235" s="15">
        <v>0</v>
      </c>
    </row>
    <row r="2236" spans="1:8" ht="16.5" thickTop="1" thickBot="1" x14ac:dyDescent="0.3">
      <c r="A2236" s="5" t="s">
        <v>2652</v>
      </c>
      <c r="B2236" s="7" t="s">
        <v>36</v>
      </c>
      <c r="C2236" s="15">
        <v>13.90178</v>
      </c>
      <c r="D2236" s="15">
        <v>15</v>
      </c>
      <c r="E2236" s="15">
        <f t="shared" si="212"/>
        <v>10</v>
      </c>
      <c r="F2236" s="15">
        <v>10</v>
      </c>
      <c r="G2236" s="15">
        <v>0</v>
      </c>
      <c r="H2236" s="15">
        <v>0</v>
      </c>
    </row>
    <row r="2237" spans="1:8" ht="31.5" thickTop="1" thickBot="1" x14ac:dyDescent="0.3">
      <c r="A2237" s="5" t="s">
        <v>2653</v>
      </c>
      <c r="B2237" s="6" t="s">
        <v>2654</v>
      </c>
      <c r="C2237" s="14">
        <v>11102.487739999999</v>
      </c>
      <c r="D2237" s="14">
        <v>12760</v>
      </c>
      <c r="E2237" s="14">
        <f t="shared" si="212"/>
        <v>11340</v>
      </c>
      <c r="F2237" s="14">
        <f>SUM(F2238,F2243)</f>
        <v>11340</v>
      </c>
      <c r="G2237" s="14">
        <f>SUM(G2238,G2243)</f>
        <v>0</v>
      </c>
      <c r="H2237" s="14">
        <f>SUM(H2238,H2243)</f>
        <v>0</v>
      </c>
    </row>
    <row r="2238" spans="1:8" ht="16.5" thickTop="1" thickBot="1" x14ac:dyDescent="0.3">
      <c r="A2238" s="5" t="s">
        <v>2655</v>
      </c>
      <c r="B2238" s="7" t="s">
        <v>20</v>
      </c>
      <c r="C2238" s="15">
        <v>11070.117769999999</v>
      </c>
      <c r="D2238" s="15">
        <v>12725</v>
      </c>
      <c r="E2238" s="15">
        <f t="shared" si="212"/>
        <v>11310</v>
      </c>
      <c r="F2238" s="15">
        <f>SUM(F2239:F2242)</f>
        <v>11310</v>
      </c>
      <c r="G2238" s="15">
        <f>SUM(G2239:G2242)</f>
        <v>0</v>
      </c>
      <c r="H2238" s="15">
        <f>SUM(H2239:H2242)</f>
        <v>0</v>
      </c>
    </row>
    <row r="2239" spans="1:8" ht="16.5" thickTop="1" thickBot="1" x14ac:dyDescent="0.3">
      <c r="A2239" s="5" t="s">
        <v>2656</v>
      </c>
      <c r="B2239" s="8" t="s">
        <v>24</v>
      </c>
      <c r="C2239" s="15">
        <v>10423.68786</v>
      </c>
      <c r="D2239" s="15">
        <v>12260</v>
      </c>
      <c r="E2239" s="15">
        <f t="shared" si="212"/>
        <v>10545</v>
      </c>
      <c r="F2239" s="15">
        <v>10545</v>
      </c>
      <c r="G2239" s="15">
        <v>0</v>
      </c>
      <c r="H2239" s="15">
        <v>0</v>
      </c>
    </row>
    <row r="2240" spans="1:8" ht="16.5" thickTop="1" thickBot="1" x14ac:dyDescent="0.3">
      <c r="A2240" s="5" t="s">
        <v>2657</v>
      </c>
      <c r="B2240" s="8" t="s">
        <v>30</v>
      </c>
      <c r="C2240" s="15">
        <v>26.45862</v>
      </c>
      <c r="D2240" s="15">
        <v>0</v>
      </c>
      <c r="E2240" s="15">
        <f t="shared" si="212"/>
        <v>0</v>
      </c>
      <c r="F2240" s="15">
        <v>0</v>
      </c>
      <c r="G2240" s="15">
        <v>0</v>
      </c>
      <c r="H2240" s="15">
        <v>0</v>
      </c>
    </row>
    <row r="2241" spans="1:8" ht="16.5" thickTop="1" thickBot="1" x14ac:dyDescent="0.3">
      <c r="A2241" s="5" t="s">
        <v>2658</v>
      </c>
      <c r="B2241" s="8" t="s">
        <v>32</v>
      </c>
      <c r="C2241" s="15">
        <v>28.220649999999999</v>
      </c>
      <c r="D2241" s="15">
        <v>15</v>
      </c>
      <c r="E2241" s="15">
        <f t="shared" si="212"/>
        <v>10</v>
      </c>
      <c r="F2241" s="15">
        <v>10</v>
      </c>
      <c r="G2241" s="15">
        <v>0</v>
      </c>
      <c r="H2241" s="15">
        <v>0</v>
      </c>
    </row>
    <row r="2242" spans="1:8" ht="16.5" thickTop="1" thickBot="1" x14ac:dyDescent="0.3">
      <c r="A2242" s="5" t="s">
        <v>2659</v>
      </c>
      <c r="B2242" s="8" t="s">
        <v>34</v>
      </c>
      <c r="C2242" s="15">
        <v>591.75063999999998</v>
      </c>
      <c r="D2242" s="15">
        <v>450</v>
      </c>
      <c r="E2242" s="15">
        <f t="shared" si="212"/>
        <v>755</v>
      </c>
      <c r="F2242" s="15">
        <v>755</v>
      </c>
      <c r="G2242" s="15">
        <v>0</v>
      </c>
      <c r="H2242" s="15">
        <v>0</v>
      </c>
    </row>
    <row r="2243" spans="1:8" ht="16.5" thickTop="1" thickBot="1" x14ac:dyDescent="0.3">
      <c r="A2243" s="5" t="s">
        <v>2660</v>
      </c>
      <c r="B2243" s="7" t="s">
        <v>36</v>
      </c>
      <c r="C2243" s="15">
        <v>32.369969999999995</v>
      </c>
      <c r="D2243" s="15">
        <v>35</v>
      </c>
      <c r="E2243" s="15">
        <f t="shared" si="212"/>
        <v>30</v>
      </c>
      <c r="F2243" s="15">
        <v>30</v>
      </c>
      <c r="G2243" s="15">
        <v>0</v>
      </c>
      <c r="H2243" s="15">
        <v>0</v>
      </c>
    </row>
    <row r="2244" spans="1:8" ht="61.5" thickTop="1" thickBot="1" x14ac:dyDescent="0.3">
      <c r="A2244" s="5" t="s">
        <v>2661</v>
      </c>
      <c r="B2244" s="6" t="s">
        <v>2662</v>
      </c>
      <c r="C2244" s="14">
        <v>0</v>
      </c>
      <c r="D2244" s="14">
        <v>0</v>
      </c>
      <c r="E2244" s="14">
        <f t="shared" si="212"/>
        <v>800</v>
      </c>
      <c r="F2244" s="14">
        <f>SUM(F2245,F2249)</f>
        <v>800</v>
      </c>
      <c r="G2244" s="14">
        <f>SUM(G2245,G2249)</f>
        <v>0</v>
      </c>
      <c r="H2244" s="14">
        <f>SUM(H2245,H2249)</f>
        <v>0</v>
      </c>
    </row>
    <row r="2245" spans="1:8" ht="16.5" thickTop="1" thickBot="1" x14ac:dyDescent="0.3">
      <c r="A2245" s="5" t="s">
        <v>2663</v>
      </c>
      <c r="B2245" s="7" t="s">
        <v>20</v>
      </c>
      <c r="C2245" s="15">
        <v>0</v>
      </c>
      <c r="D2245" s="15">
        <v>0</v>
      </c>
      <c r="E2245" s="15">
        <f t="shared" si="212"/>
        <v>800</v>
      </c>
      <c r="F2245" s="15">
        <f>SUM(F2246:F2248)</f>
        <v>800</v>
      </c>
      <c r="G2245" s="15">
        <f>SUM(G2246:G2248)</f>
        <v>0</v>
      </c>
      <c r="H2245" s="15">
        <f>SUM(H2246:H2248)</f>
        <v>0</v>
      </c>
    </row>
    <row r="2246" spans="1:8" ht="16.5" thickTop="1" thickBot="1" x14ac:dyDescent="0.3">
      <c r="A2246" s="5" t="s">
        <v>2664</v>
      </c>
      <c r="B2246" s="8" t="s">
        <v>24</v>
      </c>
      <c r="C2246" s="15">
        <v>0</v>
      </c>
      <c r="D2246" s="15">
        <v>0</v>
      </c>
      <c r="E2246" s="15">
        <f t="shared" ref="E2246:E2309" si="217">SUM(F2246:H2246)</f>
        <v>800</v>
      </c>
      <c r="F2246" s="15">
        <v>800</v>
      </c>
      <c r="G2246" s="15">
        <v>0</v>
      </c>
      <c r="H2246" s="15">
        <v>0</v>
      </c>
    </row>
    <row r="2247" spans="1:8" ht="16.5" thickTop="1" thickBot="1" x14ac:dyDescent="0.3">
      <c r="A2247" s="5" t="s">
        <v>2665</v>
      </c>
      <c r="B2247" s="8" t="s">
        <v>32</v>
      </c>
      <c r="C2247" s="15">
        <v>0</v>
      </c>
      <c r="D2247" s="15">
        <v>0</v>
      </c>
      <c r="E2247" s="15">
        <f t="shared" si="217"/>
        <v>0</v>
      </c>
      <c r="F2247" s="15">
        <v>0</v>
      </c>
      <c r="G2247" s="15">
        <v>0</v>
      </c>
      <c r="H2247" s="15">
        <v>0</v>
      </c>
    </row>
    <row r="2248" spans="1:8" ht="16.5" thickTop="1" thickBot="1" x14ac:dyDescent="0.3">
      <c r="A2248" s="5" t="s">
        <v>2666</v>
      </c>
      <c r="B2248" s="8" t="s">
        <v>34</v>
      </c>
      <c r="C2248" s="15">
        <v>0</v>
      </c>
      <c r="D2248" s="15">
        <v>0</v>
      </c>
      <c r="E2248" s="15">
        <f t="shared" si="217"/>
        <v>0</v>
      </c>
      <c r="F2248" s="15">
        <v>0</v>
      </c>
      <c r="G2248" s="15">
        <v>0</v>
      </c>
      <c r="H2248" s="15">
        <v>0</v>
      </c>
    </row>
    <row r="2249" spans="1:8" ht="16.5" thickTop="1" thickBot="1" x14ac:dyDescent="0.3">
      <c r="A2249" s="5" t="s">
        <v>2667</v>
      </c>
      <c r="B2249" s="7" t="s">
        <v>36</v>
      </c>
      <c r="C2249" s="15">
        <v>0</v>
      </c>
      <c r="D2249" s="15">
        <v>0</v>
      </c>
      <c r="E2249" s="15">
        <f t="shared" si="217"/>
        <v>0</v>
      </c>
      <c r="F2249" s="15">
        <v>0</v>
      </c>
      <c r="G2249" s="15">
        <v>0</v>
      </c>
      <c r="H2249" s="15">
        <v>0</v>
      </c>
    </row>
    <row r="2250" spans="1:8" ht="31.5" thickTop="1" thickBot="1" x14ac:dyDescent="0.3">
      <c r="A2250" s="5" t="s">
        <v>2668</v>
      </c>
      <c r="B2250" s="6" t="s">
        <v>2669</v>
      </c>
      <c r="C2250" s="14">
        <v>11245.956319999999</v>
      </c>
      <c r="D2250" s="14">
        <v>11617</v>
      </c>
      <c r="E2250" s="14">
        <f t="shared" si="217"/>
        <v>12292</v>
      </c>
      <c r="F2250" s="14">
        <f>SUM(F2251,F2256:F2257)</f>
        <v>12292</v>
      </c>
      <c r="G2250" s="14">
        <f>SUM(G2251,G2256:G2257)</f>
        <v>0</v>
      </c>
      <c r="H2250" s="14">
        <f>SUM(H2251,H2256:H2257)</f>
        <v>0</v>
      </c>
    </row>
    <row r="2251" spans="1:8" ht="16.5" thickTop="1" thickBot="1" x14ac:dyDescent="0.3">
      <c r="A2251" s="5" t="s">
        <v>2670</v>
      </c>
      <c r="B2251" s="7" t="s">
        <v>20</v>
      </c>
      <c r="C2251" s="15">
        <v>11207.94217</v>
      </c>
      <c r="D2251" s="15">
        <v>11592</v>
      </c>
      <c r="E2251" s="15">
        <f t="shared" si="217"/>
        <v>12122</v>
      </c>
      <c r="F2251" s="15">
        <f>SUM(F2252:F2255)</f>
        <v>12122</v>
      </c>
      <c r="G2251" s="15">
        <f>SUM(G2252:G2255)</f>
        <v>0</v>
      </c>
      <c r="H2251" s="15">
        <f>SUM(H2252:H2255)</f>
        <v>0</v>
      </c>
    </row>
    <row r="2252" spans="1:8" ht="16.5" thickTop="1" thickBot="1" x14ac:dyDescent="0.3">
      <c r="A2252" s="5" t="s">
        <v>2671</v>
      </c>
      <c r="B2252" s="8" t="s">
        <v>22</v>
      </c>
      <c r="C2252" s="15">
        <v>2756.5048099999999</v>
      </c>
      <c r="D2252" s="15">
        <v>2817</v>
      </c>
      <c r="E2252" s="15">
        <f t="shared" si="217"/>
        <v>2806</v>
      </c>
      <c r="F2252" s="15">
        <v>2806</v>
      </c>
      <c r="G2252" s="15">
        <v>0</v>
      </c>
      <c r="H2252" s="15">
        <v>0</v>
      </c>
    </row>
    <row r="2253" spans="1:8" ht="16.5" thickTop="1" thickBot="1" x14ac:dyDescent="0.3">
      <c r="A2253" s="5" t="s">
        <v>2672</v>
      </c>
      <c r="B2253" s="8" t="s">
        <v>24</v>
      </c>
      <c r="C2253" s="15">
        <v>1069.1544899999999</v>
      </c>
      <c r="D2253" s="15">
        <v>1115</v>
      </c>
      <c r="E2253" s="15">
        <f t="shared" si="217"/>
        <v>1240</v>
      </c>
      <c r="F2253" s="15">
        <v>1240</v>
      </c>
      <c r="G2253" s="15">
        <v>0</v>
      </c>
      <c r="H2253" s="15">
        <v>0</v>
      </c>
    </row>
    <row r="2254" spans="1:8" ht="16.5" thickTop="1" thickBot="1" x14ac:dyDescent="0.3">
      <c r="A2254" s="5" t="s">
        <v>2673</v>
      </c>
      <c r="B2254" s="8" t="s">
        <v>32</v>
      </c>
      <c r="C2254" s="15">
        <v>64.966300000000004</v>
      </c>
      <c r="D2254" s="15">
        <v>40</v>
      </c>
      <c r="E2254" s="15">
        <f t="shared" si="217"/>
        <v>50</v>
      </c>
      <c r="F2254" s="15">
        <v>50</v>
      </c>
      <c r="G2254" s="15">
        <v>0</v>
      </c>
      <c r="H2254" s="15">
        <v>0</v>
      </c>
    </row>
    <row r="2255" spans="1:8" ht="16.5" thickTop="1" thickBot="1" x14ac:dyDescent="0.3">
      <c r="A2255" s="5" t="s">
        <v>2674</v>
      </c>
      <c r="B2255" s="8" t="s">
        <v>34</v>
      </c>
      <c r="C2255" s="15">
        <v>7317.31657</v>
      </c>
      <c r="D2255" s="15">
        <v>7620</v>
      </c>
      <c r="E2255" s="15">
        <f t="shared" si="217"/>
        <v>8026</v>
      </c>
      <c r="F2255" s="15">
        <v>8026</v>
      </c>
      <c r="G2255" s="15">
        <v>0</v>
      </c>
      <c r="H2255" s="15">
        <v>0</v>
      </c>
    </row>
    <row r="2256" spans="1:8" ht="16.5" thickTop="1" thickBot="1" x14ac:dyDescent="0.3">
      <c r="A2256" s="5" t="s">
        <v>2675</v>
      </c>
      <c r="B2256" s="7" t="s">
        <v>36</v>
      </c>
      <c r="C2256" s="15">
        <v>37.184150000000002</v>
      </c>
      <c r="D2256" s="15">
        <v>25</v>
      </c>
      <c r="E2256" s="15">
        <f t="shared" si="217"/>
        <v>170</v>
      </c>
      <c r="F2256" s="15">
        <v>170</v>
      </c>
      <c r="G2256" s="15">
        <v>0</v>
      </c>
      <c r="H2256" s="15">
        <v>0</v>
      </c>
    </row>
    <row r="2257" spans="1:8" ht="16.5" thickTop="1" thickBot="1" x14ac:dyDescent="0.3">
      <c r="A2257" s="5" t="s">
        <v>2676</v>
      </c>
      <c r="B2257" s="7" t="s">
        <v>40</v>
      </c>
      <c r="C2257" s="15">
        <v>0.83</v>
      </c>
      <c r="D2257" s="15">
        <v>0</v>
      </c>
      <c r="E2257" s="15">
        <f t="shared" si="217"/>
        <v>0</v>
      </c>
      <c r="F2257" s="15">
        <v>0</v>
      </c>
      <c r="G2257" s="15">
        <v>0</v>
      </c>
      <c r="H2257" s="15">
        <v>0</v>
      </c>
    </row>
    <row r="2258" spans="1:8" ht="16.5" thickTop="1" thickBot="1" x14ac:dyDescent="0.3">
      <c r="A2258" s="5" t="s">
        <v>2677</v>
      </c>
      <c r="B2258" s="6" t="s">
        <v>2678</v>
      </c>
      <c r="C2258" s="14">
        <v>668.89723000000004</v>
      </c>
      <c r="D2258" s="14">
        <v>785</v>
      </c>
      <c r="E2258" s="14">
        <f t="shared" si="217"/>
        <v>725</v>
      </c>
      <c r="F2258" s="14">
        <f t="shared" ref="F2258:H2260" si="218">SUM(F2263,F2266,F2271)</f>
        <v>725</v>
      </c>
      <c r="G2258" s="14">
        <f t="shared" si="218"/>
        <v>0</v>
      </c>
      <c r="H2258" s="14">
        <f t="shared" si="218"/>
        <v>0</v>
      </c>
    </row>
    <row r="2259" spans="1:8" ht="16.5" thickTop="1" thickBot="1" x14ac:dyDescent="0.3">
      <c r="A2259" s="5" t="s">
        <v>2679</v>
      </c>
      <c r="B2259" s="7" t="s">
        <v>20</v>
      </c>
      <c r="C2259" s="15">
        <v>668.89723000000004</v>
      </c>
      <c r="D2259" s="15">
        <v>785</v>
      </c>
      <c r="E2259" s="15">
        <f t="shared" si="217"/>
        <v>725</v>
      </c>
      <c r="F2259" s="15">
        <f t="shared" si="218"/>
        <v>725</v>
      </c>
      <c r="G2259" s="15">
        <f t="shared" si="218"/>
        <v>0</v>
      </c>
      <c r="H2259" s="15">
        <f t="shared" si="218"/>
        <v>0</v>
      </c>
    </row>
    <row r="2260" spans="1:8" ht="16.5" thickTop="1" thickBot="1" x14ac:dyDescent="0.3">
      <c r="A2260" s="5" t="s">
        <v>2680</v>
      </c>
      <c r="B2260" s="8" t="s">
        <v>24</v>
      </c>
      <c r="C2260" s="15">
        <v>561.54915000000005</v>
      </c>
      <c r="D2260" s="15">
        <v>642</v>
      </c>
      <c r="E2260" s="15">
        <f t="shared" si="217"/>
        <v>582</v>
      </c>
      <c r="F2260" s="15">
        <f t="shared" si="218"/>
        <v>582</v>
      </c>
      <c r="G2260" s="15">
        <f t="shared" si="218"/>
        <v>0</v>
      </c>
      <c r="H2260" s="15">
        <f t="shared" si="218"/>
        <v>0</v>
      </c>
    </row>
    <row r="2261" spans="1:8" ht="16.5" thickTop="1" thickBot="1" x14ac:dyDescent="0.3">
      <c r="A2261" s="5" t="s">
        <v>2681</v>
      </c>
      <c r="B2261" s="8" t="s">
        <v>30</v>
      </c>
      <c r="C2261" s="15">
        <v>30.936050000000002</v>
      </c>
      <c r="D2261" s="15">
        <v>33</v>
      </c>
      <c r="E2261" s="15">
        <f t="shared" si="217"/>
        <v>33</v>
      </c>
      <c r="F2261" s="15">
        <f>SUM(F2269)</f>
        <v>33</v>
      </c>
      <c r="G2261" s="15">
        <f>SUM(G2269)</f>
        <v>0</v>
      </c>
      <c r="H2261" s="15">
        <f>SUM(H2269)</f>
        <v>0</v>
      </c>
    </row>
    <row r="2262" spans="1:8" ht="16.5" thickTop="1" thickBot="1" x14ac:dyDescent="0.3">
      <c r="A2262" s="5" t="s">
        <v>2682</v>
      </c>
      <c r="B2262" s="8" t="s">
        <v>34</v>
      </c>
      <c r="C2262" s="15">
        <v>76.412030000000001</v>
      </c>
      <c r="D2262" s="15">
        <v>110</v>
      </c>
      <c r="E2262" s="15">
        <f t="shared" si="217"/>
        <v>110</v>
      </c>
      <c r="F2262" s="15">
        <f>SUM(F2270,F2274)</f>
        <v>110</v>
      </c>
      <c r="G2262" s="15">
        <f>SUM(G2270,G2274)</f>
        <v>0</v>
      </c>
      <c r="H2262" s="15">
        <f>SUM(H2270,H2274)</f>
        <v>0</v>
      </c>
    </row>
    <row r="2263" spans="1:8" ht="31.5" thickTop="1" thickBot="1" x14ac:dyDescent="0.3">
      <c r="A2263" s="5" t="s">
        <v>2683</v>
      </c>
      <c r="B2263" s="6" t="s">
        <v>2684</v>
      </c>
      <c r="C2263" s="14">
        <v>226.9092</v>
      </c>
      <c r="D2263" s="14">
        <v>260</v>
      </c>
      <c r="E2263" s="14">
        <f t="shared" si="217"/>
        <v>260</v>
      </c>
      <c r="F2263" s="14">
        <f t="shared" ref="F2263:H2264" si="219">SUM(F2264)</f>
        <v>260</v>
      </c>
      <c r="G2263" s="14">
        <f t="shared" si="219"/>
        <v>0</v>
      </c>
      <c r="H2263" s="14">
        <f t="shared" si="219"/>
        <v>0</v>
      </c>
    </row>
    <row r="2264" spans="1:8" ht="16.5" thickTop="1" thickBot="1" x14ac:dyDescent="0.3">
      <c r="A2264" s="5" t="s">
        <v>2685</v>
      </c>
      <c r="B2264" s="7" t="s">
        <v>20</v>
      </c>
      <c r="C2264" s="15">
        <v>226.9092</v>
      </c>
      <c r="D2264" s="15">
        <v>260</v>
      </c>
      <c r="E2264" s="15">
        <f t="shared" si="217"/>
        <v>260</v>
      </c>
      <c r="F2264" s="15">
        <f t="shared" si="219"/>
        <v>260</v>
      </c>
      <c r="G2264" s="15">
        <f t="shared" si="219"/>
        <v>0</v>
      </c>
      <c r="H2264" s="15">
        <f t="shared" si="219"/>
        <v>0</v>
      </c>
    </row>
    <row r="2265" spans="1:8" ht="16.5" thickTop="1" thickBot="1" x14ac:dyDescent="0.3">
      <c r="A2265" s="5" t="s">
        <v>2686</v>
      </c>
      <c r="B2265" s="8" t="s">
        <v>24</v>
      </c>
      <c r="C2265" s="15">
        <v>226.9092</v>
      </c>
      <c r="D2265" s="15">
        <v>260</v>
      </c>
      <c r="E2265" s="15">
        <f t="shared" si="217"/>
        <v>260</v>
      </c>
      <c r="F2265" s="15">
        <v>260</v>
      </c>
      <c r="G2265" s="15">
        <v>0</v>
      </c>
      <c r="H2265" s="15">
        <v>0</v>
      </c>
    </row>
    <row r="2266" spans="1:8" ht="31.5" thickTop="1" thickBot="1" x14ac:dyDescent="0.3">
      <c r="A2266" s="5" t="s">
        <v>2687</v>
      </c>
      <c r="B2266" s="6" t="s">
        <v>2688</v>
      </c>
      <c r="C2266" s="14">
        <v>219.03563000000003</v>
      </c>
      <c r="D2266" s="14">
        <v>255</v>
      </c>
      <c r="E2266" s="14">
        <f t="shared" si="217"/>
        <v>255</v>
      </c>
      <c r="F2266" s="14">
        <f>SUM(F2267)</f>
        <v>255</v>
      </c>
      <c r="G2266" s="14">
        <f>SUM(G2267)</f>
        <v>0</v>
      </c>
      <c r="H2266" s="14">
        <f>SUM(H2267)</f>
        <v>0</v>
      </c>
    </row>
    <row r="2267" spans="1:8" ht="16.5" thickTop="1" thickBot="1" x14ac:dyDescent="0.3">
      <c r="A2267" s="5" t="s">
        <v>2689</v>
      </c>
      <c r="B2267" s="7" t="s">
        <v>20</v>
      </c>
      <c r="C2267" s="15">
        <v>219.03563000000003</v>
      </c>
      <c r="D2267" s="15">
        <v>255</v>
      </c>
      <c r="E2267" s="15">
        <f t="shared" si="217"/>
        <v>255</v>
      </c>
      <c r="F2267" s="15">
        <f>SUM(F2268:F2270)</f>
        <v>255</v>
      </c>
      <c r="G2267" s="15">
        <f>SUM(G2268:G2270)</f>
        <v>0</v>
      </c>
      <c r="H2267" s="15">
        <f>SUM(H2268:H2270)</f>
        <v>0</v>
      </c>
    </row>
    <row r="2268" spans="1:8" ht="16.5" thickTop="1" thickBot="1" x14ac:dyDescent="0.3">
      <c r="A2268" s="5" t="s">
        <v>2690</v>
      </c>
      <c r="B2268" s="8" t="s">
        <v>24</v>
      </c>
      <c r="C2268" s="15">
        <v>120.68755</v>
      </c>
      <c r="D2268" s="15">
        <v>137</v>
      </c>
      <c r="E2268" s="15">
        <f t="shared" si="217"/>
        <v>137</v>
      </c>
      <c r="F2268" s="15">
        <v>137</v>
      </c>
      <c r="G2268" s="15">
        <v>0</v>
      </c>
      <c r="H2268" s="15">
        <v>0</v>
      </c>
    </row>
    <row r="2269" spans="1:8" ht="16.5" thickTop="1" thickBot="1" x14ac:dyDescent="0.3">
      <c r="A2269" s="5" t="s">
        <v>2691</v>
      </c>
      <c r="B2269" s="8" t="s">
        <v>30</v>
      </c>
      <c r="C2269" s="15">
        <v>30.936050000000002</v>
      </c>
      <c r="D2269" s="15">
        <v>33</v>
      </c>
      <c r="E2269" s="15">
        <f t="shared" si="217"/>
        <v>33</v>
      </c>
      <c r="F2269" s="15">
        <v>33</v>
      </c>
      <c r="G2269" s="15">
        <v>0</v>
      </c>
      <c r="H2269" s="15">
        <v>0</v>
      </c>
    </row>
    <row r="2270" spans="1:8" ht="16.5" thickTop="1" thickBot="1" x14ac:dyDescent="0.3">
      <c r="A2270" s="5" t="s">
        <v>2692</v>
      </c>
      <c r="B2270" s="8" t="s">
        <v>34</v>
      </c>
      <c r="C2270" s="15">
        <v>67.412030000000001</v>
      </c>
      <c r="D2270" s="15">
        <v>85</v>
      </c>
      <c r="E2270" s="15">
        <f t="shared" si="217"/>
        <v>85</v>
      </c>
      <c r="F2270" s="15">
        <v>85</v>
      </c>
      <c r="G2270" s="15">
        <v>0</v>
      </c>
      <c r="H2270" s="15">
        <v>0</v>
      </c>
    </row>
    <row r="2271" spans="1:8" ht="46.5" thickTop="1" thickBot="1" x14ac:dyDescent="0.3">
      <c r="A2271" s="5" t="s">
        <v>2693</v>
      </c>
      <c r="B2271" s="6" t="s">
        <v>2694</v>
      </c>
      <c r="C2271" s="14">
        <v>222.95240000000001</v>
      </c>
      <c r="D2271" s="14">
        <v>270</v>
      </c>
      <c r="E2271" s="14">
        <f t="shared" si="217"/>
        <v>210</v>
      </c>
      <c r="F2271" s="14">
        <f>SUM(F2272)</f>
        <v>210</v>
      </c>
      <c r="G2271" s="14">
        <f>SUM(G2272)</f>
        <v>0</v>
      </c>
      <c r="H2271" s="14">
        <f>SUM(H2272)</f>
        <v>0</v>
      </c>
    </row>
    <row r="2272" spans="1:8" ht="16.5" thickTop="1" thickBot="1" x14ac:dyDescent="0.3">
      <c r="A2272" s="5" t="s">
        <v>2695</v>
      </c>
      <c r="B2272" s="7" t="s">
        <v>20</v>
      </c>
      <c r="C2272" s="15">
        <v>222.95240000000001</v>
      </c>
      <c r="D2272" s="15">
        <v>270</v>
      </c>
      <c r="E2272" s="15">
        <f t="shared" si="217"/>
        <v>210</v>
      </c>
      <c r="F2272" s="15">
        <f>SUM(F2273:F2274)</f>
        <v>210</v>
      </c>
      <c r="G2272" s="15">
        <f>SUM(G2273:G2274)</f>
        <v>0</v>
      </c>
      <c r="H2272" s="15">
        <f>SUM(H2273:H2274)</f>
        <v>0</v>
      </c>
    </row>
    <row r="2273" spans="1:8" ht="16.5" thickTop="1" thickBot="1" x14ac:dyDescent="0.3">
      <c r="A2273" s="5" t="s">
        <v>2696</v>
      </c>
      <c r="B2273" s="8" t="s">
        <v>24</v>
      </c>
      <c r="C2273" s="15">
        <v>213.95240000000001</v>
      </c>
      <c r="D2273" s="15">
        <v>245</v>
      </c>
      <c r="E2273" s="15">
        <f t="shared" si="217"/>
        <v>185</v>
      </c>
      <c r="F2273" s="15">
        <v>185</v>
      </c>
      <c r="G2273" s="15">
        <v>0</v>
      </c>
      <c r="H2273" s="15">
        <v>0</v>
      </c>
    </row>
    <row r="2274" spans="1:8" ht="16.5" thickTop="1" thickBot="1" x14ac:dyDescent="0.3">
      <c r="A2274" s="5" t="s">
        <v>2697</v>
      </c>
      <c r="B2274" s="8" t="s">
        <v>34</v>
      </c>
      <c r="C2274" s="15">
        <v>9</v>
      </c>
      <c r="D2274" s="15">
        <v>25</v>
      </c>
      <c r="E2274" s="15">
        <f t="shared" si="217"/>
        <v>25</v>
      </c>
      <c r="F2274" s="15">
        <v>25</v>
      </c>
      <c r="G2274" s="15">
        <v>0</v>
      </c>
      <c r="H2274" s="15">
        <v>0</v>
      </c>
    </row>
    <row r="2275" spans="1:8" ht="46.5" thickTop="1" thickBot="1" x14ac:dyDescent="0.3">
      <c r="A2275" s="5" t="s">
        <v>2698</v>
      </c>
      <c r="B2275" s="6" t="s">
        <v>2699</v>
      </c>
      <c r="C2275" s="14">
        <v>216.851</v>
      </c>
      <c r="D2275" s="14">
        <v>220</v>
      </c>
      <c r="E2275" s="14">
        <f t="shared" si="217"/>
        <v>220</v>
      </c>
      <c r="F2275" s="14">
        <f t="shared" ref="F2275:H2277" si="220">SUM(F2278,F2281)</f>
        <v>220</v>
      </c>
      <c r="G2275" s="14">
        <f t="shared" si="220"/>
        <v>0</v>
      </c>
      <c r="H2275" s="14">
        <f t="shared" si="220"/>
        <v>0</v>
      </c>
    </row>
    <row r="2276" spans="1:8" ht="16.5" thickTop="1" thickBot="1" x14ac:dyDescent="0.3">
      <c r="A2276" s="5" t="s">
        <v>2700</v>
      </c>
      <c r="B2276" s="7" t="s">
        <v>20</v>
      </c>
      <c r="C2276" s="15">
        <v>216.851</v>
      </c>
      <c r="D2276" s="15">
        <v>220</v>
      </c>
      <c r="E2276" s="15">
        <f t="shared" si="217"/>
        <v>220</v>
      </c>
      <c r="F2276" s="15">
        <f t="shared" si="220"/>
        <v>220</v>
      </c>
      <c r="G2276" s="15">
        <f t="shared" si="220"/>
        <v>0</v>
      </c>
      <c r="H2276" s="15">
        <f t="shared" si="220"/>
        <v>0</v>
      </c>
    </row>
    <row r="2277" spans="1:8" ht="16.5" thickTop="1" thickBot="1" x14ac:dyDescent="0.3">
      <c r="A2277" s="5" t="s">
        <v>2701</v>
      </c>
      <c r="B2277" s="8" t="s">
        <v>28</v>
      </c>
      <c r="C2277" s="15">
        <v>216.851</v>
      </c>
      <c r="D2277" s="15">
        <v>220</v>
      </c>
      <c r="E2277" s="15">
        <f t="shared" si="217"/>
        <v>220</v>
      </c>
      <c r="F2277" s="15">
        <f t="shared" si="220"/>
        <v>220</v>
      </c>
      <c r="G2277" s="15">
        <f t="shared" si="220"/>
        <v>0</v>
      </c>
      <c r="H2277" s="15">
        <f t="shared" si="220"/>
        <v>0</v>
      </c>
    </row>
    <row r="2278" spans="1:8" ht="61.5" thickTop="1" thickBot="1" x14ac:dyDescent="0.3">
      <c r="A2278" s="5" t="s">
        <v>2702</v>
      </c>
      <c r="B2278" s="6" t="s">
        <v>2703</v>
      </c>
      <c r="C2278" s="14">
        <v>0</v>
      </c>
      <c r="D2278" s="14">
        <v>0</v>
      </c>
      <c r="E2278" s="14">
        <f t="shared" si="217"/>
        <v>0</v>
      </c>
      <c r="F2278" s="14">
        <f t="shared" ref="F2278:H2279" si="221">SUM(F2279)</f>
        <v>0</v>
      </c>
      <c r="G2278" s="14">
        <f t="shared" si="221"/>
        <v>0</v>
      </c>
      <c r="H2278" s="14">
        <f t="shared" si="221"/>
        <v>0</v>
      </c>
    </row>
    <row r="2279" spans="1:8" ht="16.5" thickTop="1" thickBot="1" x14ac:dyDescent="0.3">
      <c r="A2279" s="5" t="s">
        <v>2704</v>
      </c>
      <c r="B2279" s="7" t="s">
        <v>20</v>
      </c>
      <c r="C2279" s="15">
        <v>0</v>
      </c>
      <c r="D2279" s="15">
        <v>0</v>
      </c>
      <c r="E2279" s="15">
        <f t="shared" si="217"/>
        <v>0</v>
      </c>
      <c r="F2279" s="15">
        <f t="shared" si="221"/>
        <v>0</v>
      </c>
      <c r="G2279" s="15">
        <f t="shared" si="221"/>
        <v>0</v>
      </c>
      <c r="H2279" s="15">
        <f t="shared" si="221"/>
        <v>0</v>
      </c>
    </row>
    <row r="2280" spans="1:8" ht="16.5" thickTop="1" thickBot="1" x14ac:dyDescent="0.3">
      <c r="A2280" s="5" t="s">
        <v>2705</v>
      </c>
      <c r="B2280" s="8" t="s">
        <v>28</v>
      </c>
      <c r="C2280" s="15">
        <v>0</v>
      </c>
      <c r="D2280" s="15">
        <v>0</v>
      </c>
      <c r="E2280" s="15">
        <f t="shared" si="217"/>
        <v>0</v>
      </c>
      <c r="F2280" s="15">
        <v>0</v>
      </c>
      <c r="G2280" s="15">
        <v>0</v>
      </c>
      <c r="H2280" s="15">
        <v>0</v>
      </c>
    </row>
    <row r="2281" spans="1:8" ht="31.5" thickTop="1" thickBot="1" x14ac:dyDescent="0.3">
      <c r="A2281" s="5" t="s">
        <v>2706</v>
      </c>
      <c r="B2281" s="6" t="s">
        <v>2707</v>
      </c>
      <c r="C2281" s="14">
        <v>216.851</v>
      </c>
      <c r="D2281" s="14">
        <v>220</v>
      </c>
      <c r="E2281" s="14">
        <f t="shared" si="217"/>
        <v>220</v>
      </c>
      <c r="F2281" s="14">
        <f t="shared" ref="F2281:H2282" si="222">SUM(F2282)</f>
        <v>220</v>
      </c>
      <c r="G2281" s="14">
        <f t="shared" si="222"/>
        <v>0</v>
      </c>
      <c r="H2281" s="14">
        <f t="shared" si="222"/>
        <v>0</v>
      </c>
    </row>
    <row r="2282" spans="1:8" ht="16.5" thickTop="1" thickBot="1" x14ac:dyDescent="0.3">
      <c r="A2282" s="5" t="s">
        <v>2708</v>
      </c>
      <c r="B2282" s="7" t="s">
        <v>20</v>
      </c>
      <c r="C2282" s="15">
        <v>216.851</v>
      </c>
      <c r="D2282" s="15">
        <v>220</v>
      </c>
      <c r="E2282" s="15">
        <f t="shared" si="217"/>
        <v>220</v>
      </c>
      <c r="F2282" s="15">
        <f t="shared" si="222"/>
        <v>220</v>
      </c>
      <c r="G2282" s="15">
        <f t="shared" si="222"/>
        <v>0</v>
      </c>
      <c r="H2282" s="15">
        <f t="shared" si="222"/>
        <v>0</v>
      </c>
    </row>
    <row r="2283" spans="1:8" ht="16.5" thickTop="1" thickBot="1" x14ac:dyDescent="0.3">
      <c r="A2283" s="5" t="s">
        <v>2709</v>
      </c>
      <c r="B2283" s="8" t="s">
        <v>28</v>
      </c>
      <c r="C2283" s="15">
        <v>216.851</v>
      </c>
      <c r="D2283" s="15">
        <v>220</v>
      </c>
      <c r="E2283" s="15">
        <f t="shared" si="217"/>
        <v>220</v>
      </c>
      <c r="F2283" s="15">
        <v>220</v>
      </c>
      <c r="G2283" s="15">
        <v>0</v>
      </c>
      <c r="H2283" s="15">
        <v>0</v>
      </c>
    </row>
    <row r="2284" spans="1:8" ht="31.5" thickTop="1" thickBot="1" x14ac:dyDescent="0.3">
      <c r="A2284" s="5" t="s">
        <v>2710</v>
      </c>
      <c r="B2284" s="6" t="s">
        <v>2711</v>
      </c>
      <c r="C2284" s="14">
        <v>5642.7360799999997</v>
      </c>
      <c r="D2284" s="14">
        <v>12000</v>
      </c>
      <c r="E2284" s="14">
        <f t="shared" si="217"/>
        <v>5500</v>
      </c>
      <c r="F2284" s="14">
        <f>SUM(F2285,F2288)</f>
        <v>5500</v>
      </c>
      <c r="G2284" s="14">
        <f>SUM(G2285,G2288)</f>
        <v>0</v>
      </c>
      <c r="H2284" s="14">
        <f>SUM(H2285,H2288)</f>
        <v>0</v>
      </c>
    </row>
    <row r="2285" spans="1:8" ht="16.5" thickTop="1" thickBot="1" x14ac:dyDescent="0.3">
      <c r="A2285" s="5" t="s">
        <v>2712</v>
      </c>
      <c r="B2285" s="7" t="s">
        <v>20</v>
      </c>
      <c r="C2285" s="15">
        <v>5642.7360799999997</v>
      </c>
      <c r="D2285" s="15">
        <v>12000</v>
      </c>
      <c r="E2285" s="15">
        <f t="shared" si="217"/>
        <v>5500</v>
      </c>
      <c r="F2285" s="15">
        <f>SUM(F2286:F2287)</f>
        <v>5500</v>
      </c>
      <c r="G2285" s="15">
        <f>SUM(G2286:G2287)</f>
        <v>0</v>
      </c>
      <c r="H2285" s="15">
        <f>SUM(H2286:H2287)</f>
        <v>0</v>
      </c>
    </row>
    <row r="2286" spans="1:8" ht="16.5" thickTop="1" thickBot="1" x14ac:dyDescent="0.3">
      <c r="A2286" s="5" t="s">
        <v>2713</v>
      </c>
      <c r="B2286" s="8" t="s">
        <v>24</v>
      </c>
      <c r="C2286" s="15">
        <v>182.68926999999999</v>
      </c>
      <c r="D2286" s="15">
        <v>498</v>
      </c>
      <c r="E2286" s="15">
        <f t="shared" si="217"/>
        <v>0</v>
      </c>
      <c r="F2286" s="15">
        <v>0</v>
      </c>
      <c r="G2286" s="15">
        <v>0</v>
      </c>
      <c r="H2286" s="15">
        <v>0</v>
      </c>
    </row>
    <row r="2287" spans="1:8" ht="16.5" thickTop="1" thickBot="1" x14ac:dyDescent="0.3">
      <c r="A2287" s="5" t="s">
        <v>2714</v>
      </c>
      <c r="B2287" s="8" t="s">
        <v>34</v>
      </c>
      <c r="C2287" s="15">
        <v>5460.0468099999998</v>
      </c>
      <c r="D2287" s="15">
        <v>11502</v>
      </c>
      <c r="E2287" s="15">
        <f t="shared" si="217"/>
        <v>5500</v>
      </c>
      <c r="F2287" s="15">
        <v>5500</v>
      </c>
      <c r="G2287" s="15">
        <v>0</v>
      </c>
      <c r="H2287" s="15">
        <v>0</v>
      </c>
    </row>
    <row r="2288" spans="1:8" ht="16.5" thickTop="1" thickBot="1" x14ac:dyDescent="0.3">
      <c r="A2288" s="5" t="s">
        <v>2715</v>
      </c>
      <c r="B2288" s="7" t="s">
        <v>36</v>
      </c>
      <c r="C2288" s="15">
        <v>0</v>
      </c>
      <c r="D2288" s="15">
        <v>0</v>
      </c>
      <c r="E2288" s="15">
        <f t="shared" si="217"/>
        <v>0</v>
      </c>
      <c r="F2288" s="15">
        <v>0</v>
      </c>
      <c r="G2288" s="15">
        <v>0</v>
      </c>
      <c r="H2288" s="15">
        <v>0</v>
      </c>
    </row>
    <row r="2289" spans="1:8" ht="16.5" thickTop="1" thickBot="1" x14ac:dyDescent="0.3">
      <c r="A2289" s="5" t="s">
        <v>2716</v>
      </c>
      <c r="B2289" s="6" t="s">
        <v>2717</v>
      </c>
      <c r="C2289" s="14">
        <v>802.54355999999996</v>
      </c>
      <c r="D2289" s="14">
        <v>816</v>
      </c>
      <c r="E2289" s="14">
        <f t="shared" si="217"/>
        <v>810</v>
      </c>
      <c r="F2289" s="14">
        <f t="shared" ref="F2289:H2290" si="223">SUM(F2290)</f>
        <v>810</v>
      </c>
      <c r="G2289" s="14">
        <f t="shared" si="223"/>
        <v>0</v>
      </c>
      <c r="H2289" s="14">
        <f t="shared" si="223"/>
        <v>0</v>
      </c>
    </row>
    <row r="2290" spans="1:8" ht="16.5" thickTop="1" thickBot="1" x14ac:dyDescent="0.3">
      <c r="A2290" s="5" t="s">
        <v>2718</v>
      </c>
      <c r="B2290" s="7" t="s">
        <v>20</v>
      </c>
      <c r="C2290" s="15">
        <v>802.54355999999996</v>
      </c>
      <c r="D2290" s="15">
        <v>816</v>
      </c>
      <c r="E2290" s="15">
        <f t="shared" si="217"/>
        <v>810</v>
      </c>
      <c r="F2290" s="15">
        <f t="shared" si="223"/>
        <v>810</v>
      </c>
      <c r="G2290" s="15">
        <f t="shared" si="223"/>
        <v>0</v>
      </c>
      <c r="H2290" s="15">
        <f t="shared" si="223"/>
        <v>0</v>
      </c>
    </row>
    <row r="2291" spans="1:8" ht="16.5" thickTop="1" thickBot="1" x14ac:dyDescent="0.3">
      <c r="A2291" s="5" t="s">
        <v>2719</v>
      </c>
      <c r="B2291" s="8" t="s">
        <v>24</v>
      </c>
      <c r="C2291" s="15">
        <v>802.54355999999996</v>
      </c>
      <c r="D2291" s="15">
        <v>816</v>
      </c>
      <c r="E2291" s="15">
        <f t="shared" si="217"/>
        <v>810</v>
      </c>
      <c r="F2291" s="15">
        <v>810</v>
      </c>
      <c r="G2291" s="15">
        <v>0</v>
      </c>
      <c r="H2291" s="15">
        <v>0</v>
      </c>
    </row>
    <row r="2292" spans="1:8" ht="46.5" thickTop="1" thickBot="1" x14ac:dyDescent="0.3">
      <c r="A2292" s="5" t="s">
        <v>2720</v>
      </c>
      <c r="B2292" s="6" t="s">
        <v>2721</v>
      </c>
      <c r="C2292" s="14">
        <v>2340.48</v>
      </c>
      <c r="D2292" s="14">
        <v>2393</v>
      </c>
      <c r="E2292" s="14">
        <f t="shared" si="217"/>
        <v>2393</v>
      </c>
      <c r="F2292" s="14">
        <f t="shared" ref="F2292:H2293" si="224">SUM(F2293)</f>
        <v>2393</v>
      </c>
      <c r="G2292" s="14">
        <f t="shared" si="224"/>
        <v>0</v>
      </c>
      <c r="H2292" s="14">
        <f t="shared" si="224"/>
        <v>0</v>
      </c>
    </row>
    <row r="2293" spans="1:8" ht="16.5" thickTop="1" thickBot="1" x14ac:dyDescent="0.3">
      <c r="A2293" s="5" t="s">
        <v>2722</v>
      </c>
      <c r="B2293" s="7" t="s">
        <v>20</v>
      </c>
      <c r="C2293" s="15">
        <v>2340.48</v>
      </c>
      <c r="D2293" s="15">
        <v>2393</v>
      </c>
      <c r="E2293" s="15">
        <f t="shared" si="217"/>
        <v>2393</v>
      </c>
      <c r="F2293" s="15">
        <f t="shared" si="224"/>
        <v>2393</v>
      </c>
      <c r="G2293" s="15">
        <f t="shared" si="224"/>
        <v>0</v>
      </c>
      <c r="H2293" s="15">
        <f t="shared" si="224"/>
        <v>0</v>
      </c>
    </row>
    <row r="2294" spans="1:8" ht="16.5" thickTop="1" thickBot="1" x14ac:dyDescent="0.3">
      <c r="A2294" s="5" t="s">
        <v>2723</v>
      </c>
      <c r="B2294" s="8" t="s">
        <v>32</v>
      </c>
      <c r="C2294" s="15">
        <v>2340.48</v>
      </c>
      <c r="D2294" s="15">
        <v>2393</v>
      </c>
      <c r="E2294" s="15">
        <f t="shared" si="217"/>
        <v>2393</v>
      </c>
      <c r="F2294" s="15">
        <v>2393</v>
      </c>
      <c r="G2294" s="15">
        <v>0</v>
      </c>
      <c r="H2294" s="15">
        <v>0</v>
      </c>
    </row>
    <row r="2295" spans="1:8" ht="31.5" thickTop="1" thickBot="1" x14ac:dyDescent="0.3">
      <c r="A2295" s="5" t="s">
        <v>2724</v>
      </c>
      <c r="B2295" s="6" t="s">
        <v>2725</v>
      </c>
      <c r="C2295" s="14">
        <v>164.11257000000001</v>
      </c>
      <c r="D2295" s="14">
        <v>320</v>
      </c>
      <c r="E2295" s="14">
        <f t="shared" si="217"/>
        <v>205</v>
      </c>
      <c r="F2295" s="14">
        <f>SUM(F2296)</f>
        <v>205</v>
      </c>
      <c r="G2295" s="14">
        <f>SUM(G2296)</f>
        <v>0</v>
      </c>
      <c r="H2295" s="14">
        <f>SUM(H2296)</f>
        <v>0</v>
      </c>
    </row>
    <row r="2296" spans="1:8" ht="16.5" thickTop="1" thickBot="1" x14ac:dyDescent="0.3">
      <c r="A2296" s="5" t="s">
        <v>2726</v>
      </c>
      <c r="B2296" s="7" t="s">
        <v>20</v>
      </c>
      <c r="C2296" s="15">
        <v>164.11257000000001</v>
      </c>
      <c r="D2296" s="15">
        <v>320</v>
      </c>
      <c r="E2296" s="15">
        <f t="shared" si="217"/>
        <v>205</v>
      </c>
      <c r="F2296" s="15">
        <f>SUM(F2297:F2299)</f>
        <v>205</v>
      </c>
      <c r="G2296" s="15">
        <f>SUM(G2297:G2299)</f>
        <v>0</v>
      </c>
      <c r="H2296" s="15">
        <f>SUM(H2297:H2299)</f>
        <v>0</v>
      </c>
    </row>
    <row r="2297" spans="1:8" ht="16.5" thickTop="1" thickBot="1" x14ac:dyDescent="0.3">
      <c r="A2297" s="5" t="s">
        <v>2727</v>
      </c>
      <c r="B2297" s="8" t="s">
        <v>24</v>
      </c>
      <c r="C2297" s="15">
        <v>164.11257000000001</v>
      </c>
      <c r="D2297" s="15">
        <v>220</v>
      </c>
      <c r="E2297" s="15">
        <f t="shared" si="217"/>
        <v>87</v>
      </c>
      <c r="F2297" s="15">
        <v>87</v>
      </c>
      <c r="G2297" s="15">
        <v>0</v>
      </c>
      <c r="H2297" s="15">
        <v>0</v>
      </c>
    </row>
    <row r="2298" spans="1:8" ht="16.5" thickTop="1" thickBot="1" x14ac:dyDescent="0.3">
      <c r="A2298" s="5" t="s">
        <v>2728</v>
      </c>
      <c r="B2298" s="8" t="s">
        <v>28</v>
      </c>
      <c r="C2298" s="15">
        <v>0</v>
      </c>
      <c r="D2298" s="15">
        <v>100</v>
      </c>
      <c r="E2298" s="15">
        <f t="shared" si="217"/>
        <v>0</v>
      </c>
      <c r="F2298" s="15">
        <v>0</v>
      </c>
      <c r="G2298" s="15">
        <v>0</v>
      </c>
      <c r="H2298" s="15">
        <v>0</v>
      </c>
    </row>
    <row r="2299" spans="1:8" ht="16.5" thickTop="1" thickBot="1" x14ac:dyDescent="0.3">
      <c r="A2299" s="5" t="s">
        <v>2729</v>
      </c>
      <c r="B2299" s="8" t="s">
        <v>34</v>
      </c>
      <c r="C2299" s="15">
        <v>0</v>
      </c>
      <c r="D2299" s="15">
        <v>0</v>
      </c>
      <c r="E2299" s="15">
        <f t="shared" si="217"/>
        <v>118</v>
      </c>
      <c r="F2299" s="15">
        <v>118</v>
      </c>
      <c r="G2299" s="15">
        <v>0</v>
      </c>
      <c r="H2299" s="15">
        <v>0</v>
      </c>
    </row>
    <row r="2300" spans="1:8" ht="31.5" thickTop="1" thickBot="1" x14ac:dyDescent="0.3">
      <c r="A2300" s="5" t="s">
        <v>2730</v>
      </c>
      <c r="B2300" s="6" t="s">
        <v>2731</v>
      </c>
      <c r="C2300" s="14">
        <v>114.99329</v>
      </c>
      <c r="D2300" s="14">
        <v>425</v>
      </c>
      <c r="E2300" s="14">
        <f t="shared" si="217"/>
        <v>235</v>
      </c>
      <c r="F2300" s="14">
        <f>SUM(F2301,F2304)</f>
        <v>235</v>
      </c>
      <c r="G2300" s="14">
        <f>SUM(G2301,G2304)</f>
        <v>0</v>
      </c>
      <c r="H2300" s="14">
        <f>SUM(H2301,H2304)</f>
        <v>0</v>
      </c>
    </row>
    <row r="2301" spans="1:8" ht="16.5" thickTop="1" thickBot="1" x14ac:dyDescent="0.3">
      <c r="A2301" s="5" t="s">
        <v>2732</v>
      </c>
      <c r="B2301" s="7" t="s">
        <v>20</v>
      </c>
      <c r="C2301" s="15">
        <v>114.99329</v>
      </c>
      <c r="D2301" s="15">
        <v>416</v>
      </c>
      <c r="E2301" s="15">
        <f t="shared" si="217"/>
        <v>223</v>
      </c>
      <c r="F2301" s="15">
        <f>SUM(F2302:F2303)</f>
        <v>223</v>
      </c>
      <c r="G2301" s="15">
        <f>SUM(G2302:G2303)</f>
        <v>0</v>
      </c>
      <c r="H2301" s="15">
        <f>SUM(H2302:H2303)</f>
        <v>0</v>
      </c>
    </row>
    <row r="2302" spans="1:8" ht="16.5" thickTop="1" thickBot="1" x14ac:dyDescent="0.3">
      <c r="A2302" s="5" t="s">
        <v>2733</v>
      </c>
      <c r="B2302" s="8" t="s">
        <v>24</v>
      </c>
      <c r="C2302" s="15">
        <v>114.99329</v>
      </c>
      <c r="D2302" s="15">
        <v>269</v>
      </c>
      <c r="E2302" s="15">
        <f t="shared" si="217"/>
        <v>168</v>
      </c>
      <c r="F2302" s="15">
        <v>168</v>
      </c>
      <c r="G2302" s="15">
        <v>0</v>
      </c>
      <c r="H2302" s="15">
        <v>0</v>
      </c>
    </row>
    <row r="2303" spans="1:8" ht="16.5" thickTop="1" thickBot="1" x14ac:dyDescent="0.3">
      <c r="A2303" s="5" t="s">
        <v>2734</v>
      </c>
      <c r="B2303" s="8" t="s">
        <v>34</v>
      </c>
      <c r="C2303" s="15">
        <v>0</v>
      </c>
      <c r="D2303" s="15">
        <v>147</v>
      </c>
      <c r="E2303" s="15">
        <f t="shared" si="217"/>
        <v>55</v>
      </c>
      <c r="F2303" s="15">
        <v>55</v>
      </c>
      <c r="G2303" s="15">
        <v>0</v>
      </c>
      <c r="H2303" s="15">
        <v>0</v>
      </c>
    </row>
    <row r="2304" spans="1:8" ht="16.5" thickTop="1" thickBot="1" x14ac:dyDescent="0.3">
      <c r="A2304" s="5" t="s">
        <v>2735</v>
      </c>
      <c r="B2304" s="7" t="s">
        <v>36</v>
      </c>
      <c r="C2304" s="15">
        <v>0</v>
      </c>
      <c r="D2304" s="15">
        <v>9</v>
      </c>
      <c r="E2304" s="15">
        <f t="shared" si="217"/>
        <v>12</v>
      </c>
      <c r="F2304" s="15">
        <v>12</v>
      </c>
      <c r="G2304" s="15">
        <v>0</v>
      </c>
      <c r="H2304" s="15">
        <v>0</v>
      </c>
    </row>
    <row r="2305" spans="1:8" ht="31.5" thickTop="1" thickBot="1" x14ac:dyDescent="0.3">
      <c r="A2305" s="5" t="s">
        <v>2736</v>
      </c>
      <c r="B2305" s="6" t="s">
        <v>2737</v>
      </c>
      <c r="C2305" s="14">
        <v>16798.576850000001</v>
      </c>
      <c r="D2305" s="14">
        <v>17500</v>
      </c>
      <c r="E2305" s="14">
        <f t="shared" si="217"/>
        <v>17500</v>
      </c>
      <c r="F2305" s="14">
        <f t="shared" ref="F2305:H2306" si="225">SUM(F2306)</f>
        <v>17500</v>
      </c>
      <c r="G2305" s="14">
        <f t="shared" si="225"/>
        <v>0</v>
      </c>
      <c r="H2305" s="14">
        <f t="shared" si="225"/>
        <v>0</v>
      </c>
    </row>
    <row r="2306" spans="1:8" ht="16.5" thickTop="1" thickBot="1" x14ac:dyDescent="0.3">
      <c r="A2306" s="5" t="s">
        <v>2738</v>
      </c>
      <c r="B2306" s="7" t="s">
        <v>20</v>
      </c>
      <c r="C2306" s="15">
        <v>16798.576850000001</v>
      </c>
      <c r="D2306" s="15">
        <v>17500</v>
      </c>
      <c r="E2306" s="15">
        <f t="shared" si="217"/>
        <v>17500</v>
      </c>
      <c r="F2306" s="15">
        <f t="shared" si="225"/>
        <v>17500</v>
      </c>
      <c r="G2306" s="15">
        <f t="shared" si="225"/>
        <v>0</v>
      </c>
      <c r="H2306" s="15">
        <f t="shared" si="225"/>
        <v>0</v>
      </c>
    </row>
    <row r="2307" spans="1:8" ht="16.5" thickTop="1" thickBot="1" x14ac:dyDescent="0.3">
      <c r="A2307" s="5" t="s">
        <v>2739</v>
      </c>
      <c r="B2307" s="8" t="s">
        <v>24</v>
      </c>
      <c r="C2307" s="15">
        <v>16798.576850000001</v>
      </c>
      <c r="D2307" s="15">
        <v>17500</v>
      </c>
      <c r="E2307" s="15">
        <f t="shared" si="217"/>
        <v>17500</v>
      </c>
      <c r="F2307" s="15">
        <v>17500</v>
      </c>
      <c r="G2307" s="15">
        <v>0</v>
      </c>
      <c r="H2307" s="15">
        <v>0</v>
      </c>
    </row>
    <row r="2308" spans="1:8" ht="16.5" thickTop="1" thickBot="1" x14ac:dyDescent="0.3">
      <c r="A2308" s="5" t="s">
        <v>2740</v>
      </c>
      <c r="B2308" s="6" t="s">
        <v>2741</v>
      </c>
      <c r="C2308" s="14">
        <v>525.42570999999998</v>
      </c>
      <c r="D2308" s="14">
        <v>747</v>
      </c>
      <c r="E2308" s="14">
        <f t="shared" si="217"/>
        <v>588</v>
      </c>
      <c r="F2308" s="14">
        <f t="shared" ref="F2308:H2309" si="226">SUM(F2313,F2318,F2321)</f>
        <v>588</v>
      </c>
      <c r="G2308" s="14">
        <f t="shared" si="226"/>
        <v>0</v>
      </c>
      <c r="H2308" s="14">
        <f t="shared" si="226"/>
        <v>0</v>
      </c>
    </row>
    <row r="2309" spans="1:8" ht="16.5" thickTop="1" thickBot="1" x14ac:dyDescent="0.3">
      <c r="A2309" s="5" t="s">
        <v>2742</v>
      </c>
      <c r="B2309" s="7" t="s">
        <v>20</v>
      </c>
      <c r="C2309" s="15">
        <v>525.42570999999998</v>
      </c>
      <c r="D2309" s="15">
        <v>747</v>
      </c>
      <c r="E2309" s="15">
        <f t="shared" si="217"/>
        <v>588</v>
      </c>
      <c r="F2309" s="15">
        <f t="shared" si="226"/>
        <v>588</v>
      </c>
      <c r="G2309" s="15">
        <f t="shared" si="226"/>
        <v>0</v>
      </c>
      <c r="H2309" s="15">
        <f t="shared" si="226"/>
        <v>0</v>
      </c>
    </row>
    <row r="2310" spans="1:8" ht="16.5" thickTop="1" thickBot="1" x14ac:dyDescent="0.3">
      <c r="A2310" s="5" t="s">
        <v>2743</v>
      </c>
      <c r="B2310" s="8" t="s">
        <v>24</v>
      </c>
      <c r="C2310" s="15">
        <v>194.45796000000001</v>
      </c>
      <c r="D2310" s="15">
        <v>456</v>
      </c>
      <c r="E2310" s="15">
        <f t="shared" ref="E2310:E2373" si="227">SUM(F2310:H2310)</f>
        <v>223</v>
      </c>
      <c r="F2310" s="15">
        <f>SUM(F2315,F2320)</f>
        <v>223</v>
      </c>
      <c r="G2310" s="15">
        <f>SUM(G2315,G2320)</f>
        <v>0</v>
      </c>
      <c r="H2310" s="15">
        <f>SUM(H2315,H2320)</f>
        <v>0</v>
      </c>
    </row>
    <row r="2311" spans="1:8" ht="16.5" thickTop="1" thickBot="1" x14ac:dyDescent="0.3">
      <c r="A2311" s="5" t="s">
        <v>2744</v>
      </c>
      <c r="B2311" s="8" t="s">
        <v>34</v>
      </c>
      <c r="C2311" s="15">
        <v>330.96774999999997</v>
      </c>
      <c r="D2311" s="15">
        <v>291</v>
      </c>
      <c r="E2311" s="15">
        <f t="shared" si="227"/>
        <v>365</v>
      </c>
      <c r="F2311" s="15">
        <f>SUM(F2316,F2323)</f>
        <v>365</v>
      </c>
      <c r="G2311" s="15">
        <f>SUM(G2316,G2323)</f>
        <v>0</v>
      </c>
      <c r="H2311" s="15">
        <f>SUM(H2316,H2323)</f>
        <v>0</v>
      </c>
    </row>
    <row r="2312" spans="1:8" ht="16.5" thickTop="1" thickBot="1" x14ac:dyDescent="0.3">
      <c r="A2312" s="5" t="s">
        <v>2745</v>
      </c>
      <c r="B2312" s="7" t="s">
        <v>36</v>
      </c>
      <c r="C2312" s="15">
        <v>0</v>
      </c>
      <c r="D2312" s="15">
        <v>0</v>
      </c>
      <c r="E2312" s="15">
        <f t="shared" si="227"/>
        <v>0</v>
      </c>
      <c r="F2312" s="15">
        <f>SUM(F2317)</f>
        <v>0</v>
      </c>
      <c r="G2312" s="15">
        <f>SUM(G2317)</f>
        <v>0</v>
      </c>
      <c r="H2312" s="15">
        <f>SUM(H2317)</f>
        <v>0</v>
      </c>
    </row>
    <row r="2313" spans="1:8" ht="46.5" thickTop="1" thickBot="1" x14ac:dyDescent="0.3">
      <c r="A2313" s="5" t="s">
        <v>2746</v>
      </c>
      <c r="B2313" s="6" t="s">
        <v>2747</v>
      </c>
      <c r="C2313" s="14">
        <v>400.19819000000001</v>
      </c>
      <c r="D2313" s="14">
        <v>659</v>
      </c>
      <c r="E2313" s="14">
        <f t="shared" si="227"/>
        <v>470</v>
      </c>
      <c r="F2313" s="14">
        <f>SUM(F2314,F2317)</f>
        <v>470</v>
      </c>
      <c r="G2313" s="14">
        <f>SUM(G2314,G2317)</f>
        <v>0</v>
      </c>
      <c r="H2313" s="14">
        <f>SUM(H2314,H2317)</f>
        <v>0</v>
      </c>
    </row>
    <row r="2314" spans="1:8" ht="16.5" thickTop="1" thickBot="1" x14ac:dyDescent="0.3">
      <c r="A2314" s="5" t="s">
        <v>2748</v>
      </c>
      <c r="B2314" s="7" t="s">
        <v>20</v>
      </c>
      <c r="C2314" s="15">
        <v>400.19819000000001</v>
      </c>
      <c r="D2314" s="15">
        <v>659</v>
      </c>
      <c r="E2314" s="15">
        <f t="shared" si="227"/>
        <v>470</v>
      </c>
      <c r="F2314" s="15">
        <f>SUM(F2315:F2316)</f>
        <v>470</v>
      </c>
      <c r="G2314" s="15">
        <f>SUM(G2315:G2316)</f>
        <v>0</v>
      </c>
      <c r="H2314" s="15">
        <f>SUM(H2315:H2316)</f>
        <v>0</v>
      </c>
    </row>
    <row r="2315" spans="1:8" ht="16.5" thickTop="1" thickBot="1" x14ac:dyDescent="0.3">
      <c r="A2315" s="5" t="s">
        <v>2749</v>
      </c>
      <c r="B2315" s="8" t="s">
        <v>24</v>
      </c>
      <c r="C2315" s="15">
        <v>108.22824</v>
      </c>
      <c r="D2315" s="15">
        <v>368</v>
      </c>
      <c r="E2315" s="15">
        <f t="shared" si="227"/>
        <v>135</v>
      </c>
      <c r="F2315" s="15">
        <v>135</v>
      </c>
      <c r="G2315" s="15">
        <v>0</v>
      </c>
      <c r="H2315" s="15">
        <v>0</v>
      </c>
    </row>
    <row r="2316" spans="1:8" ht="16.5" thickTop="1" thickBot="1" x14ac:dyDescent="0.3">
      <c r="A2316" s="5" t="s">
        <v>2750</v>
      </c>
      <c r="B2316" s="8" t="s">
        <v>34</v>
      </c>
      <c r="C2316" s="15">
        <v>291.96994999999998</v>
      </c>
      <c r="D2316" s="15">
        <v>291</v>
      </c>
      <c r="E2316" s="15">
        <f t="shared" si="227"/>
        <v>335</v>
      </c>
      <c r="F2316" s="15">
        <v>335</v>
      </c>
      <c r="G2316" s="15">
        <v>0</v>
      </c>
      <c r="H2316" s="15">
        <v>0</v>
      </c>
    </row>
    <row r="2317" spans="1:8" ht="16.5" thickTop="1" thickBot="1" x14ac:dyDescent="0.3">
      <c r="A2317" s="5" t="s">
        <v>2751</v>
      </c>
      <c r="B2317" s="7" t="s">
        <v>36</v>
      </c>
      <c r="C2317" s="15">
        <v>0</v>
      </c>
      <c r="D2317" s="15">
        <v>0</v>
      </c>
      <c r="E2317" s="15">
        <f t="shared" si="227"/>
        <v>0</v>
      </c>
      <c r="F2317" s="15">
        <v>0</v>
      </c>
      <c r="G2317" s="15">
        <v>0</v>
      </c>
      <c r="H2317" s="15">
        <v>0</v>
      </c>
    </row>
    <row r="2318" spans="1:8" ht="31.5" thickTop="1" thickBot="1" x14ac:dyDescent="0.3">
      <c r="A2318" s="5" t="s">
        <v>2752</v>
      </c>
      <c r="B2318" s="6" t="s">
        <v>2684</v>
      </c>
      <c r="C2318" s="14">
        <v>86.22972</v>
      </c>
      <c r="D2318" s="14">
        <v>88</v>
      </c>
      <c r="E2318" s="14">
        <f t="shared" si="227"/>
        <v>88</v>
      </c>
      <c r="F2318" s="14">
        <f t="shared" ref="F2318:H2319" si="228">SUM(F2319)</f>
        <v>88</v>
      </c>
      <c r="G2318" s="14">
        <f t="shared" si="228"/>
        <v>0</v>
      </c>
      <c r="H2318" s="14">
        <f t="shared" si="228"/>
        <v>0</v>
      </c>
    </row>
    <row r="2319" spans="1:8" ht="16.5" thickTop="1" thickBot="1" x14ac:dyDescent="0.3">
      <c r="A2319" s="5" t="s">
        <v>2753</v>
      </c>
      <c r="B2319" s="7" t="s">
        <v>20</v>
      </c>
      <c r="C2319" s="15">
        <v>86.22972</v>
      </c>
      <c r="D2319" s="15">
        <v>88</v>
      </c>
      <c r="E2319" s="15">
        <f t="shared" si="227"/>
        <v>88</v>
      </c>
      <c r="F2319" s="15">
        <f t="shared" si="228"/>
        <v>88</v>
      </c>
      <c r="G2319" s="15">
        <f t="shared" si="228"/>
        <v>0</v>
      </c>
      <c r="H2319" s="15">
        <f t="shared" si="228"/>
        <v>0</v>
      </c>
    </row>
    <row r="2320" spans="1:8" ht="16.5" thickTop="1" thickBot="1" x14ac:dyDescent="0.3">
      <c r="A2320" s="5" t="s">
        <v>2754</v>
      </c>
      <c r="B2320" s="8" t="s">
        <v>24</v>
      </c>
      <c r="C2320" s="15">
        <v>86.22972</v>
      </c>
      <c r="D2320" s="15">
        <v>88</v>
      </c>
      <c r="E2320" s="15">
        <f t="shared" si="227"/>
        <v>88</v>
      </c>
      <c r="F2320" s="15">
        <v>88</v>
      </c>
      <c r="G2320" s="15">
        <v>0</v>
      </c>
      <c r="H2320" s="15">
        <v>0</v>
      </c>
    </row>
    <row r="2321" spans="1:8" ht="31.5" thickTop="1" thickBot="1" x14ac:dyDescent="0.3">
      <c r="A2321" s="5" t="s">
        <v>2755</v>
      </c>
      <c r="B2321" s="6" t="s">
        <v>2756</v>
      </c>
      <c r="C2321" s="14">
        <v>38.997799999999998</v>
      </c>
      <c r="D2321" s="14">
        <v>0</v>
      </c>
      <c r="E2321" s="14">
        <f t="shared" si="227"/>
        <v>30</v>
      </c>
      <c r="F2321" s="14">
        <f t="shared" ref="F2321:H2322" si="229">SUM(F2322)</f>
        <v>30</v>
      </c>
      <c r="G2321" s="14">
        <f t="shared" si="229"/>
        <v>0</v>
      </c>
      <c r="H2321" s="14">
        <f t="shared" si="229"/>
        <v>0</v>
      </c>
    </row>
    <row r="2322" spans="1:8" ht="16.5" thickTop="1" thickBot="1" x14ac:dyDescent="0.3">
      <c r="A2322" s="5" t="s">
        <v>2757</v>
      </c>
      <c r="B2322" s="7" t="s">
        <v>20</v>
      </c>
      <c r="C2322" s="15">
        <v>38.997799999999998</v>
      </c>
      <c r="D2322" s="15">
        <v>0</v>
      </c>
      <c r="E2322" s="15">
        <f t="shared" si="227"/>
        <v>30</v>
      </c>
      <c r="F2322" s="15">
        <f t="shared" si="229"/>
        <v>30</v>
      </c>
      <c r="G2322" s="15">
        <f t="shared" si="229"/>
        <v>0</v>
      </c>
      <c r="H2322" s="15">
        <f t="shared" si="229"/>
        <v>0</v>
      </c>
    </row>
    <row r="2323" spans="1:8" ht="16.5" thickTop="1" thickBot="1" x14ac:dyDescent="0.3">
      <c r="A2323" s="5" t="s">
        <v>2758</v>
      </c>
      <c r="B2323" s="8" t="s">
        <v>34</v>
      </c>
      <c r="C2323" s="15">
        <v>38.997799999999998</v>
      </c>
      <c r="D2323" s="15">
        <v>0</v>
      </c>
      <c r="E2323" s="15">
        <f t="shared" si="227"/>
        <v>30</v>
      </c>
      <c r="F2323" s="15">
        <v>30</v>
      </c>
      <c r="G2323" s="15">
        <v>0</v>
      </c>
      <c r="H2323" s="15">
        <v>0</v>
      </c>
    </row>
    <row r="2324" spans="1:8" ht="16.5" thickTop="1" thickBot="1" x14ac:dyDescent="0.3">
      <c r="A2324" s="5" t="s">
        <v>2759</v>
      </c>
      <c r="B2324" s="6" t="s">
        <v>2760</v>
      </c>
      <c r="C2324" s="14">
        <v>0</v>
      </c>
      <c r="D2324" s="14">
        <v>0</v>
      </c>
      <c r="E2324" s="14">
        <f t="shared" si="227"/>
        <v>0</v>
      </c>
      <c r="F2324" s="14">
        <f t="shared" ref="F2324:H2325" si="230">SUM(F2325)</f>
        <v>0</v>
      </c>
      <c r="G2324" s="14">
        <f t="shared" si="230"/>
        <v>0</v>
      </c>
      <c r="H2324" s="14">
        <f t="shared" si="230"/>
        <v>0</v>
      </c>
    </row>
    <row r="2325" spans="1:8" ht="16.5" thickTop="1" thickBot="1" x14ac:dyDescent="0.3">
      <c r="A2325" s="5" t="s">
        <v>2761</v>
      </c>
      <c r="B2325" s="7" t="s">
        <v>20</v>
      </c>
      <c r="C2325" s="15">
        <v>0</v>
      </c>
      <c r="D2325" s="15">
        <v>0</v>
      </c>
      <c r="E2325" s="15">
        <f t="shared" si="227"/>
        <v>0</v>
      </c>
      <c r="F2325" s="15">
        <f t="shared" si="230"/>
        <v>0</v>
      </c>
      <c r="G2325" s="15">
        <f t="shared" si="230"/>
        <v>0</v>
      </c>
      <c r="H2325" s="15">
        <f t="shared" si="230"/>
        <v>0</v>
      </c>
    </row>
    <row r="2326" spans="1:8" ht="16.5" thickTop="1" thickBot="1" x14ac:dyDescent="0.3">
      <c r="A2326" s="5" t="s">
        <v>2762</v>
      </c>
      <c r="B2326" s="8" t="s">
        <v>34</v>
      </c>
      <c r="C2326" s="15">
        <v>0</v>
      </c>
      <c r="D2326" s="15">
        <v>0</v>
      </c>
      <c r="E2326" s="15">
        <f t="shared" si="227"/>
        <v>0</v>
      </c>
      <c r="F2326" s="15">
        <v>0</v>
      </c>
      <c r="G2326" s="15">
        <v>0</v>
      </c>
      <c r="H2326" s="15">
        <v>0</v>
      </c>
    </row>
    <row r="2327" spans="1:8" ht="16.5" thickTop="1" thickBot="1" x14ac:dyDescent="0.3">
      <c r="A2327" s="5" t="s">
        <v>2763</v>
      </c>
      <c r="B2327" s="6" t="s">
        <v>2764</v>
      </c>
      <c r="C2327" s="14">
        <v>0</v>
      </c>
      <c r="D2327" s="14">
        <v>0</v>
      </c>
      <c r="E2327" s="14">
        <f t="shared" si="227"/>
        <v>0</v>
      </c>
      <c r="F2327" s="14">
        <f t="shared" ref="F2327:H2328" si="231">SUM(F2328)</f>
        <v>0</v>
      </c>
      <c r="G2327" s="14">
        <f t="shared" si="231"/>
        <v>0</v>
      </c>
      <c r="H2327" s="14">
        <f t="shared" si="231"/>
        <v>0</v>
      </c>
    </row>
    <row r="2328" spans="1:8" ht="16.5" thickTop="1" thickBot="1" x14ac:dyDescent="0.3">
      <c r="A2328" s="5" t="s">
        <v>2765</v>
      </c>
      <c r="B2328" s="7" t="s">
        <v>20</v>
      </c>
      <c r="C2328" s="15">
        <v>0</v>
      </c>
      <c r="D2328" s="15">
        <v>0</v>
      </c>
      <c r="E2328" s="15">
        <f t="shared" si="227"/>
        <v>0</v>
      </c>
      <c r="F2328" s="15">
        <f t="shared" si="231"/>
        <v>0</v>
      </c>
      <c r="G2328" s="15">
        <f t="shared" si="231"/>
        <v>0</v>
      </c>
      <c r="H2328" s="15">
        <f t="shared" si="231"/>
        <v>0</v>
      </c>
    </row>
    <row r="2329" spans="1:8" ht="16.5" thickTop="1" thickBot="1" x14ac:dyDescent="0.3">
      <c r="A2329" s="5" t="s">
        <v>2766</v>
      </c>
      <c r="B2329" s="8" t="s">
        <v>24</v>
      </c>
      <c r="C2329" s="15">
        <v>0</v>
      </c>
      <c r="D2329" s="15">
        <v>0</v>
      </c>
      <c r="E2329" s="15">
        <f t="shared" si="227"/>
        <v>0</v>
      </c>
      <c r="F2329" s="15">
        <v>0</v>
      </c>
      <c r="G2329" s="15">
        <v>0</v>
      </c>
      <c r="H2329" s="15">
        <v>0</v>
      </c>
    </row>
    <row r="2330" spans="1:8" ht="16.5" thickTop="1" thickBot="1" x14ac:dyDescent="0.3">
      <c r="A2330" s="5" t="s">
        <v>2767</v>
      </c>
      <c r="B2330" s="6" t="s">
        <v>2768</v>
      </c>
      <c r="C2330" s="14">
        <v>23743.507299999997</v>
      </c>
      <c r="D2330" s="14">
        <v>25957</v>
      </c>
      <c r="E2330" s="14">
        <f t="shared" si="227"/>
        <v>25850</v>
      </c>
      <c r="F2330" s="14">
        <f t="shared" ref="F2330:H2331" si="232">SUM(F2340,F2505,F2541)</f>
        <v>25850</v>
      </c>
      <c r="G2330" s="14">
        <f t="shared" si="232"/>
        <v>0</v>
      </c>
      <c r="H2330" s="14">
        <f t="shared" si="232"/>
        <v>0</v>
      </c>
    </row>
    <row r="2331" spans="1:8" ht="16.5" thickTop="1" thickBot="1" x14ac:dyDescent="0.3">
      <c r="A2331" s="5" t="s">
        <v>2769</v>
      </c>
      <c r="B2331" s="7" t="s">
        <v>20</v>
      </c>
      <c r="C2331" s="15">
        <v>23514.300149999999</v>
      </c>
      <c r="D2331" s="15">
        <v>25457</v>
      </c>
      <c r="E2331" s="15">
        <f t="shared" si="227"/>
        <v>25365</v>
      </c>
      <c r="F2331" s="15">
        <f t="shared" si="232"/>
        <v>25365</v>
      </c>
      <c r="G2331" s="15">
        <f t="shared" si="232"/>
        <v>0</v>
      </c>
      <c r="H2331" s="15">
        <f t="shared" si="232"/>
        <v>0</v>
      </c>
    </row>
    <row r="2332" spans="1:8" ht="16.5" thickTop="1" thickBot="1" x14ac:dyDescent="0.3">
      <c r="A2332" s="5" t="s">
        <v>2770</v>
      </c>
      <c r="B2332" s="8" t="s">
        <v>22</v>
      </c>
      <c r="C2332" s="15">
        <v>355.24536999999998</v>
      </c>
      <c r="D2332" s="15">
        <v>290</v>
      </c>
      <c r="E2332" s="15">
        <f t="shared" si="227"/>
        <v>297</v>
      </c>
      <c r="F2332" s="15">
        <f t="shared" ref="F2332:H2333" si="233">SUM(F2342,F2543)</f>
        <v>297</v>
      </c>
      <c r="G2332" s="15">
        <f t="shared" si="233"/>
        <v>0</v>
      </c>
      <c r="H2332" s="15">
        <f t="shared" si="233"/>
        <v>0</v>
      </c>
    </row>
    <row r="2333" spans="1:8" ht="16.5" thickTop="1" thickBot="1" x14ac:dyDescent="0.3">
      <c r="A2333" s="5" t="s">
        <v>2771</v>
      </c>
      <c r="B2333" s="8" t="s">
        <v>24</v>
      </c>
      <c r="C2333" s="15">
        <v>1528.78791</v>
      </c>
      <c r="D2333" s="15">
        <v>2152</v>
      </c>
      <c r="E2333" s="15">
        <f t="shared" si="227"/>
        <v>1693</v>
      </c>
      <c r="F2333" s="15">
        <f t="shared" si="233"/>
        <v>1693</v>
      </c>
      <c r="G2333" s="15">
        <f t="shared" si="233"/>
        <v>0</v>
      </c>
      <c r="H2333" s="15">
        <f t="shared" si="233"/>
        <v>0</v>
      </c>
    </row>
    <row r="2334" spans="1:8" ht="16.5" thickTop="1" thickBot="1" x14ac:dyDescent="0.3">
      <c r="A2334" s="5" t="s">
        <v>2772</v>
      </c>
      <c r="B2334" s="8" t="s">
        <v>28</v>
      </c>
      <c r="C2334" s="15">
        <v>6831.7174499999992</v>
      </c>
      <c r="D2334" s="15">
        <v>7500</v>
      </c>
      <c r="E2334" s="15">
        <f t="shared" si="227"/>
        <v>7850</v>
      </c>
      <c r="F2334" s="15">
        <f>SUM(F2344,F2507)</f>
        <v>7850</v>
      </c>
      <c r="G2334" s="15">
        <f>SUM(G2344,G2507)</f>
        <v>0</v>
      </c>
      <c r="H2334" s="15">
        <f>SUM(H2344,H2507)</f>
        <v>0</v>
      </c>
    </row>
    <row r="2335" spans="1:8" ht="16.5" thickTop="1" thickBot="1" x14ac:dyDescent="0.3">
      <c r="A2335" s="5" t="s">
        <v>2773</v>
      </c>
      <c r="B2335" s="8" t="s">
        <v>30</v>
      </c>
      <c r="C2335" s="15">
        <v>0</v>
      </c>
      <c r="D2335" s="15">
        <v>0</v>
      </c>
      <c r="E2335" s="15">
        <f t="shared" si="227"/>
        <v>0</v>
      </c>
      <c r="F2335" s="15">
        <f>SUM(F2345)</f>
        <v>0</v>
      </c>
      <c r="G2335" s="15">
        <f>SUM(G2345)</f>
        <v>0</v>
      </c>
      <c r="H2335" s="15">
        <f>SUM(H2345)</f>
        <v>0</v>
      </c>
    </row>
    <row r="2336" spans="1:8" ht="16.5" thickTop="1" thickBot="1" x14ac:dyDescent="0.3">
      <c r="A2336" s="5" t="s">
        <v>2774</v>
      </c>
      <c r="B2336" s="8" t="s">
        <v>32</v>
      </c>
      <c r="C2336" s="15">
        <v>7.4473099999999999</v>
      </c>
      <c r="D2336" s="15">
        <v>10</v>
      </c>
      <c r="E2336" s="15">
        <f t="shared" si="227"/>
        <v>15</v>
      </c>
      <c r="F2336" s="15">
        <f t="shared" ref="F2336:H2338" si="234">SUM(F2346,F2545)</f>
        <v>15</v>
      </c>
      <c r="G2336" s="15">
        <f t="shared" si="234"/>
        <v>0</v>
      </c>
      <c r="H2336" s="15">
        <f t="shared" si="234"/>
        <v>0</v>
      </c>
    </row>
    <row r="2337" spans="1:8" ht="16.5" thickTop="1" thickBot="1" x14ac:dyDescent="0.3">
      <c r="A2337" s="5" t="s">
        <v>2775</v>
      </c>
      <c r="B2337" s="8" t="s">
        <v>34</v>
      </c>
      <c r="C2337" s="15">
        <v>14791.102109999998</v>
      </c>
      <c r="D2337" s="15">
        <v>15505</v>
      </c>
      <c r="E2337" s="15">
        <f t="shared" si="227"/>
        <v>15510</v>
      </c>
      <c r="F2337" s="15">
        <f t="shared" si="234"/>
        <v>15510</v>
      </c>
      <c r="G2337" s="15">
        <f t="shared" si="234"/>
        <v>0</v>
      </c>
      <c r="H2337" s="15">
        <f t="shared" si="234"/>
        <v>0</v>
      </c>
    </row>
    <row r="2338" spans="1:8" ht="16.5" thickTop="1" thickBot="1" x14ac:dyDescent="0.3">
      <c r="A2338" s="5" t="s">
        <v>2776</v>
      </c>
      <c r="B2338" s="7" t="s">
        <v>36</v>
      </c>
      <c r="C2338" s="15">
        <v>229.20714999999996</v>
      </c>
      <c r="D2338" s="15">
        <v>500</v>
      </c>
      <c r="E2338" s="15">
        <f t="shared" si="227"/>
        <v>485</v>
      </c>
      <c r="F2338" s="15">
        <f t="shared" si="234"/>
        <v>485</v>
      </c>
      <c r="G2338" s="15">
        <f t="shared" si="234"/>
        <v>0</v>
      </c>
      <c r="H2338" s="15">
        <f t="shared" si="234"/>
        <v>0</v>
      </c>
    </row>
    <row r="2339" spans="1:8" ht="16.5" thickTop="1" thickBot="1" x14ac:dyDescent="0.3">
      <c r="A2339" s="5" t="s">
        <v>2777</v>
      </c>
      <c r="B2339" s="7" t="s">
        <v>40</v>
      </c>
      <c r="C2339" s="15">
        <v>0</v>
      </c>
      <c r="D2339" s="15">
        <v>0</v>
      </c>
      <c r="E2339" s="15">
        <f t="shared" si="227"/>
        <v>0</v>
      </c>
      <c r="F2339" s="15">
        <f>SUM(F2349)</f>
        <v>0</v>
      </c>
      <c r="G2339" s="15">
        <f>SUM(G2349)</f>
        <v>0</v>
      </c>
      <c r="H2339" s="15">
        <f>SUM(H2349)</f>
        <v>0</v>
      </c>
    </row>
    <row r="2340" spans="1:8" ht="31.5" thickTop="1" thickBot="1" x14ac:dyDescent="0.3">
      <c r="A2340" s="5" t="s">
        <v>2778</v>
      </c>
      <c r="B2340" s="6" t="s">
        <v>2779</v>
      </c>
      <c r="C2340" s="14">
        <v>21765.888029999998</v>
      </c>
      <c r="D2340" s="14">
        <v>23550</v>
      </c>
      <c r="E2340" s="14">
        <f t="shared" si="227"/>
        <v>23550</v>
      </c>
      <c r="F2340" s="14">
        <f t="shared" ref="F2340:H2341" si="235">SUM(F2350,F2356,F2363,F2372,F2381,F2388,F2395,F2403,F2411,F2419,F2427,F2434,F2440,F2449,F2456,F2462,F2466,F2470,F2478,F2485,F2492,F2500)</f>
        <v>23550</v>
      </c>
      <c r="G2340" s="14">
        <f t="shared" si="235"/>
        <v>0</v>
      </c>
      <c r="H2340" s="14">
        <f t="shared" si="235"/>
        <v>0</v>
      </c>
    </row>
    <row r="2341" spans="1:8" ht="16.5" thickTop="1" thickBot="1" x14ac:dyDescent="0.3">
      <c r="A2341" s="5" t="s">
        <v>2780</v>
      </c>
      <c r="B2341" s="7" t="s">
        <v>20</v>
      </c>
      <c r="C2341" s="15">
        <v>21652.607360000002</v>
      </c>
      <c r="D2341" s="15">
        <v>23150</v>
      </c>
      <c r="E2341" s="15">
        <f t="shared" si="227"/>
        <v>23150</v>
      </c>
      <c r="F2341" s="15">
        <f t="shared" si="235"/>
        <v>23150</v>
      </c>
      <c r="G2341" s="15">
        <f t="shared" si="235"/>
        <v>0</v>
      </c>
      <c r="H2341" s="15">
        <f t="shared" si="235"/>
        <v>0</v>
      </c>
    </row>
    <row r="2342" spans="1:8" ht="16.5" thickTop="1" thickBot="1" x14ac:dyDescent="0.3">
      <c r="A2342" s="5" t="s">
        <v>2781</v>
      </c>
      <c r="B2342" s="8" t="s">
        <v>22</v>
      </c>
      <c r="C2342" s="15">
        <v>65.25</v>
      </c>
      <c r="D2342" s="15">
        <v>0</v>
      </c>
      <c r="E2342" s="15">
        <f t="shared" si="227"/>
        <v>0</v>
      </c>
      <c r="F2342" s="15">
        <f>SUM(F2358,F2365,F2374,F2383,F2390,F2397,F2405,F2413,F2421,F2429,F2436,F2442,F2451,F2458,F2472,F2480,F2487,F2494,F2502)</f>
        <v>0</v>
      </c>
      <c r="G2342" s="15">
        <f>SUM(G2358,G2365,G2374,G2383,G2390,G2397,G2405,G2413,G2421,G2429,G2436,G2442,G2451,G2458,G2472,G2480,G2487,G2494,G2502)</f>
        <v>0</v>
      </c>
      <c r="H2342" s="15">
        <f>SUM(H2358,H2365,H2374,H2383,H2390,H2397,H2405,H2413,H2421,H2429,H2436,H2442,H2451,H2458,H2472,H2480,H2487,H2494,H2502)</f>
        <v>0</v>
      </c>
    </row>
    <row r="2343" spans="1:8" ht="16.5" thickTop="1" thickBot="1" x14ac:dyDescent="0.3">
      <c r="A2343" s="5" t="s">
        <v>2782</v>
      </c>
      <c r="B2343" s="8" t="s">
        <v>24</v>
      </c>
      <c r="C2343" s="15">
        <v>90.888999999999996</v>
      </c>
      <c r="D2343" s="15">
        <v>150</v>
      </c>
      <c r="E2343" s="15">
        <f t="shared" si="227"/>
        <v>0</v>
      </c>
      <c r="F2343" s="15">
        <f>SUM(F2352,F2359,F2366,F2375,F2384,F2391,F2398,F2406,F2414,F2422,F2430,F2437,F2443,F2452,F2459,F2473,F2481,F2488,F2495,F2503)</f>
        <v>0</v>
      </c>
      <c r="G2343" s="15">
        <f>SUM(G2352,G2359,G2366,G2375,G2384,G2391,G2398,G2406,G2414,G2422,G2430,G2437,G2443,G2452,G2459,G2473,G2481,G2488,G2495,G2503)</f>
        <v>0</v>
      </c>
      <c r="H2343" s="15">
        <f>SUM(H2352,H2359,H2366,H2375,H2384,H2391,H2398,H2406,H2414,H2422,H2430,H2437,H2443,H2452,H2459,H2473,H2481,H2488,H2495,H2503)</f>
        <v>0</v>
      </c>
    </row>
    <row r="2344" spans="1:8" ht="16.5" thickTop="1" thickBot="1" x14ac:dyDescent="0.3">
      <c r="A2344" s="5" t="s">
        <v>2783</v>
      </c>
      <c r="B2344" s="8" t="s">
        <v>28</v>
      </c>
      <c r="C2344" s="15">
        <v>6707.3402499999993</v>
      </c>
      <c r="D2344" s="15">
        <v>7500</v>
      </c>
      <c r="E2344" s="15">
        <f t="shared" si="227"/>
        <v>7650</v>
      </c>
      <c r="F2344" s="15">
        <f>SUM(F2353,F2360,F2367,F2376,F2385,F2392,F2399,F2407,F2415,F2423,F2431,F2438,F2444,F2453,F2460,F2464,F2468,F2474,F2482,F2489,F2496,F2504)</f>
        <v>7650</v>
      </c>
      <c r="G2344" s="15">
        <f>SUM(G2353,G2360,G2367,G2376,G2385,G2392,G2399,G2407,G2415,G2423,G2431,G2438,G2444,G2453,G2460,G2464,G2468,G2474,G2482,G2489,G2496,G2504)</f>
        <v>0</v>
      </c>
      <c r="H2344" s="15">
        <f>SUM(H2353,H2360,H2367,H2376,H2385,H2392,H2399,H2407,H2415,H2423,H2431,H2438,H2444,H2453,H2460,H2464,H2468,H2474,H2482,H2489,H2496,H2504)</f>
        <v>0</v>
      </c>
    </row>
    <row r="2345" spans="1:8" ht="16.5" thickTop="1" thickBot="1" x14ac:dyDescent="0.3">
      <c r="A2345" s="5" t="s">
        <v>2784</v>
      </c>
      <c r="B2345" s="8" t="s">
        <v>30</v>
      </c>
      <c r="C2345" s="15">
        <v>0</v>
      </c>
      <c r="D2345" s="15">
        <v>0</v>
      </c>
      <c r="E2345" s="15">
        <f t="shared" si="227"/>
        <v>0</v>
      </c>
      <c r="F2345" s="15">
        <f>SUM(F2368)</f>
        <v>0</v>
      </c>
      <c r="G2345" s="15">
        <f>SUM(G2368)</f>
        <v>0</v>
      </c>
      <c r="H2345" s="15">
        <f>SUM(H2368)</f>
        <v>0</v>
      </c>
    </row>
    <row r="2346" spans="1:8" ht="16.5" thickTop="1" thickBot="1" x14ac:dyDescent="0.3">
      <c r="A2346" s="5" t="s">
        <v>2785</v>
      </c>
      <c r="B2346" s="8" t="s">
        <v>32</v>
      </c>
      <c r="C2346" s="15">
        <v>0</v>
      </c>
      <c r="D2346" s="15">
        <v>0</v>
      </c>
      <c r="E2346" s="15">
        <f t="shared" si="227"/>
        <v>0</v>
      </c>
      <c r="F2346" s="15">
        <f>SUM(F2377,F2408,F2445)</f>
        <v>0</v>
      </c>
      <c r="G2346" s="15">
        <f>SUM(G2377,G2408,G2445)</f>
        <v>0</v>
      </c>
      <c r="H2346" s="15">
        <f>SUM(H2377,H2408,H2445)</f>
        <v>0</v>
      </c>
    </row>
    <row r="2347" spans="1:8" ht="16.5" thickTop="1" thickBot="1" x14ac:dyDescent="0.3">
      <c r="A2347" s="5" t="s">
        <v>2786</v>
      </c>
      <c r="B2347" s="8" t="s">
        <v>34</v>
      </c>
      <c r="C2347" s="15">
        <v>14789.128109999998</v>
      </c>
      <c r="D2347" s="15">
        <v>15500</v>
      </c>
      <c r="E2347" s="15">
        <f t="shared" si="227"/>
        <v>15500</v>
      </c>
      <c r="F2347" s="15">
        <f>SUM(F2354,F2361,F2369,F2378,F2386,F2393,F2400,F2409,F2416,F2424,F2432,F2439,F2446,F2454,F2469,F2475,F2483,F2490,F2497)</f>
        <v>15500</v>
      </c>
      <c r="G2347" s="15">
        <f>SUM(G2354,G2361,G2369,G2378,G2386,G2393,G2400,G2409,G2416,G2424,G2432,G2439,G2446,G2454,G2469,G2475,G2483,G2490,G2497)</f>
        <v>0</v>
      </c>
      <c r="H2347" s="15">
        <f>SUM(H2354,H2361,H2369,H2378,H2386,H2393,H2400,H2409,H2416,H2424,H2432,H2439,H2446,H2454,H2469,H2475,H2483,H2490,H2497)</f>
        <v>0</v>
      </c>
    </row>
    <row r="2348" spans="1:8" ht="16.5" thickTop="1" thickBot="1" x14ac:dyDescent="0.3">
      <c r="A2348" s="5" t="s">
        <v>2787</v>
      </c>
      <c r="B2348" s="7" t="s">
        <v>36</v>
      </c>
      <c r="C2348" s="15">
        <v>113.28066999999999</v>
      </c>
      <c r="D2348" s="15">
        <v>400</v>
      </c>
      <c r="E2348" s="15">
        <f t="shared" si="227"/>
        <v>400</v>
      </c>
      <c r="F2348" s="15">
        <f>SUM(F2355,F2362,F2370,F2379,F2387,F2394,F2401,F2410,F2417,F2425,F2433,F2447,F2455,F2461,F2465,F2476,F2484,F2491,F2498)</f>
        <v>400</v>
      </c>
      <c r="G2348" s="15">
        <f>SUM(G2355,G2362,G2370,G2379,G2387,G2394,G2401,G2410,G2417,G2425,G2433,G2447,G2455,G2461,G2465,G2476,G2484,G2491,G2498)</f>
        <v>0</v>
      </c>
      <c r="H2348" s="15">
        <f>SUM(H2355,H2362,H2370,H2379,H2387,H2394,H2401,H2410,H2417,H2425,H2433,H2447,H2455,H2461,H2465,H2476,H2484,H2491,H2498)</f>
        <v>0</v>
      </c>
    </row>
    <row r="2349" spans="1:8" ht="16.5" thickTop="1" thickBot="1" x14ac:dyDescent="0.3">
      <c r="A2349" s="5" t="s">
        <v>2788</v>
      </c>
      <c r="B2349" s="7" t="s">
        <v>40</v>
      </c>
      <c r="C2349" s="15">
        <v>0</v>
      </c>
      <c r="D2349" s="15">
        <v>0</v>
      </c>
      <c r="E2349" s="15">
        <f t="shared" si="227"/>
        <v>0</v>
      </c>
      <c r="F2349" s="15">
        <f>SUM(F2371,F2380,F2402,F2418,F2426,F2448,F2477,F2499)</f>
        <v>0</v>
      </c>
      <c r="G2349" s="15">
        <f>SUM(G2371,G2380,G2402,G2418,G2426,G2448,G2477,G2499)</f>
        <v>0</v>
      </c>
      <c r="H2349" s="15">
        <f>SUM(H2371,H2380,H2402,H2418,H2426,H2448,H2477,H2499)</f>
        <v>0</v>
      </c>
    </row>
    <row r="2350" spans="1:8" ht="46.5" thickTop="1" thickBot="1" x14ac:dyDescent="0.3">
      <c r="A2350" s="5" t="s">
        <v>2789</v>
      </c>
      <c r="B2350" s="6" t="s">
        <v>2790</v>
      </c>
      <c r="C2350" s="14">
        <v>14784.451219999999</v>
      </c>
      <c r="D2350" s="14">
        <v>23550</v>
      </c>
      <c r="E2350" s="14">
        <f t="shared" si="227"/>
        <v>23550</v>
      </c>
      <c r="F2350" s="14">
        <f>SUM(F2351,F2355)</f>
        <v>23550</v>
      </c>
      <c r="G2350" s="14">
        <f>SUM(G2351,G2355)</f>
        <v>0</v>
      </c>
      <c r="H2350" s="14">
        <f>SUM(H2351,H2355)</f>
        <v>0</v>
      </c>
    </row>
    <row r="2351" spans="1:8" ht="16.5" thickTop="1" thickBot="1" x14ac:dyDescent="0.3">
      <c r="A2351" s="5" t="s">
        <v>2791</v>
      </c>
      <c r="B2351" s="7" t="s">
        <v>20</v>
      </c>
      <c r="C2351" s="15">
        <v>14784.451219999999</v>
      </c>
      <c r="D2351" s="15">
        <v>23150</v>
      </c>
      <c r="E2351" s="15">
        <f t="shared" si="227"/>
        <v>23150</v>
      </c>
      <c r="F2351" s="15">
        <f>SUM(F2352:F2354)</f>
        <v>23150</v>
      </c>
      <c r="G2351" s="15">
        <f>SUM(G2352:G2354)</f>
        <v>0</v>
      </c>
      <c r="H2351" s="15">
        <f>SUM(H2352:H2354)</f>
        <v>0</v>
      </c>
    </row>
    <row r="2352" spans="1:8" ht="16.5" thickTop="1" thickBot="1" x14ac:dyDescent="0.3">
      <c r="A2352" s="5" t="s">
        <v>2792</v>
      </c>
      <c r="B2352" s="8" t="s">
        <v>24</v>
      </c>
      <c r="C2352" s="15">
        <v>2.4</v>
      </c>
      <c r="D2352" s="15">
        <v>150</v>
      </c>
      <c r="E2352" s="15">
        <f t="shared" si="227"/>
        <v>0</v>
      </c>
      <c r="F2352" s="15">
        <v>0</v>
      </c>
      <c r="G2352" s="15">
        <v>0</v>
      </c>
      <c r="H2352" s="15">
        <v>0</v>
      </c>
    </row>
    <row r="2353" spans="1:8" ht="16.5" thickTop="1" thickBot="1" x14ac:dyDescent="0.3">
      <c r="A2353" s="5" t="s">
        <v>2793</v>
      </c>
      <c r="B2353" s="8" t="s">
        <v>28</v>
      </c>
      <c r="C2353" s="15">
        <v>0</v>
      </c>
      <c r="D2353" s="15">
        <v>7500</v>
      </c>
      <c r="E2353" s="15">
        <f t="shared" si="227"/>
        <v>7650</v>
      </c>
      <c r="F2353" s="15">
        <v>7650</v>
      </c>
      <c r="G2353" s="15">
        <v>0</v>
      </c>
      <c r="H2353" s="15">
        <v>0</v>
      </c>
    </row>
    <row r="2354" spans="1:8" ht="16.5" thickTop="1" thickBot="1" x14ac:dyDescent="0.3">
      <c r="A2354" s="5" t="s">
        <v>2794</v>
      </c>
      <c r="B2354" s="8" t="s">
        <v>34</v>
      </c>
      <c r="C2354" s="15">
        <v>14782.051219999999</v>
      </c>
      <c r="D2354" s="15">
        <v>15500</v>
      </c>
      <c r="E2354" s="15">
        <f t="shared" si="227"/>
        <v>15500</v>
      </c>
      <c r="F2354" s="15">
        <v>15500</v>
      </c>
      <c r="G2354" s="15">
        <v>0</v>
      </c>
      <c r="H2354" s="15">
        <v>0</v>
      </c>
    </row>
    <row r="2355" spans="1:8" ht="16.5" thickTop="1" thickBot="1" x14ac:dyDescent="0.3">
      <c r="A2355" s="5" t="s">
        <v>2795</v>
      </c>
      <c r="B2355" s="7" t="s">
        <v>36</v>
      </c>
      <c r="C2355" s="15">
        <v>0</v>
      </c>
      <c r="D2355" s="15">
        <v>400</v>
      </c>
      <c r="E2355" s="15">
        <f t="shared" si="227"/>
        <v>400</v>
      </c>
      <c r="F2355" s="15">
        <v>400</v>
      </c>
      <c r="G2355" s="15">
        <v>0</v>
      </c>
      <c r="H2355" s="15">
        <v>0</v>
      </c>
    </row>
    <row r="2356" spans="1:8" ht="16.5" thickTop="1" thickBot="1" x14ac:dyDescent="0.3">
      <c r="A2356" s="5" t="s">
        <v>2796</v>
      </c>
      <c r="B2356" s="6" t="s">
        <v>2797</v>
      </c>
      <c r="C2356" s="14">
        <v>409.52018999999996</v>
      </c>
      <c r="D2356" s="14">
        <v>0</v>
      </c>
      <c r="E2356" s="14">
        <f t="shared" si="227"/>
        <v>0</v>
      </c>
      <c r="F2356" s="14">
        <f>SUM(F2357,F2362)</f>
        <v>0</v>
      </c>
      <c r="G2356" s="14">
        <f>SUM(G2357,G2362)</f>
        <v>0</v>
      </c>
      <c r="H2356" s="14">
        <f>SUM(H2357,H2362)</f>
        <v>0</v>
      </c>
    </row>
    <row r="2357" spans="1:8" ht="16.5" thickTop="1" thickBot="1" x14ac:dyDescent="0.3">
      <c r="A2357" s="5" t="s">
        <v>2798</v>
      </c>
      <c r="B2357" s="7" t="s">
        <v>20</v>
      </c>
      <c r="C2357" s="15">
        <v>406.22018999999995</v>
      </c>
      <c r="D2357" s="15">
        <v>0</v>
      </c>
      <c r="E2357" s="15">
        <f t="shared" si="227"/>
        <v>0</v>
      </c>
      <c r="F2357" s="15">
        <f>SUM(F2358:F2361)</f>
        <v>0</v>
      </c>
      <c r="G2357" s="15">
        <f>SUM(G2358:G2361)</f>
        <v>0</v>
      </c>
      <c r="H2357" s="15">
        <f>SUM(H2358:H2361)</f>
        <v>0</v>
      </c>
    </row>
    <row r="2358" spans="1:8" ht="16.5" thickTop="1" thickBot="1" x14ac:dyDescent="0.3">
      <c r="A2358" s="5" t="s">
        <v>2799</v>
      </c>
      <c r="B2358" s="8" t="s">
        <v>22</v>
      </c>
      <c r="C2358" s="15">
        <v>0</v>
      </c>
      <c r="D2358" s="15">
        <v>0</v>
      </c>
      <c r="E2358" s="15">
        <f t="shared" si="227"/>
        <v>0</v>
      </c>
      <c r="F2358" s="15">
        <v>0</v>
      </c>
      <c r="G2358" s="15">
        <v>0</v>
      </c>
      <c r="H2358" s="15">
        <v>0</v>
      </c>
    </row>
    <row r="2359" spans="1:8" ht="16.5" thickTop="1" thickBot="1" x14ac:dyDescent="0.3">
      <c r="A2359" s="5" t="s">
        <v>2800</v>
      </c>
      <c r="B2359" s="8" t="s">
        <v>24</v>
      </c>
      <c r="C2359" s="15">
        <v>0</v>
      </c>
      <c r="D2359" s="15">
        <v>0</v>
      </c>
      <c r="E2359" s="15">
        <f t="shared" si="227"/>
        <v>0</v>
      </c>
      <c r="F2359" s="15">
        <v>0</v>
      </c>
      <c r="G2359" s="15">
        <v>0</v>
      </c>
      <c r="H2359" s="15">
        <v>0</v>
      </c>
    </row>
    <row r="2360" spans="1:8" ht="16.5" thickTop="1" thickBot="1" x14ac:dyDescent="0.3">
      <c r="A2360" s="5" t="s">
        <v>2801</v>
      </c>
      <c r="B2360" s="8" t="s">
        <v>28</v>
      </c>
      <c r="C2360" s="15">
        <v>405.79118999999997</v>
      </c>
      <c r="D2360" s="15">
        <v>0</v>
      </c>
      <c r="E2360" s="15">
        <f t="shared" si="227"/>
        <v>0</v>
      </c>
      <c r="F2360" s="15">
        <v>0</v>
      </c>
      <c r="G2360" s="15">
        <v>0</v>
      </c>
      <c r="H2360" s="15">
        <v>0</v>
      </c>
    </row>
    <row r="2361" spans="1:8" ht="16.5" thickTop="1" thickBot="1" x14ac:dyDescent="0.3">
      <c r="A2361" s="5" t="s">
        <v>2802</v>
      </c>
      <c r="B2361" s="8" t="s">
        <v>34</v>
      </c>
      <c r="C2361" s="15">
        <v>0.42899999999999999</v>
      </c>
      <c r="D2361" s="15">
        <v>0</v>
      </c>
      <c r="E2361" s="15">
        <f t="shared" si="227"/>
        <v>0</v>
      </c>
      <c r="F2361" s="15">
        <v>0</v>
      </c>
      <c r="G2361" s="15">
        <v>0</v>
      </c>
      <c r="H2361" s="15">
        <v>0</v>
      </c>
    </row>
    <row r="2362" spans="1:8" ht="16.5" thickTop="1" thickBot="1" x14ac:dyDescent="0.3">
      <c r="A2362" s="5" t="s">
        <v>2803</v>
      </c>
      <c r="B2362" s="7" t="s">
        <v>36</v>
      </c>
      <c r="C2362" s="15">
        <v>3.3</v>
      </c>
      <c r="D2362" s="15">
        <v>0</v>
      </c>
      <c r="E2362" s="15">
        <f t="shared" si="227"/>
        <v>0</v>
      </c>
      <c r="F2362" s="15">
        <v>0</v>
      </c>
      <c r="G2362" s="15">
        <v>0</v>
      </c>
      <c r="H2362" s="15">
        <v>0</v>
      </c>
    </row>
    <row r="2363" spans="1:8" ht="16.5" thickTop="1" thickBot="1" x14ac:dyDescent="0.3">
      <c r="A2363" s="5" t="s">
        <v>2804</v>
      </c>
      <c r="B2363" s="6" t="s">
        <v>2805</v>
      </c>
      <c r="C2363" s="14">
        <v>687.35991999999999</v>
      </c>
      <c r="D2363" s="14">
        <v>0</v>
      </c>
      <c r="E2363" s="14">
        <f t="shared" si="227"/>
        <v>0</v>
      </c>
      <c r="F2363" s="14">
        <f>SUM(F2364,F2370:F2371)</f>
        <v>0</v>
      </c>
      <c r="G2363" s="14">
        <f>SUM(G2364,G2370:G2371)</f>
        <v>0</v>
      </c>
      <c r="H2363" s="14">
        <f>SUM(H2364,H2370:H2371)</f>
        <v>0</v>
      </c>
    </row>
    <row r="2364" spans="1:8" ht="16.5" thickTop="1" thickBot="1" x14ac:dyDescent="0.3">
      <c r="A2364" s="5" t="s">
        <v>2806</v>
      </c>
      <c r="B2364" s="7" t="s">
        <v>20</v>
      </c>
      <c r="C2364" s="15">
        <v>657.15491999999995</v>
      </c>
      <c r="D2364" s="15">
        <v>0</v>
      </c>
      <c r="E2364" s="15">
        <f t="shared" si="227"/>
        <v>0</v>
      </c>
      <c r="F2364" s="15">
        <f>SUM(F2365:F2369)</f>
        <v>0</v>
      </c>
      <c r="G2364" s="15">
        <f>SUM(G2365:G2369)</f>
        <v>0</v>
      </c>
      <c r="H2364" s="15">
        <f>SUM(H2365:H2369)</f>
        <v>0</v>
      </c>
    </row>
    <row r="2365" spans="1:8" ht="16.5" thickTop="1" thickBot="1" x14ac:dyDescent="0.3">
      <c r="A2365" s="5" t="s">
        <v>2807</v>
      </c>
      <c r="B2365" s="8" t="s">
        <v>22</v>
      </c>
      <c r="C2365" s="15">
        <v>0</v>
      </c>
      <c r="D2365" s="15">
        <v>0</v>
      </c>
      <c r="E2365" s="15">
        <f t="shared" si="227"/>
        <v>0</v>
      </c>
      <c r="F2365" s="15">
        <v>0</v>
      </c>
      <c r="G2365" s="15">
        <v>0</v>
      </c>
      <c r="H2365" s="15">
        <v>0</v>
      </c>
    </row>
    <row r="2366" spans="1:8" ht="16.5" thickTop="1" thickBot="1" x14ac:dyDescent="0.3">
      <c r="A2366" s="5" t="s">
        <v>2808</v>
      </c>
      <c r="B2366" s="8" t="s">
        <v>24</v>
      </c>
      <c r="C2366" s="15">
        <v>0</v>
      </c>
      <c r="D2366" s="15">
        <v>0</v>
      </c>
      <c r="E2366" s="15">
        <f t="shared" si="227"/>
        <v>0</v>
      </c>
      <c r="F2366" s="15">
        <v>0</v>
      </c>
      <c r="G2366" s="15">
        <v>0</v>
      </c>
      <c r="H2366" s="15">
        <v>0</v>
      </c>
    </row>
    <row r="2367" spans="1:8" ht="16.5" thickTop="1" thickBot="1" x14ac:dyDescent="0.3">
      <c r="A2367" s="5" t="s">
        <v>2809</v>
      </c>
      <c r="B2367" s="8" t="s">
        <v>28</v>
      </c>
      <c r="C2367" s="15">
        <v>657.15491999999995</v>
      </c>
      <c r="D2367" s="15">
        <v>0</v>
      </c>
      <c r="E2367" s="15">
        <f t="shared" si="227"/>
        <v>0</v>
      </c>
      <c r="F2367" s="15">
        <v>0</v>
      </c>
      <c r="G2367" s="15">
        <v>0</v>
      </c>
      <c r="H2367" s="15">
        <v>0</v>
      </c>
    </row>
    <row r="2368" spans="1:8" ht="16.5" thickTop="1" thickBot="1" x14ac:dyDescent="0.3">
      <c r="A2368" s="5" t="s">
        <v>2810</v>
      </c>
      <c r="B2368" s="8" t="s">
        <v>30</v>
      </c>
      <c r="C2368" s="15">
        <v>0</v>
      </c>
      <c r="D2368" s="15">
        <v>0</v>
      </c>
      <c r="E2368" s="15">
        <f t="shared" si="227"/>
        <v>0</v>
      </c>
      <c r="F2368" s="15">
        <v>0</v>
      </c>
      <c r="G2368" s="15">
        <v>0</v>
      </c>
      <c r="H2368" s="15">
        <v>0</v>
      </c>
    </row>
    <row r="2369" spans="1:8" ht="16.5" thickTop="1" thickBot="1" x14ac:dyDescent="0.3">
      <c r="A2369" s="5" t="s">
        <v>2811</v>
      </c>
      <c r="B2369" s="8" t="s">
        <v>34</v>
      </c>
      <c r="C2369" s="15">
        <v>0</v>
      </c>
      <c r="D2369" s="15">
        <v>0</v>
      </c>
      <c r="E2369" s="15">
        <f t="shared" si="227"/>
        <v>0</v>
      </c>
      <c r="F2369" s="15">
        <v>0</v>
      </c>
      <c r="G2369" s="15">
        <v>0</v>
      </c>
      <c r="H2369" s="15">
        <v>0</v>
      </c>
    </row>
    <row r="2370" spans="1:8" ht="16.5" thickTop="1" thickBot="1" x14ac:dyDescent="0.3">
      <c r="A2370" s="5" t="s">
        <v>2812</v>
      </c>
      <c r="B2370" s="7" t="s">
        <v>36</v>
      </c>
      <c r="C2370" s="15">
        <v>30.204999999999998</v>
      </c>
      <c r="D2370" s="15">
        <v>0</v>
      </c>
      <c r="E2370" s="15">
        <f t="shared" si="227"/>
        <v>0</v>
      </c>
      <c r="F2370" s="15">
        <v>0</v>
      </c>
      <c r="G2370" s="15">
        <v>0</v>
      </c>
      <c r="H2370" s="15">
        <v>0</v>
      </c>
    </row>
    <row r="2371" spans="1:8" ht="16.5" thickTop="1" thickBot="1" x14ac:dyDescent="0.3">
      <c r="A2371" s="5" t="s">
        <v>2813</v>
      </c>
      <c r="B2371" s="7" t="s">
        <v>40</v>
      </c>
      <c r="C2371" s="15">
        <v>0</v>
      </c>
      <c r="D2371" s="15">
        <v>0</v>
      </c>
      <c r="E2371" s="15">
        <f t="shared" si="227"/>
        <v>0</v>
      </c>
      <c r="F2371" s="15">
        <v>0</v>
      </c>
      <c r="G2371" s="15">
        <v>0</v>
      </c>
      <c r="H2371" s="15">
        <v>0</v>
      </c>
    </row>
    <row r="2372" spans="1:8" ht="16.5" thickTop="1" thickBot="1" x14ac:dyDescent="0.3">
      <c r="A2372" s="5" t="s">
        <v>2814</v>
      </c>
      <c r="B2372" s="6" t="s">
        <v>2815</v>
      </c>
      <c r="C2372" s="14">
        <v>633.36536999999987</v>
      </c>
      <c r="D2372" s="14">
        <v>0</v>
      </c>
      <c r="E2372" s="14">
        <f t="shared" si="227"/>
        <v>0</v>
      </c>
      <c r="F2372" s="14">
        <f>SUM(F2373,F2379:F2380)</f>
        <v>0</v>
      </c>
      <c r="G2372" s="14">
        <f>SUM(G2373,G2379:G2380)</f>
        <v>0</v>
      </c>
      <c r="H2372" s="14">
        <f>SUM(H2373,H2379:H2380)</f>
        <v>0</v>
      </c>
    </row>
    <row r="2373" spans="1:8" ht="16.5" thickTop="1" thickBot="1" x14ac:dyDescent="0.3">
      <c r="A2373" s="5" t="s">
        <v>2816</v>
      </c>
      <c r="B2373" s="7" t="s">
        <v>20</v>
      </c>
      <c r="C2373" s="15">
        <v>630.18937999999991</v>
      </c>
      <c r="D2373" s="15">
        <v>0</v>
      </c>
      <c r="E2373" s="15">
        <f t="shared" si="227"/>
        <v>0</v>
      </c>
      <c r="F2373" s="15">
        <f>SUM(F2374:F2378)</f>
        <v>0</v>
      </c>
      <c r="G2373" s="15">
        <f>SUM(G2374:G2378)</f>
        <v>0</v>
      </c>
      <c r="H2373" s="15">
        <f>SUM(H2374:H2378)</f>
        <v>0</v>
      </c>
    </row>
    <row r="2374" spans="1:8" ht="16.5" thickTop="1" thickBot="1" x14ac:dyDescent="0.3">
      <c r="A2374" s="5" t="s">
        <v>2817</v>
      </c>
      <c r="B2374" s="8" t="s">
        <v>22</v>
      </c>
      <c r="C2374" s="15">
        <v>20.6</v>
      </c>
      <c r="D2374" s="15">
        <v>0</v>
      </c>
      <c r="E2374" s="15">
        <f t="shared" ref="E2374:E2437" si="236">SUM(F2374:H2374)</f>
        <v>0</v>
      </c>
      <c r="F2374" s="15">
        <v>0</v>
      </c>
      <c r="G2374" s="15">
        <v>0</v>
      </c>
      <c r="H2374" s="15">
        <v>0</v>
      </c>
    </row>
    <row r="2375" spans="1:8" ht="16.5" thickTop="1" thickBot="1" x14ac:dyDescent="0.3">
      <c r="A2375" s="5" t="s">
        <v>2818</v>
      </c>
      <c r="B2375" s="8" t="s">
        <v>24</v>
      </c>
      <c r="C2375" s="15">
        <v>20.7</v>
      </c>
      <c r="D2375" s="15">
        <v>0</v>
      </c>
      <c r="E2375" s="15">
        <f t="shared" si="236"/>
        <v>0</v>
      </c>
      <c r="F2375" s="15">
        <v>0</v>
      </c>
      <c r="G2375" s="15">
        <v>0</v>
      </c>
      <c r="H2375" s="15">
        <v>0</v>
      </c>
    </row>
    <row r="2376" spans="1:8" ht="16.5" thickTop="1" thickBot="1" x14ac:dyDescent="0.3">
      <c r="A2376" s="5" t="s">
        <v>2819</v>
      </c>
      <c r="B2376" s="8" t="s">
        <v>28</v>
      </c>
      <c r="C2376" s="15">
        <v>588.03337999999997</v>
      </c>
      <c r="D2376" s="15">
        <v>0</v>
      </c>
      <c r="E2376" s="15">
        <f t="shared" si="236"/>
        <v>0</v>
      </c>
      <c r="F2376" s="15">
        <v>0</v>
      </c>
      <c r="G2376" s="15">
        <v>0</v>
      </c>
      <c r="H2376" s="15">
        <v>0</v>
      </c>
    </row>
    <row r="2377" spans="1:8" ht="16.5" thickTop="1" thickBot="1" x14ac:dyDescent="0.3">
      <c r="A2377" s="5" t="s">
        <v>2820</v>
      </c>
      <c r="B2377" s="8" t="s">
        <v>32</v>
      </c>
      <c r="C2377" s="15">
        <v>0</v>
      </c>
      <c r="D2377" s="15">
        <v>0</v>
      </c>
      <c r="E2377" s="15">
        <f t="shared" si="236"/>
        <v>0</v>
      </c>
      <c r="F2377" s="15">
        <v>0</v>
      </c>
      <c r="G2377" s="15">
        <v>0</v>
      </c>
      <c r="H2377" s="15">
        <v>0</v>
      </c>
    </row>
    <row r="2378" spans="1:8" ht="16.5" thickTop="1" thickBot="1" x14ac:dyDescent="0.3">
      <c r="A2378" s="5" t="s">
        <v>2821</v>
      </c>
      <c r="B2378" s="8" t="s">
        <v>34</v>
      </c>
      <c r="C2378" s="15">
        <v>0.85599999999999998</v>
      </c>
      <c r="D2378" s="15">
        <v>0</v>
      </c>
      <c r="E2378" s="15">
        <f t="shared" si="236"/>
        <v>0</v>
      </c>
      <c r="F2378" s="15">
        <v>0</v>
      </c>
      <c r="G2378" s="15">
        <v>0</v>
      </c>
      <c r="H2378" s="15">
        <v>0</v>
      </c>
    </row>
    <row r="2379" spans="1:8" ht="16.5" thickTop="1" thickBot="1" x14ac:dyDescent="0.3">
      <c r="A2379" s="5" t="s">
        <v>2822</v>
      </c>
      <c r="B2379" s="7" t="s">
        <v>36</v>
      </c>
      <c r="C2379" s="15">
        <v>3.1759900000000001</v>
      </c>
      <c r="D2379" s="15">
        <v>0</v>
      </c>
      <c r="E2379" s="15">
        <f t="shared" si="236"/>
        <v>0</v>
      </c>
      <c r="F2379" s="15">
        <v>0</v>
      </c>
      <c r="G2379" s="15">
        <v>0</v>
      </c>
      <c r="H2379" s="15">
        <v>0</v>
      </c>
    </row>
    <row r="2380" spans="1:8" ht="16.5" thickTop="1" thickBot="1" x14ac:dyDescent="0.3">
      <c r="A2380" s="5" t="s">
        <v>2823</v>
      </c>
      <c r="B2380" s="7" t="s">
        <v>40</v>
      </c>
      <c r="C2380" s="15">
        <v>0</v>
      </c>
      <c r="D2380" s="15">
        <v>0</v>
      </c>
      <c r="E2380" s="15">
        <f t="shared" si="236"/>
        <v>0</v>
      </c>
      <c r="F2380" s="15">
        <v>0</v>
      </c>
      <c r="G2380" s="15">
        <v>0</v>
      </c>
      <c r="H2380" s="15">
        <v>0</v>
      </c>
    </row>
    <row r="2381" spans="1:8" ht="16.5" thickTop="1" thickBot="1" x14ac:dyDescent="0.3">
      <c r="A2381" s="5" t="s">
        <v>2824</v>
      </c>
      <c r="B2381" s="6" t="s">
        <v>2825</v>
      </c>
      <c r="C2381" s="14">
        <v>176.42152000000002</v>
      </c>
      <c r="D2381" s="14">
        <v>0</v>
      </c>
      <c r="E2381" s="14">
        <f t="shared" si="236"/>
        <v>0</v>
      </c>
      <c r="F2381" s="14">
        <f>SUM(F2382,F2387)</f>
        <v>0</v>
      </c>
      <c r="G2381" s="14">
        <f>SUM(G2382,G2387)</f>
        <v>0</v>
      </c>
      <c r="H2381" s="14">
        <f>SUM(H2382,H2387)</f>
        <v>0</v>
      </c>
    </row>
    <row r="2382" spans="1:8" ht="16.5" thickTop="1" thickBot="1" x14ac:dyDescent="0.3">
      <c r="A2382" s="5" t="s">
        <v>2826</v>
      </c>
      <c r="B2382" s="7" t="s">
        <v>20</v>
      </c>
      <c r="C2382" s="15">
        <v>176.37152</v>
      </c>
      <c r="D2382" s="15">
        <v>0</v>
      </c>
      <c r="E2382" s="15">
        <f t="shared" si="236"/>
        <v>0</v>
      </c>
      <c r="F2382" s="15">
        <f>SUM(F2383:F2386)</f>
        <v>0</v>
      </c>
      <c r="G2382" s="15">
        <f>SUM(G2383:G2386)</f>
        <v>0</v>
      </c>
      <c r="H2382" s="15">
        <f>SUM(H2383:H2386)</f>
        <v>0</v>
      </c>
    </row>
    <row r="2383" spans="1:8" ht="16.5" thickTop="1" thickBot="1" x14ac:dyDescent="0.3">
      <c r="A2383" s="5" t="s">
        <v>2827</v>
      </c>
      <c r="B2383" s="8" t="s">
        <v>22</v>
      </c>
      <c r="C2383" s="15">
        <v>0</v>
      </c>
      <c r="D2383" s="15">
        <v>0</v>
      </c>
      <c r="E2383" s="15">
        <f t="shared" si="236"/>
        <v>0</v>
      </c>
      <c r="F2383" s="15">
        <v>0</v>
      </c>
      <c r="G2383" s="15">
        <v>0</v>
      </c>
      <c r="H2383" s="15">
        <v>0</v>
      </c>
    </row>
    <row r="2384" spans="1:8" ht="16.5" thickTop="1" thickBot="1" x14ac:dyDescent="0.3">
      <c r="A2384" s="5" t="s">
        <v>2828</v>
      </c>
      <c r="B2384" s="8" t="s">
        <v>24</v>
      </c>
      <c r="C2384" s="15">
        <v>0</v>
      </c>
      <c r="D2384" s="15">
        <v>0</v>
      </c>
      <c r="E2384" s="15">
        <f t="shared" si="236"/>
        <v>0</v>
      </c>
      <c r="F2384" s="15">
        <v>0</v>
      </c>
      <c r="G2384" s="15">
        <v>0</v>
      </c>
      <c r="H2384" s="15">
        <v>0</v>
      </c>
    </row>
    <row r="2385" spans="1:8" ht="16.5" thickTop="1" thickBot="1" x14ac:dyDescent="0.3">
      <c r="A2385" s="5" t="s">
        <v>2829</v>
      </c>
      <c r="B2385" s="8" t="s">
        <v>28</v>
      </c>
      <c r="C2385" s="15">
        <v>176.37152</v>
      </c>
      <c r="D2385" s="15">
        <v>0</v>
      </c>
      <c r="E2385" s="15">
        <f t="shared" si="236"/>
        <v>0</v>
      </c>
      <c r="F2385" s="15">
        <v>0</v>
      </c>
      <c r="G2385" s="15">
        <v>0</v>
      </c>
      <c r="H2385" s="15">
        <v>0</v>
      </c>
    </row>
    <row r="2386" spans="1:8" ht="16.5" thickTop="1" thickBot="1" x14ac:dyDescent="0.3">
      <c r="A2386" s="5" t="s">
        <v>2830</v>
      </c>
      <c r="B2386" s="8" t="s">
        <v>34</v>
      </c>
      <c r="C2386" s="15">
        <v>0</v>
      </c>
      <c r="D2386" s="15">
        <v>0</v>
      </c>
      <c r="E2386" s="15">
        <f t="shared" si="236"/>
        <v>0</v>
      </c>
      <c r="F2386" s="15">
        <v>0</v>
      </c>
      <c r="G2386" s="15">
        <v>0</v>
      </c>
      <c r="H2386" s="15">
        <v>0</v>
      </c>
    </row>
    <row r="2387" spans="1:8" ht="16.5" thickTop="1" thickBot="1" x14ac:dyDescent="0.3">
      <c r="A2387" s="5" t="s">
        <v>2831</v>
      </c>
      <c r="B2387" s="7" t="s">
        <v>36</v>
      </c>
      <c r="C2387" s="15">
        <v>0.05</v>
      </c>
      <c r="D2387" s="15">
        <v>0</v>
      </c>
      <c r="E2387" s="15">
        <f t="shared" si="236"/>
        <v>0</v>
      </c>
      <c r="F2387" s="15">
        <v>0</v>
      </c>
      <c r="G2387" s="15">
        <v>0</v>
      </c>
      <c r="H2387" s="15">
        <v>0</v>
      </c>
    </row>
    <row r="2388" spans="1:8" ht="16.5" thickTop="1" thickBot="1" x14ac:dyDescent="0.3">
      <c r="A2388" s="5" t="s">
        <v>2832</v>
      </c>
      <c r="B2388" s="6" t="s">
        <v>2833</v>
      </c>
      <c r="C2388" s="14">
        <v>243.96</v>
      </c>
      <c r="D2388" s="14">
        <v>0</v>
      </c>
      <c r="E2388" s="14">
        <f t="shared" si="236"/>
        <v>0</v>
      </c>
      <c r="F2388" s="14">
        <f>SUM(F2389,F2394)</f>
        <v>0</v>
      </c>
      <c r="G2388" s="14">
        <f>SUM(G2389,G2394)</f>
        <v>0</v>
      </c>
      <c r="H2388" s="14">
        <f>SUM(H2389,H2394)</f>
        <v>0</v>
      </c>
    </row>
    <row r="2389" spans="1:8" ht="16.5" thickTop="1" thickBot="1" x14ac:dyDescent="0.3">
      <c r="A2389" s="5" t="s">
        <v>2834</v>
      </c>
      <c r="B2389" s="7" t="s">
        <v>20</v>
      </c>
      <c r="C2389" s="15">
        <v>241.96</v>
      </c>
      <c r="D2389" s="15">
        <v>0</v>
      </c>
      <c r="E2389" s="15">
        <f t="shared" si="236"/>
        <v>0</v>
      </c>
      <c r="F2389" s="15">
        <f>SUM(F2390:F2393)</f>
        <v>0</v>
      </c>
      <c r="G2389" s="15">
        <f>SUM(G2390:G2393)</f>
        <v>0</v>
      </c>
      <c r="H2389" s="15">
        <f>SUM(H2390:H2393)</f>
        <v>0</v>
      </c>
    </row>
    <row r="2390" spans="1:8" ht="16.5" thickTop="1" thickBot="1" x14ac:dyDescent="0.3">
      <c r="A2390" s="5" t="s">
        <v>2835</v>
      </c>
      <c r="B2390" s="8" t="s">
        <v>22</v>
      </c>
      <c r="C2390" s="15">
        <v>0</v>
      </c>
      <c r="D2390" s="15">
        <v>0</v>
      </c>
      <c r="E2390" s="15">
        <f t="shared" si="236"/>
        <v>0</v>
      </c>
      <c r="F2390" s="15">
        <v>0</v>
      </c>
      <c r="G2390" s="15">
        <v>0</v>
      </c>
      <c r="H2390" s="15">
        <v>0</v>
      </c>
    </row>
    <row r="2391" spans="1:8" ht="16.5" thickTop="1" thickBot="1" x14ac:dyDescent="0.3">
      <c r="A2391" s="5" t="s">
        <v>2836</v>
      </c>
      <c r="B2391" s="8" t="s">
        <v>24</v>
      </c>
      <c r="C2391" s="15">
        <v>0</v>
      </c>
      <c r="D2391" s="15">
        <v>0</v>
      </c>
      <c r="E2391" s="15">
        <f t="shared" si="236"/>
        <v>0</v>
      </c>
      <c r="F2391" s="15">
        <v>0</v>
      </c>
      <c r="G2391" s="15">
        <v>0</v>
      </c>
      <c r="H2391" s="15">
        <v>0</v>
      </c>
    </row>
    <row r="2392" spans="1:8" ht="16.5" thickTop="1" thickBot="1" x14ac:dyDescent="0.3">
      <c r="A2392" s="5" t="s">
        <v>2837</v>
      </c>
      <c r="B2392" s="8" t="s">
        <v>28</v>
      </c>
      <c r="C2392" s="15">
        <v>241.36</v>
      </c>
      <c r="D2392" s="15">
        <v>0</v>
      </c>
      <c r="E2392" s="15">
        <f t="shared" si="236"/>
        <v>0</v>
      </c>
      <c r="F2392" s="15">
        <v>0</v>
      </c>
      <c r="G2392" s="15">
        <v>0</v>
      </c>
      <c r="H2392" s="15">
        <v>0</v>
      </c>
    </row>
    <row r="2393" spans="1:8" ht="16.5" thickTop="1" thickBot="1" x14ac:dyDescent="0.3">
      <c r="A2393" s="5" t="s">
        <v>2838</v>
      </c>
      <c r="B2393" s="8" t="s">
        <v>34</v>
      </c>
      <c r="C2393" s="15">
        <v>0.6</v>
      </c>
      <c r="D2393" s="15">
        <v>0</v>
      </c>
      <c r="E2393" s="15">
        <f t="shared" si="236"/>
        <v>0</v>
      </c>
      <c r="F2393" s="15">
        <v>0</v>
      </c>
      <c r="G2393" s="15">
        <v>0</v>
      </c>
      <c r="H2393" s="15">
        <v>0</v>
      </c>
    </row>
    <row r="2394" spans="1:8" ht="16.5" thickTop="1" thickBot="1" x14ac:dyDescent="0.3">
      <c r="A2394" s="5" t="s">
        <v>2839</v>
      </c>
      <c r="B2394" s="7" t="s">
        <v>36</v>
      </c>
      <c r="C2394" s="15">
        <v>2</v>
      </c>
      <c r="D2394" s="15">
        <v>0</v>
      </c>
      <c r="E2394" s="15">
        <f t="shared" si="236"/>
        <v>0</v>
      </c>
      <c r="F2394" s="15">
        <v>0</v>
      </c>
      <c r="G2394" s="15">
        <v>0</v>
      </c>
      <c r="H2394" s="15">
        <v>0</v>
      </c>
    </row>
    <row r="2395" spans="1:8" ht="16.5" thickTop="1" thickBot="1" x14ac:dyDescent="0.3">
      <c r="A2395" s="5" t="s">
        <v>2840</v>
      </c>
      <c r="B2395" s="6" t="s">
        <v>2841</v>
      </c>
      <c r="C2395" s="14">
        <v>611.19103999999993</v>
      </c>
      <c r="D2395" s="14">
        <v>0</v>
      </c>
      <c r="E2395" s="14">
        <f t="shared" si="236"/>
        <v>0</v>
      </c>
      <c r="F2395" s="14">
        <f>SUM(F2396,F2401:F2402)</f>
        <v>0</v>
      </c>
      <c r="G2395" s="14">
        <f>SUM(G2396,G2401:G2402)</f>
        <v>0</v>
      </c>
      <c r="H2395" s="14">
        <f>SUM(H2396,H2401:H2402)</f>
        <v>0</v>
      </c>
    </row>
    <row r="2396" spans="1:8" ht="16.5" thickTop="1" thickBot="1" x14ac:dyDescent="0.3">
      <c r="A2396" s="5" t="s">
        <v>2842</v>
      </c>
      <c r="B2396" s="7" t="s">
        <v>20</v>
      </c>
      <c r="C2396" s="15">
        <v>608.69210999999996</v>
      </c>
      <c r="D2396" s="15">
        <v>0</v>
      </c>
      <c r="E2396" s="15">
        <f t="shared" si="236"/>
        <v>0</v>
      </c>
      <c r="F2396" s="15">
        <f>SUM(F2397:F2400)</f>
        <v>0</v>
      </c>
      <c r="G2396" s="15">
        <f>SUM(G2397:G2400)</f>
        <v>0</v>
      </c>
      <c r="H2396" s="15">
        <f>SUM(H2397:H2400)</f>
        <v>0</v>
      </c>
    </row>
    <row r="2397" spans="1:8" ht="16.5" thickTop="1" thickBot="1" x14ac:dyDescent="0.3">
      <c r="A2397" s="5" t="s">
        <v>2843</v>
      </c>
      <c r="B2397" s="8" t="s">
        <v>22</v>
      </c>
      <c r="C2397" s="15">
        <v>0</v>
      </c>
      <c r="D2397" s="15">
        <v>0</v>
      </c>
      <c r="E2397" s="15">
        <f t="shared" si="236"/>
        <v>0</v>
      </c>
      <c r="F2397" s="15">
        <v>0</v>
      </c>
      <c r="G2397" s="15">
        <v>0</v>
      </c>
      <c r="H2397" s="15">
        <v>0</v>
      </c>
    </row>
    <row r="2398" spans="1:8" ht="16.5" thickTop="1" thickBot="1" x14ac:dyDescent="0.3">
      <c r="A2398" s="5" t="s">
        <v>2844</v>
      </c>
      <c r="B2398" s="8" t="s">
        <v>24</v>
      </c>
      <c r="C2398" s="15">
        <v>0</v>
      </c>
      <c r="D2398" s="15">
        <v>0</v>
      </c>
      <c r="E2398" s="15">
        <f t="shared" si="236"/>
        <v>0</v>
      </c>
      <c r="F2398" s="15">
        <v>0</v>
      </c>
      <c r="G2398" s="15">
        <v>0</v>
      </c>
      <c r="H2398" s="15">
        <v>0</v>
      </c>
    </row>
    <row r="2399" spans="1:8" ht="16.5" thickTop="1" thickBot="1" x14ac:dyDescent="0.3">
      <c r="A2399" s="5" t="s">
        <v>2845</v>
      </c>
      <c r="B2399" s="8" t="s">
        <v>28</v>
      </c>
      <c r="C2399" s="15">
        <v>608.69210999999996</v>
      </c>
      <c r="D2399" s="15">
        <v>0</v>
      </c>
      <c r="E2399" s="15">
        <f t="shared" si="236"/>
        <v>0</v>
      </c>
      <c r="F2399" s="15">
        <v>0</v>
      </c>
      <c r="G2399" s="15">
        <v>0</v>
      </c>
      <c r="H2399" s="15">
        <v>0</v>
      </c>
    </row>
    <row r="2400" spans="1:8" ht="16.5" thickTop="1" thickBot="1" x14ac:dyDescent="0.3">
      <c r="A2400" s="5" t="s">
        <v>2846</v>
      </c>
      <c r="B2400" s="8" t="s">
        <v>34</v>
      </c>
      <c r="C2400" s="15">
        <v>0</v>
      </c>
      <c r="D2400" s="15">
        <v>0</v>
      </c>
      <c r="E2400" s="15">
        <f t="shared" si="236"/>
        <v>0</v>
      </c>
      <c r="F2400" s="15">
        <v>0</v>
      </c>
      <c r="G2400" s="15">
        <v>0</v>
      </c>
      <c r="H2400" s="15">
        <v>0</v>
      </c>
    </row>
    <row r="2401" spans="1:8" ht="16.5" thickTop="1" thickBot="1" x14ac:dyDescent="0.3">
      <c r="A2401" s="5" t="s">
        <v>2847</v>
      </c>
      <c r="B2401" s="7" t="s">
        <v>36</v>
      </c>
      <c r="C2401" s="15">
        <v>2.4989300000000001</v>
      </c>
      <c r="D2401" s="15">
        <v>0</v>
      </c>
      <c r="E2401" s="15">
        <f t="shared" si="236"/>
        <v>0</v>
      </c>
      <c r="F2401" s="15">
        <v>0</v>
      </c>
      <c r="G2401" s="15">
        <v>0</v>
      </c>
      <c r="H2401" s="15">
        <v>0</v>
      </c>
    </row>
    <row r="2402" spans="1:8" ht="16.5" thickTop="1" thickBot="1" x14ac:dyDescent="0.3">
      <c r="A2402" s="5" t="s">
        <v>2848</v>
      </c>
      <c r="B2402" s="7" t="s">
        <v>40</v>
      </c>
      <c r="C2402" s="15">
        <v>0</v>
      </c>
      <c r="D2402" s="15">
        <v>0</v>
      </c>
      <c r="E2402" s="15">
        <f t="shared" si="236"/>
        <v>0</v>
      </c>
      <c r="F2402" s="15">
        <v>0</v>
      </c>
      <c r="G2402" s="15">
        <v>0</v>
      </c>
      <c r="H2402" s="15">
        <v>0</v>
      </c>
    </row>
    <row r="2403" spans="1:8" ht="16.5" thickTop="1" thickBot="1" x14ac:dyDescent="0.3">
      <c r="A2403" s="5" t="s">
        <v>2849</v>
      </c>
      <c r="B2403" s="6" t="s">
        <v>2850</v>
      </c>
      <c r="C2403" s="14">
        <v>300.30932999999999</v>
      </c>
      <c r="D2403" s="14">
        <v>0</v>
      </c>
      <c r="E2403" s="14">
        <f t="shared" si="236"/>
        <v>0</v>
      </c>
      <c r="F2403" s="14">
        <f>SUM(F2404,F2410)</f>
        <v>0</v>
      </c>
      <c r="G2403" s="14">
        <f>SUM(G2404,G2410)</f>
        <v>0</v>
      </c>
      <c r="H2403" s="14">
        <f>SUM(H2404,H2410)</f>
        <v>0</v>
      </c>
    </row>
    <row r="2404" spans="1:8" ht="16.5" thickTop="1" thickBot="1" x14ac:dyDescent="0.3">
      <c r="A2404" s="5" t="s">
        <v>2851</v>
      </c>
      <c r="B2404" s="7" t="s">
        <v>20</v>
      </c>
      <c r="C2404" s="15">
        <v>297.31934000000001</v>
      </c>
      <c r="D2404" s="15">
        <v>0</v>
      </c>
      <c r="E2404" s="15">
        <f t="shared" si="236"/>
        <v>0</v>
      </c>
      <c r="F2404" s="15">
        <f>SUM(F2405:F2409)</f>
        <v>0</v>
      </c>
      <c r="G2404" s="15">
        <f>SUM(G2405:G2409)</f>
        <v>0</v>
      </c>
      <c r="H2404" s="15">
        <f>SUM(H2405:H2409)</f>
        <v>0</v>
      </c>
    </row>
    <row r="2405" spans="1:8" ht="16.5" thickTop="1" thickBot="1" x14ac:dyDescent="0.3">
      <c r="A2405" s="5" t="s">
        <v>2852</v>
      </c>
      <c r="B2405" s="8" t="s">
        <v>22</v>
      </c>
      <c r="C2405" s="15">
        <v>0</v>
      </c>
      <c r="D2405" s="15">
        <v>0</v>
      </c>
      <c r="E2405" s="15">
        <f t="shared" si="236"/>
        <v>0</v>
      </c>
      <c r="F2405" s="15">
        <v>0</v>
      </c>
      <c r="G2405" s="15">
        <v>0</v>
      </c>
      <c r="H2405" s="15">
        <v>0</v>
      </c>
    </row>
    <row r="2406" spans="1:8" ht="16.5" thickTop="1" thickBot="1" x14ac:dyDescent="0.3">
      <c r="A2406" s="5" t="s">
        <v>2853</v>
      </c>
      <c r="B2406" s="8" t="s">
        <v>24</v>
      </c>
      <c r="C2406" s="15">
        <v>0</v>
      </c>
      <c r="D2406" s="15">
        <v>0</v>
      </c>
      <c r="E2406" s="15">
        <f t="shared" si="236"/>
        <v>0</v>
      </c>
      <c r="F2406" s="15">
        <v>0</v>
      </c>
      <c r="G2406" s="15">
        <v>0</v>
      </c>
      <c r="H2406" s="15">
        <v>0</v>
      </c>
    </row>
    <row r="2407" spans="1:8" ht="16.5" thickTop="1" thickBot="1" x14ac:dyDescent="0.3">
      <c r="A2407" s="5" t="s">
        <v>2854</v>
      </c>
      <c r="B2407" s="8" t="s">
        <v>28</v>
      </c>
      <c r="C2407" s="15">
        <v>296.47694000000001</v>
      </c>
      <c r="D2407" s="15">
        <v>0</v>
      </c>
      <c r="E2407" s="15">
        <f t="shared" si="236"/>
        <v>0</v>
      </c>
      <c r="F2407" s="15">
        <v>0</v>
      </c>
      <c r="G2407" s="15">
        <v>0</v>
      </c>
      <c r="H2407" s="15">
        <v>0</v>
      </c>
    </row>
    <row r="2408" spans="1:8" ht="16.5" thickTop="1" thickBot="1" x14ac:dyDescent="0.3">
      <c r="A2408" s="5" t="s">
        <v>2855</v>
      </c>
      <c r="B2408" s="8" t="s">
        <v>32</v>
      </c>
      <c r="C2408" s="15">
        <v>0</v>
      </c>
      <c r="D2408" s="15">
        <v>0</v>
      </c>
      <c r="E2408" s="15">
        <f t="shared" si="236"/>
        <v>0</v>
      </c>
      <c r="F2408" s="15">
        <v>0</v>
      </c>
      <c r="G2408" s="15">
        <v>0</v>
      </c>
      <c r="H2408" s="15">
        <v>0</v>
      </c>
    </row>
    <row r="2409" spans="1:8" ht="16.5" thickTop="1" thickBot="1" x14ac:dyDescent="0.3">
      <c r="A2409" s="5" t="s">
        <v>2856</v>
      </c>
      <c r="B2409" s="8" t="s">
        <v>34</v>
      </c>
      <c r="C2409" s="15">
        <v>0.84240000000000004</v>
      </c>
      <c r="D2409" s="15">
        <v>0</v>
      </c>
      <c r="E2409" s="15">
        <f t="shared" si="236"/>
        <v>0</v>
      </c>
      <c r="F2409" s="15">
        <v>0</v>
      </c>
      <c r="G2409" s="15">
        <v>0</v>
      </c>
      <c r="H2409" s="15">
        <v>0</v>
      </c>
    </row>
    <row r="2410" spans="1:8" ht="16.5" thickTop="1" thickBot="1" x14ac:dyDescent="0.3">
      <c r="A2410" s="5" t="s">
        <v>2857</v>
      </c>
      <c r="B2410" s="7" t="s">
        <v>36</v>
      </c>
      <c r="C2410" s="15">
        <v>2.9899900000000001</v>
      </c>
      <c r="D2410" s="15">
        <v>0</v>
      </c>
      <c r="E2410" s="15">
        <f t="shared" si="236"/>
        <v>0</v>
      </c>
      <c r="F2410" s="15">
        <v>0</v>
      </c>
      <c r="G2410" s="15">
        <v>0</v>
      </c>
      <c r="H2410" s="15">
        <v>0</v>
      </c>
    </row>
    <row r="2411" spans="1:8" ht="31.5" thickTop="1" thickBot="1" x14ac:dyDescent="0.3">
      <c r="A2411" s="5" t="s">
        <v>2858</v>
      </c>
      <c r="B2411" s="6" t="s">
        <v>2859</v>
      </c>
      <c r="C2411" s="14">
        <v>380.41453000000001</v>
      </c>
      <c r="D2411" s="14">
        <v>0</v>
      </c>
      <c r="E2411" s="14">
        <f t="shared" si="236"/>
        <v>0</v>
      </c>
      <c r="F2411" s="14">
        <f>SUM(F2412,F2417:F2418)</f>
        <v>0</v>
      </c>
      <c r="G2411" s="14">
        <f>SUM(G2412,G2417:G2418)</f>
        <v>0</v>
      </c>
      <c r="H2411" s="14">
        <f>SUM(H2412,H2417:H2418)</f>
        <v>0</v>
      </c>
    </row>
    <row r="2412" spans="1:8" ht="16.5" thickTop="1" thickBot="1" x14ac:dyDescent="0.3">
      <c r="A2412" s="5" t="s">
        <v>2860</v>
      </c>
      <c r="B2412" s="7" t="s">
        <v>20</v>
      </c>
      <c r="C2412" s="15">
        <v>378.57819000000001</v>
      </c>
      <c r="D2412" s="15">
        <v>0</v>
      </c>
      <c r="E2412" s="15">
        <f t="shared" si="236"/>
        <v>0</v>
      </c>
      <c r="F2412" s="15">
        <f>SUM(F2413:F2416)</f>
        <v>0</v>
      </c>
      <c r="G2412" s="15">
        <f>SUM(G2413:G2416)</f>
        <v>0</v>
      </c>
      <c r="H2412" s="15">
        <f>SUM(H2413:H2416)</f>
        <v>0</v>
      </c>
    </row>
    <row r="2413" spans="1:8" ht="16.5" thickTop="1" thickBot="1" x14ac:dyDescent="0.3">
      <c r="A2413" s="5" t="s">
        <v>2861</v>
      </c>
      <c r="B2413" s="8" t="s">
        <v>22</v>
      </c>
      <c r="C2413" s="15">
        <v>0</v>
      </c>
      <c r="D2413" s="15">
        <v>0</v>
      </c>
      <c r="E2413" s="15">
        <f t="shared" si="236"/>
        <v>0</v>
      </c>
      <c r="F2413" s="15">
        <v>0</v>
      </c>
      <c r="G2413" s="15">
        <v>0</v>
      </c>
      <c r="H2413" s="15">
        <v>0</v>
      </c>
    </row>
    <row r="2414" spans="1:8" ht="16.5" thickTop="1" thickBot="1" x14ac:dyDescent="0.3">
      <c r="A2414" s="5" t="s">
        <v>2862</v>
      </c>
      <c r="B2414" s="8" t="s">
        <v>24</v>
      </c>
      <c r="C2414" s="15">
        <v>0</v>
      </c>
      <c r="D2414" s="15">
        <v>0</v>
      </c>
      <c r="E2414" s="15">
        <f t="shared" si="236"/>
        <v>0</v>
      </c>
      <c r="F2414" s="15">
        <v>0</v>
      </c>
      <c r="G2414" s="15">
        <v>0</v>
      </c>
      <c r="H2414" s="15">
        <v>0</v>
      </c>
    </row>
    <row r="2415" spans="1:8" ht="16.5" thickTop="1" thickBot="1" x14ac:dyDescent="0.3">
      <c r="A2415" s="5" t="s">
        <v>2863</v>
      </c>
      <c r="B2415" s="8" t="s">
        <v>28</v>
      </c>
      <c r="C2415" s="15">
        <v>377.81738000000001</v>
      </c>
      <c r="D2415" s="15">
        <v>0</v>
      </c>
      <c r="E2415" s="15">
        <f t="shared" si="236"/>
        <v>0</v>
      </c>
      <c r="F2415" s="15">
        <v>0</v>
      </c>
      <c r="G2415" s="15">
        <v>0</v>
      </c>
      <c r="H2415" s="15">
        <v>0</v>
      </c>
    </row>
    <row r="2416" spans="1:8" ht="16.5" thickTop="1" thickBot="1" x14ac:dyDescent="0.3">
      <c r="A2416" s="5" t="s">
        <v>2864</v>
      </c>
      <c r="B2416" s="8" t="s">
        <v>34</v>
      </c>
      <c r="C2416" s="15">
        <v>0.76080999999999999</v>
      </c>
      <c r="D2416" s="15">
        <v>0</v>
      </c>
      <c r="E2416" s="15">
        <f t="shared" si="236"/>
        <v>0</v>
      </c>
      <c r="F2416" s="15">
        <v>0</v>
      </c>
      <c r="G2416" s="15">
        <v>0</v>
      </c>
      <c r="H2416" s="15">
        <v>0</v>
      </c>
    </row>
    <row r="2417" spans="1:8" ht="16.5" thickTop="1" thickBot="1" x14ac:dyDescent="0.3">
      <c r="A2417" s="5" t="s">
        <v>2865</v>
      </c>
      <c r="B2417" s="7" t="s">
        <v>36</v>
      </c>
      <c r="C2417" s="15">
        <v>1.8363400000000001</v>
      </c>
      <c r="D2417" s="15">
        <v>0</v>
      </c>
      <c r="E2417" s="15">
        <f t="shared" si="236"/>
        <v>0</v>
      </c>
      <c r="F2417" s="15">
        <v>0</v>
      </c>
      <c r="G2417" s="15">
        <v>0</v>
      </c>
      <c r="H2417" s="15">
        <v>0</v>
      </c>
    </row>
    <row r="2418" spans="1:8" ht="16.5" thickTop="1" thickBot="1" x14ac:dyDescent="0.3">
      <c r="A2418" s="5" t="s">
        <v>2866</v>
      </c>
      <c r="B2418" s="7" t="s">
        <v>40</v>
      </c>
      <c r="C2418" s="15">
        <v>0</v>
      </c>
      <c r="D2418" s="15">
        <v>0</v>
      </c>
      <c r="E2418" s="15">
        <f t="shared" si="236"/>
        <v>0</v>
      </c>
      <c r="F2418" s="15">
        <v>0</v>
      </c>
      <c r="G2418" s="15">
        <v>0</v>
      </c>
      <c r="H2418" s="15">
        <v>0</v>
      </c>
    </row>
    <row r="2419" spans="1:8" ht="16.5" thickTop="1" thickBot="1" x14ac:dyDescent="0.3">
      <c r="A2419" s="5" t="s">
        <v>2867</v>
      </c>
      <c r="B2419" s="6" t="s">
        <v>2868</v>
      </c>
      <c r="C2419" s="14">
        <v>386.29443999999995</v>
      </c>
      <c r="D2419" s="14">
        <v>0</v>
      </c>
      <c r="E2419" s="14">
        <f t="shared" si="236"/>
        <v>0</v>
      </c>
      <c r="F2419" s="14">
        <f>SUM(F2420,F2425:F2426)</f>
        <v>0</v>
      </c>
      <c r="G2419" s="14">
        <f>SUM(G2420,G2425:G2426)</f>
        <v>0</v>
      </c>
      <c r="H2419" s="14">
        <f>SUM(H2420,H2425:H2426)</f>
        <v>0</v>
      </c>
    </row>
    <row r="2420" spans="1:8" ht="16.5" thickTop="1" thickBot="1" x14ac:dyDescent="0.3">
      <c r="A2420" s="5" t="s">
        <v>2869</v>
      </c>
      <c r="B2420" s="7" t="s">
        <v>20</v>
      </c>
      <c r="C2420" s="15">
        <v>385.49443999999994</v>
      </c>
      <c r="D2420" s="15">
        <v>0</v>
      </c>
      <c r="E2420" s="15">
        <f t="shared" si="236"/>
        <v>0</v>
      </c>
      <c r="F2420" s="15">
        <f>SUM(F2421:F2424)</f>
        <v>0</v>
      </c>
      <c r="G2420" s="15">
        <f>SUM(G2421:G2424)</f>
        <v>0</v>
      </c>
      <c r="H2420" s="15">
        <f>SUM(H2421:H2424)</f>
        <v>0</v>
      </c>
    </row>
    <row r="2421" spans="1:8" ht="16.5" thickTop="1" thickBot="1" x14ac:dyDescent="0.3">
      <c r="A2421" s="5" t="s">
        <v>2870</v>
      </c>
      <c r="B2421" s="8" t="s">
        <v>22</v>
      </c>
      <c r="C2421" s="15">
        <v>36.5</v>
      </c>
      <c r="D2421" s="15">
        <v>0</v>
      </c>
      <c r="E2421" s="15">
        <f t="shared" si="236"/>
        <v>0</v>
      </c>
      <c r="F2421" s="15">
        <v>0</v>
      </c>
      <c r="G2421" s="15">
        <v>0</v>
      </c>
      <c r="H2421" s="15">
        <v>0</v>
      </c>
    </row>
    <row r="2422" spans="1:8" ht="16.5" thickTop="1" thickBot="1" x14ac:dyDescent="0.3">
      <c r="A2422" s="5" t="s">
        <v>2871</v>
      </c>
      <c r="B2422" s="8" t="s">
        <v>24</v>
      </c>
      <c r="C2422" s="15">
        <v>1.96</v>
      </c>
      <c r="D2422" s="15">
        <v>0</v>
      </c>
      <c r="E2422" s="15">
        <f t="shared" si="236"/>
        <v>0</v>
      </c>
      <c r="F2422" s="15">
        <v>0</v>
      </c>
      <c r="G2422" s="15">
        <v>0</v>
      </c>
      <c r="H2422" s="15">
        <v>0</v>
      </c>
    </row>
    <row r="2423" spans="1:8" ht="16.5" thickTop="1" thickBot="1" x14ac:dyDescent="0.3">
      <c r="A2423" s="5" t="s">
        <v>2872</v>
      </c>
      <c r="B2423" s="8" t="s">
        <v>28</v>
      </c>
      <c r="C2423" s="15">
        <v>346.07443999999998</v>
      </c>
      <c r="D2423" s="15">
        <v>0</v>
      </c>
      <c r="E2423" s="15">
        <f t="shared" si="236"/>
        <v>0</v>
      </c>
      <c r="F2423" s="15">
        <v>0</v>
      </c>
      <c r="G2423" s="15">
        <v>0</v>
      </c>
      <c r="H2423" s="15">
        <v>0</v>
      </c>
    </row>
    <row r="2424" spans="1:8" ht="16.5" thickTop="1" thickBot="1" x14ac:dyDescent="0.3">
      <c r="A2424" s="5" t="s">
        <v>2873</v>
      </c>
      <c r="B2424" s="8" t="s">
        <v>34</v>
      </c>
      <c r="C2424" s="15">
        <v>0.96</v>
      </c>
      <c r="D2424" s="15">
        <v>0</v>
      </c>
      <c r="E2424" s="15">
        <f t="shared" si="236"/>
        <v>0</v>
      </c>
      <c r="F2424" s="15">
        <v>0</v>
      </c>
      <c r="G2424" s="15">
        <v>0</v>
      </c>
      <c r="H2424" s="15">
        <v>0</v>
      </c>
    </row>
    <row r="2425" spans="1:8" ht="16.5" thickTop="1" thickBot="1" x14ac:dyDescent="0.3">
      <c r="A2425" s="5" t="s">
        <v>2874</v>
      </c>
      <c r="B2425" s="7" t="s">
        <v>36</v>
      </c>
      <c r="C2425" s="15">
        <v>0.8</v>
      </c>
      <c r="D2425" s="15">
        <v>0</v>
      </c>
      <c r="E2425" s="15">
        <f t="shared" si="236"/>
        <v>0</v>
      </c>
      <c r="F2425" s="15">
        <v>0</v>
      </c>
      <c r="G2425" s="15">
        <v>0</v>
      </c>
      <c r="H2425" s="15">
        <v>0</v>
      </c>
    </row>
    <row r="2426" spans="1:8" ht="16.5" thickTop="1" thickBot="1" x14ac:dyDescent="0.3">
      <c r="A2426" s="5" t="s">
        <v>2875</v>
      </c>
      <c r="B2426" s="7" t="s">
        <v>40</v>
      </c>
      <c r="C2426" s="15">
        <v>0</v>
      </c>
      <c r="D2426" s="15">
        <v>0</v>
      </c>
      <c r="E2426" s="15">
        <f t="shared" si="236"/>
        <v>0</v>
      </c>
      <c r="F2426" s="15">
        <v>0</v>
      </c>
      <c r="G2426" s="15">
        <v>0</v>
      </c>
      <c r="H2426" s="15">
        <v>0</v>
      </c>
    </row>
    <row r="2427" spans="1:8" ht="16.5" thickTop="1" thickBot="1" x14ac:dyDescent="0.3">
      <c r="A2427" s="5" t="s">
        <v>2876</v>
      </c>
      <c r="B2427" s="6" t="s">
        <v>2877</v>
      </c>
      <c r="C2427" s="14">
        <v>465.65499</v>
      </c>
      <c r="D2427" s="14">
        <v>0</v>
      </c>
      <c r="E2427" s="14">
        <f t="shared" si="236"/>
        <v>0</v>
      </c>
      <c r="F2427" s="14">
        <f>SUM(F2428,F2433)</f>
        <v>0</v>
      </c>
      <c r="G2427" s="14">
        <f>SUM(G2428,G2433)</f>
        <v>0</v>
      </c>
      <c r="H2427" s="14">
        <f>SUM(H2428,H2433)</f>
        <v>0</v>
      </c>
    </row>
    <row r="2428" spans="1:8" ht="16.5" thickTop="1" thickBot="1" x14ac:dyDescent="0.3">
      <c r="A2428" s="5" t="s">
        <v>2878</v>
      </c>
      <c r="B2428" s="7" t="s">
        <v>20</v>
      </c>
      <c r="C2428" s="15">
        <v>465.65499</v>
      </c>
      <c r="D2428" s="15">
        <v>0</v>
      </c>
      <c r="E2428" s="15">
        <f t="shared" si="236"/>
        <v>0</v>
      </c>
      <c r="F2428" s="15">
        <f>SUM(F2429:F2432)</f>
        <v>0</v>
      </c>
      <c r="G2428" s="15">
        <f>SUM(G2429:G2432)</f>
        <v>0</v>
      </c>
      <c r="H2428" s="15">
        <f>SUM(H2429:H2432)</f>
        <v>0</v>
      </c>
    </row>
    <row r="2429" spans="1:8" ht="16.5" thickTop="1" thickBot="1" x14ac:dyDescent="0.3">
      <c r="A2429" s="5" t="s">
        <v>2879</v>
      </c>
      <c r="B2429" s="8" t="s">
        <v>22</v>
      </c>
      <c r="C2429" s="15">
        <v>0</v>
      </c>
      <c r="D2429" s="15">
        <v>0</v>
      </c>
      <c r="E2429" s="15">
        <f t="shared" si="236"/>
        <v>0</v>
      </c>
      <c r="F2429" s="15">
        <v>0</v>
      </c>
      <c r="G2429" s="15">
        <v>0</v>
      </c>
      <c r="H2429" s="15">
        <v>0</v>
      </c>
    </row>
    <row r="2430" spans="1:8" ht="16.5" thickTop="1" thickBot="1" x14ac:dyDescent="0.3">
      <c r="A2430" s="5" t="s">
        <v>2880</v>
      </c>
      <c r="B2430" s="8" t="s">
        <v>24</v>
      </c>
      <c r="C2430" s="15">
        <v>0</v>
      </c>
      <c r="D2430" s="15">
        <v>0</v>
      </c>
      <c r="E2430" s="15">
        <f t="shared" si="236"/>
        <v>0</v>
      </c>
      <c r="F2430" s="15">
        <v>0</v>
      </c>
      <c r="G2430" s="15">
        <v>0</v>
      </c>
      <c r="H2430" s="15">
        <v>0</v>
      </c>
    </row>
    <row r="2431" spans="1:8" ht="16.5" thickTop="1" thickBot="1" x14ac:dyDescent="0.3">
      <c r="A2431" s="5" t="s">
        <v>2881</v>
      </c>
      <c r="B2431" s="8" t="s">
        <v>28</v>
      </c>
      <c r="C2431" s="15">
        <v>464.52999</v>
      </c>
      <c r="D2431" s="15">
        <v>0</v>
      </c>
      <c r="E2431" s="15">
        <f t="shared" si="236"/>
        <v>0</v>
      </c>
      <c r="F2431" s="15">
        <v>0</v>
      </c>
      <c r="G2431" s="15">
        <v>0</v>
      </c>
      <c r="H2431" s="15">
        <v>0</v>
      </c>
    </row>
    <row r="2432" spans="1:8" ht="16.5" thickTop="1" thickBot="1" x14ac:dyDescent="0.3">
      <c r="A2432" s="5" t="s">
        <v>2882</v>
      </c>
      <c r="B2432" s="8" t="s">
        <v>34</v>
      </c>
      <c r="C2432" s="15">
        <v>1.125</v>
      </c>
      <c r="D2432" s="15">
        <v>0</v>
      </c>
      <c r="E2432" s="15">
        <f t="shared" si="236"/>
        <v>0</v>
      </c>
      <c r="F2432" s="15">
        <v>0</v>
      </c>
      <c r="G2432" s="15">
        <v>0</v>
      </c>
      <c r="H2432" s="15">
        <v>0</v>
      </c>
    </row>
    <row r="2433" spans="1:8" ht="16.5" thickTop="1" thickBot="1" x14ac:dyDescent="0.3">
      <c r="A2433" s="5" t="s">
        <v>2883</v>
      </c>
      <c r="B2433" s="7" t="s">
        <v>36</v>
      </c>
      <c r="C2433" s="15">
        <v>0</v>
      </c>
      <c r="D2433" s="15">
        <v>0</v>
      </c>
      <c r="E2433" s="15">
        <f t="shared" si="236"/>
        <v>0</v>
      </c>
      <c r="F2433" s="15">
        <v>0</v>
      </c>
      <c r="G2433" s="15">
        <v>0</v>
      </c>
      <c r="H2433" s="15">
        <v>0</v>
      </c>
    </row>
    <row r="2434" spans="1:8" ht="16.5" thickTop="1" thickBot="1" x14ac:dyDescent="0.3">
      <c r="A2434" s="5" t="s">
        <v>2884</v>
      </c>
      <c r="B2434" s="6" t="s">
        <v>2885</v>
      </c>
      <c r="C2434" s="14">
        <v>400.6558</v>
      </c>
      <c r="D2434" s="14">
        <v>0</v>
      </c>
      <c r="E2434" s="14">
        <f t="shared" si="236"/>
        <v>0</v>
      </c>
      <c r="F2434" s="14">
        <f>SUM(F2435)</f>
        <v>0</v>
      </c>
      <c r="G2434" s="14">
        <f>SUM(G2435)</f>
        <v>0</v>
      </c>
      <c r="H2434" s="14">
        <f>SUM(H2435)</f>
        <v>0</v>
      </c>
    </row>
    <row r="2435" spans="1:8" ht="16.5" thickTop="1" thickBot="1" x14ac:dyDescent="0.3">
      <c r="A2435" s="5" t="s">
        <v>2886</v>
      </c>
      <c r="B2435" s="7" t="s">
        <v>20</v>
      </c>
      <c r="C2435" s="15">
        <v>400.6558</v>
      </c>
      <c r="D2435" s="15">
        <v>0</v>
      </c>
      <c r="E2435" s="15">
        <f t="shared" si="236"/>
        <v>0</v>
      </c>
      <c r="F2435" s="15">
        <f>SUM(F2436:F2439)</f>
        <v>0</v>
      </c>
      <c r="G2435" s="15">
        <f>SUM(G2436:G2439)</f>
        <v>0</v>
      </c>
      <c r="H2435" s="15">
        <f>SUM(H2436:H2439)</f>
        <v>0</v>
      </c>
    </row>
    <row r="2436" spans="1:8" ht="16.5" thickTop="1" thickBot="1" x14ac:dyDescent="0.3">
      <c r="A2436" s="5" t="s">
        <v>2887</v>
      </c>
      <c r="B2436" s="8" t="s">
        <v>22</v>
      </c>
      <c r="C2436" s="15">
        <v>0</v>
      </c>
      <c r="D2436" s="15">
        <v>0</v>
      </c>
      <c r="E2436" s="15">
        <f t="shared" si="236"/>
        <v>0</v>
      </c>
      <c r="F2436" s="15">
        <v>0</v>
      </c>
      <c r="G2436" s="15">
        <v>0</v>
      </c>
      <c r="H2436" s="15">
        <v>0</v>
      </c>
    </row>
    <row r="2437" spans="1:8" ht="16.5" thickTop="1" thickBot="1" x14ac:dyDescent="0.3">
      <c r="A2437" s="5" t="s">
        <v>2888</v>
      </c>
      <c r="B2437" s="8" t="s">
        <v>24</v>
      </c>
      <c r="C2437" s="15">
        <v>0</v>
      </c>
      <c r="D2437" s="15">
        <v>0</v>
      </c>
      <c r="E2437" s="15">
        <f t="shared" si="236"/>
        <v>0</v>
      </c>
      <c r="F2437" s="15">
        <v>0</v>
      </c>
      <c r="G2437" s="15">
        <v>0</v>
      </c>
      <c r="H2437" s="15">
        <v>0</v>
      </c>
    </row>
    <row r="2438" spans="1:8" ht="16.5" thickTop="1" thickBot="1" x14ac:dyDescent="0.3">
      <c r="A2438" s="5" t="s">
        <v>2889</v>
      </c>
      <c r="B2438" s="8" t="s">
        <v>28</v>
      </c>
      <c r="C2438" s="15">
        <v>400.44900000000001</v>
      </c>
      <c r="D2438" s="15">
        <v>0</v>
      </c>
      <c r="E2438" s="15">
        <f t="shared" ref="E2438:E2501" si="237">SUM(F2438:H2438)</f>
        <v>0</v>
      </c>
      <c r="F2438" s="15">
        <v>0</v>
      </c>
      <c r="G2438" s="15">
        <v>0</v>
      </c>
      <c r="H2438" s="15">
        <v>0</v>
      </c>
    </row>
    <row r="2439" spans="1:8" ht="16.5" thickTop="1" thickBot="1" x14ac:dyDescent="0.3">
      <c r="A2439" s="5" t="s">
        <v>2890</v>
      </c>
      <c r="B2439" s="8" t="s">
        <v>34</v>
      </c>
      <c r="C2439" s="15">
        <v>0.20680000000000001</v>
      </c>
      <c r="D2439" s="15">
        <v>0</v>
      </c>
      <c r="E2439" s="15">
        <f t="shared" si="237"/>
        <v>0</v>
      </c>
      <c r="F2439" s="15">
        <v>0</v>
      </c>
      <c r="G2439" s="15">
        <v>0</v>
      </c>
      <c r="H2439" s="15">
        <v>0</v>
      </c>
    </row>
    <row r="2440" spans="1:8" ht="16.5" thickTop="1" thickBot="1" x14ac:dyDescent="0.3">
      <c r="A2440" s="5" t="s">
        <v>2891</v>
      </c>
      <c r="B2440" s="6" t="s">
        <v>2892</v>
      </c>
      <c r="C2440" s="14">
        <v>297.38716999999997</v>
      </c>
      <c r="D2440" s="14">
        <v>0</v>
      </c>
      <c r="E2440" s="14">
        <f t="shared" si="237"/>
        <v>0</v>
      </c>
      <c r="F2440" s="14">
        <f>SUM(F2441,F2447:F2448)</f>
        <v>0</v>
      </c>
      <c r="G2440" s="14">
        <f>SUM(G2441,G2447:G2448)</f>
        <v>0</v>
      </c>
      <c r="H2440" s="14">
        <f>SUM(H2441,H2447:H2448)</f>
        <v>0</v>
      </c>
    </row>
    <row r="2441" spans="1:8" ht="16.5" thickTop="1" thickBot="1" x14ac:dyDescent="0.3">
      <c r="A2441" s="5" t="s">
        <v>2893</v>
      </c>
      <c r="B2441" s="7" t="s">
        <v>20</v>
      </c>
      <c r="C2441" s="15">
        <v>292.96616999999998</v>
      </c>
      <c r="D2441" s="15">
        <v>0</v>
      </c>
      <c r="E2441" s="15">
        <f t="shared" si="237"/>
        <v>0</v>
      </c>
      <c r="F2441" s="15">
        <f>SUM(F2442:F2446)</f>
        <v>0</v>
      </c>
      <c r="G2441" s="15">
        <f>SUM(G2442:G2446)</f>
        <v>0</v>
      </c>
      <c r="H2441" s="15">
        <f>SUM(H2442:H2446)</f>
        <v>0</v>
      </c>
    </row>
    <row r="2442" spans="1:8" ht="16.5" thickTop="1" thickBot="1" x14ac:dyDescent="0.3">
      <c r="A2442" s="5" t="s">
        <v>2894</v>
      </c>
      <c r="B2442" s="8" t="s">
        <v>22</v>
      </c>
      <c r="C2442" s="15">
        <v>8.15</v>
      </c>
      <c r="D2442" s="15">
        <v>0</v>
      </c>
      <c r="E2442" s="15">
        <f t="shared" si="237"/>
        <v>0</v>
      </c>
      <c r="F2442" s="15">
        <v>0</v>
      </c>
      <c r="G2442" s="15">
        <v>0</v>
      </c>
      <c r="H2442" s="15">
        <v>0</v>
      </c>
    </row>
    <row r="2443" spans="1:8" ht="16.5" thickTop="1" thickBot="1" x14ac:dyDescent="0.3">
      <c r="A2443" s="5" t="s">
        <v>2895</v>
      </c>
      <c r="B2443" s="8" t="s">
        <v>24</v>
      </c>
      <c r="C2443" s="15">
        <v>65.828999999999994</v>
      </c>
      <c r="D2443" s="15">
        <v>0</v>
      </c>
      <c r="E2443" s="15">
        <f t="shared" si="237"/>
        <v>0</v>
      </c>
      <c r="F2443" s="15">
        <v>0</v>
      </c>
      <c r="G2443" s="15">
        <v>0</v>
      </c>
      <c r="H2443" s="15">
        <v>0</v>
      </c>
    </row>
    <row r="2444" spans="1:8" ht="16.5" thickTop="1" thickBot="1" x14ac:dyDescent="0.3">
      <c r="A2444" s="5" t="s">
        <v>2896</v>
      </c>
      <c r="B2444" s="8" t="s">
        <v>28</v>
      </c>
      <c r="C2444" s="15">
        <v>218.98716999999999</v>
      </c>
      <c r="D2444" s="15">
        <v>0</v>
      </c>
      <c r="E2444" s="15">
        <f t="shared" si="237"/>
        <v>0</v>
      </c>
      <c r="F2444" s="15">
        <v>0</v>
      </c>
      <c r="G2444" s="15">
        <v>0</v>
      </c>
      <c r="H2444" s="15">
        <v>0</v>
      </c>
    </row>
    <row r="2445" spans="1:8" ht="16.5" thickTop="1" thickBot="1" x14ac:dyDescent="0.3">
      <c r="A2445" s="5" t="s">
        <v>2897</v>
      </c>
      <c r="B2445" s="8" t="s">
        <v>32</v>
      </c>
      <c r="C2445" s="15">
        <v>0</v>
      </c>
      <c r="D2445" s="15">
        <v>0</v>
      </c>
      <c r="E2445" s="15">
        <f t="shared" si="237"/>
        <v>0</v>
      </c>
      <c r="F2445" s="15">
        <v>0</v>
      </c>
      <c r="G2445" s="15">
        <v>0</v>
      </c>
      <c r="H2445" s="15">
        <v>0</v>
      </c>
    </row>
    <row r="2446" spans="1:8" ht="16.5" thickTop="1" thickBot="1" x14ac:dyDescent="0.3">
      <c r="A2446" s="5" t="s">
        <v>2898</v>
      </c>
      <c r="B2446" s="8" t="s">
        <v>34</v>
      </c>
      <c r="C2446" s="15">
        <v>0</v>
      </c>
      <c r="D2446" s="15">
        <v>0</v>
      </c>
      <c r="E2446" s="15">
        <f t="shared" si="237"/>
        <v>0</v>
      </c>
      <c r="F2446" s="15">
        <v>0</v>
      </c>
      <c r="G2446" s="15">
        <v>0</v>
      </c>
      <c r="H2446" s="15">
        <v>0</v>
      </c>
    </row>
    <row r="2447" spans="1:8" ht="16.5" thickTop="1" thickBot="1" x14ac:dyDescent="0.3">
      <c r="A2447" s="5" t="s">
        <v>2899</v>
      </c>
      <c r="B2447" s="7" t="s">
        <v>36</v>
      </c>
      <c r="C2447" s="15">
        <v>4.4210000000000003</v>
      </c>
      <c r="D2447" s="15">
        <v>0</v>
      </c>
      <c r="E2447" s="15">
        <f t="shared" si="237"/>
        <v>0</v>
      </c>
      <c r="F2447" s="15">
        <v>0</v>
      </c>
      <c r="G2447" s="15">
        <v>0</v>
      </c>
      <c r="H2447" s="15">
        <v>0</v>
      </c>
    </row>
    <row r="2448" spans="1:8" ht="16.5" thickTop="1" thickBot="1" x14ac:dyDescent="0.3">
      <c r="A2448" s="5" t="s">
        <v>2900</v>
      </c>
      <c r="B2448" s="7" t="s">
        <v>40</v>
      </c>
      <c r="C2448" s="15">
        <v>0</v>
      </c>
      <c r="D2448" s="15">
        <v>0</v>
      </c>
      <c r="E2448" s="15">
        <f t="shared" si="237"/>
        <v>0</v>
      </c>
      <c r="F2448" s="15">
        <v>0</v>
      </c>
      <c r="G2448" s="15">
        <v>0</v>
      </c>
      <c r="H2448" s="15">
        <v>0</v>
      </c>
    </row>
    <row r="2449" spans="1:8" ht="16.5" thickTop="1" thickBot="1" x14ac:dyDescent="0.3">
      <c r="A2449" s="5" t="s">
        <v>2901</v>
      </c>
      <c r="B2449" s="6" t="s">
        <v>2902</v>
      </c>
      <c r="C2449" s="14">
        <v>175.14744999999999</v>
      </c>
      <c r="D2449" s="14">
        <v>0</v>
      </c>
      <c r="E2449" s="14">
        <f t="shared" si="237"/>
        <v>0</v>
      </c>
      <c r="F2449" s="14">
        <f>SUM(F2450,F2455)</f>
        <v>0</v>
      </c>
      <c r="G2449" s="14">
        <f>SUM(G2450,G2455)</f>
        <v>0</v>
      </c>
      <c r="H2449" s="14">
        <f>SUM(H2450,H2455)</f>
        <v>0</v>
      </c>
    </row>
    <row r="2450" spans="1:8" ht="16.5" thickTop="1" thickBot="1" x14ac:dyDescent="0.3">
      <c r="A2450" s="5" t="s">
        <v>2903</v>
      </c>
      <c r="B2450" s="7" t="s">
        <v>20</v>
      </c>
      <c r="C2450" s="15">
        <v>174.15746999999999</v>
      </c>
      <c r="D2450" s="15">
        <v>0</v>
      </c>
      <c r="E2450" s="15">
        <f t="shared" si="237"/>
        <v>0</v>
      </c>
      <c r="F2450" s="15">
        <f>SUM(F2451:F2454)</f>
        <v>0</v>
      </c>
      <c r="G2450" s="15">
        <f>SUM(G2451:G2454)</f>
        <v>0</v>
      </c>
      <c r="H2450" s="15">
        <f>SUM(H2451:H2454)</f>
        <v>0</v>
      </c>
    </row>
    <row r="2451" spans="1:8" ht="16.5" thickTop="1" thickBot="1" x14ac:dyDescent="0.3">
      <c r="A2451" s="5" t="s">
        <v>2904</v>
      </c>
      <c r="B2451" s="8" t="s">
        <v>22</v>
      </c>
      <c r="C2451" s="15">
        <v>0</v>
      </c>
      <c r="D2451" s="15">
        <v>0</v>
      </c>
      <c r="E2451" s="15">
        <f t="shared" si="237"/>
        <v>0</v>
      </c>
      <c r="F2451" s="15">
        <v>0</v>
      </c>
      <c r="G2451" s="15">
        <v>0</v>
      </c>
      <c r="H2451" s="15">
        <v>0</v>
      </c>
    </row>
    <row r="2452" spans="1:8" ht="16.5" thickTop="1" thickBot="1" x14ac:dyDescent="0.3">
      <c r="A2452" s="5" t="s">
        <v>2905</v>
      </c>
      <c r="B2452" s="8" t="s">
        <v>24</v>
      </c>
      <c r="C2452" s="15">
        <v>0</v>
      </c>
      <c r="D2452" s="15">
        <v>0</v>
      </c>
      <c r="E2452" s="15">
        <f t="shared" si="237"/>
        <v>0</v>
      </c>
      <c r="F2452" s="15">
        <v>0</v>
      </c>
      <c r="G2452" s="15">
        <v>0</v>
      </c>
      <c r="H2452" s="15">
        <v>0</v>
      </c>
    </row>
    <row r="2453" spans="1:8" ht="16.5" thickTop="1" thickBot="1" x14ac:dyDescent="0.3">
      <c r="A2453" s="5" t="s">
        <v>2906</v>
      </c>
      <c r="B2453" s="8" t="s">
        <v>28</v>
      </c>
      <c r="C2453" s="15">
        <v>174.15746999999999</v>
      </c>
      <c r="D2453" s="15">
        <v>0</v>
      </c>
      <c r="E2453" s="15">
        <f t="shared" si="237"/>
        <v>0</v>
      </c>
      <c r="F2453" s="15">
        <v>0</v>
      </c>
      <c r="G2453" s="15">
        <v>0</v>
      </c>
      <c r="H2453" s="15">
        <v>0</v>
      </c>
    </row>
    <row r="2454" spans="1:8" ht="16.5" thickTop="1" thickBot="1" x14ac:dyDescent="0.3">
      <c r="A2454" s="5" t="s">
        <v>2907</v>
      </c>
      <c r="B2454" s="8" t="s">
        <v>34</v>
      </c>
      <c r="C2454" s="15">
        <v>0</v>
      </c>
      <c r="D2454" s="15">
        <v>0</v>
      </c>
      <c r="E2454" s="15">
        <f t="shared" si="237"/>
        <v>0</v>
      </c>
      <c r="F2454" s="15">
        <v>0</v>
      </c>
      <c r="G2454" s="15">
        <v>0</v>
      </c>
      <c r="H2454" s="15">
        <v>0</v>
      </c>
    </row>
    <row r="2455" spans="1:8" ht="16.5" thickTop="1" thickBot="1" x14ac:dyDescent="0.3">
      <c r="A2455" s="5" t="s">
        <v>2908</v>
      </c>
      <c r="B2455" s="7" t="s">
        <v>36</v>
      </c>
      <c r="C2455" s="15">
        <v>0.98997999999999997</v>
      </c>
      <c r="D2455" s="15">
        <v>0</v>
      </c>
      <c r="E2455" s="15">
        <f t="shared" si="237"/>
        <v>0</v>
      </c>
      <c r="F2455" s="15">
        <v>0</v>
      </c>
      <c r="G2455" s="15">
        <v>0</v>
      </c>
      <c r="H2455" s="15">
        <v>0</v>
      </c>
    </row>
    <row r="2456" spans="1:8" ht="31.5" thickTop="1" thickBot="1" x14ac:dyDescent="0.3">
      <c r="A2456" s="5" t="s">
        <v>2909</v>
      </c>
      <c r="B2456" s="6" t="s">
        <v>2910</v>
      </c>
      <c r="C2456" s="14">
        <v>241.27709999999999</v>
      </c>
      <c r="D2456" s="14">
        <v>0</v>
      </c>
      <c r="E2456" s="14">
        <f t="shared" si="237"/>
        <v>0</v>
      </c>
      <c r="F2456" s="14">
        <f>SUM(F2457,F2461)</f>
        <v>0</v>
      </c>
      <c r="G2456" s="14">
        <f>SUM(G2457,G2461)</f>
        <v>0</v>
      </c>
      <c r="H2456" s="14">
        <f>SUM(H2457,H2461)</f>
        <v>0</v>
      </c>
    </row>
    <row r="2457" spans="1:8" ht="16.5" thickTop="1" thickBot="1" x14ac:dyDescent="0.3">
      <c r="A2457" s="5" t="s">
        <v>2911</v>
      </c>
      <c r="B2457" s="7" t="s">
        <v>20</v>
      </c>
      <c r="C2457" s="15">
        <v>192.91033999999999</v>
      </c>
      <c r="D2457" s="15">
        <v>0</v>
      </c>
      <c r="E2457" s="15">
        <f t="shared" si="237"/>
        <v>0</v>
      </c>
      <c r="F2457" s="15">
        <f>SUM(F2458:F2460)</f>
        <v>0</v>
      </c>
      <c r="G2457" s="15">
        <f>SUM(G2458:G2460)</f>
        <v>0</v>
      </c>
      <c r="H2457" s="15">
        <f>SUM(H2458:H2460)</f>
        <v>0</v>
      </c>
    </row>
    <row r="2458" spans="1:8" ht="16.5" thickTop="1" thickBot="1" x14ac:dyDescent="0.3">
      <c r="A2458" s="5" t="s">
        <v>2912</v>
      </c>
      <c r="B2458" s="8" t="s">
        <v>22</v>
      </c>
      <c r="C2458" s="15">
        <v>0</v>
      </c>
      <c r="D2458" s="15">
        <v>0</v>
      </c>
      <c r="E2458" s="15">
        <f t="shared" si="237"/>
        <v>0</v>
      </c>
      <c r="F2458" s="15">
        <v>0</v>
      </c>
      <c r="G2458" s="15">
        <v>0</v>
      </c>
      <c r="H2458" s="15">
        <v>0</v>
      </c>
    </row>
    <row r="2459" spans="1:8" ht="16.5" thickTop="1" thickBot="1" x14ac:dyDescent="0.3">
      <c r="A2459" s="5" t="s">
        <v>2913</v>
      </c>
      <c r="B2459" s="8" t="s">
        <v>24</v>
      </c>
      <c r="C2459" s="15">
        <v>0</v>
      </c>
      <c r="D2459" s="15">
        <v>0</v>
      </c>
      <c r="E2459" s="15">
        <f t="shared" si="237"/>
        <v>0</v>
      </c>
      <c r="F2459" s="15">
        <v>0</v>
      </c>
      <c r="G2459" s="15">
        <v>0</v>
      </c>
      <c r="H2459" s="15">
        <v>0</v>
      </c>
    </row>
    <row r="2460" spans="1:8" ht="16.5" thickTop="1" thickBot="1" x14ac:dyDescent="0.3">
      <c r="A2460" s="5" t="s">
        <v>2914</v>
      </c>
      <c r="B2460" s="8" t="s">
        <v>28</v>
      </c>
      <c r="C2460" s="15">
        <v>192.91033999999999</v>
      </c>
      <c r="D2460" s="15">
        <v>0</v>
      </c>
      <c r="E2460" s="15">
        <f t="shared" si="237"/>
        <v>0</v>
      </c>
      <c r="F2460" s="15">
        <v>0</v>
      </c>
      <c r="G2460" s="15">
        <v>0</v>
      </c>
      <c r="H2460" s="15">
        <v>0</v>
      </c>
    </row>
    <row r="2461" spans="1:8" ht="16.5" thickTop="1" thickBot="1" x14ac:dyDescent="0.3">
      <c r="A2461" s="5" t="s">
        <v>2915</v>
      </c>
      <c r="B2461" s="7" t="s">
        <v>36</v>
      </c>
      <c r="C2461" s="15">
        <v>48.366759999999999</v>
      </c>
      <c r="D2461" s="15">
        <v>0</v>
      </c>
      <c r="E2461" s="15">
        <f t="shared" si="237"/>
        <v>0</v>
      </c>
      <c r="F2461" s="15">
        <v>0</v>
      </c>
      <c r="G2461" s="15">
        <v>0</v>
      </c>
      <c r="H2461" s="15">
        <v>0</v>
      </c>
    </row>
    <row r="2462" spans="1:8" ht="31.5" thickTop="1" thickBot="1" x14ac:dyDescent="0.3">
      <c r="A2462" s="5" t="s">
        <v>2916</v>
      </c>
      <c r="B2462" s="6" t="s">
        <v>2917</v>
      </c>
      <c r="C2462" s="14">
        <v>107.28896999999999</v>
      </c>
      <c r="D2462" s="14">
        <v>0</v>
      </c>
      <c r="E2462" s="14">
        <f t="shared" si="237"/>
        <v>0</v>
      </c>
      <c r="F2462" s="14">
        <f>SUM(F2463,F2465)</f>
        <v>0</v>
      </c>
      <c r="G2462" s="14">
        <f>SUM(G2463,G2465)</f>
        <v>0</v>
      </c>
      <c r="H2462" s="14">
        <f>SUM(H2463,H2465)</f>
        <v>0</v>
      </c>
    </row>
    <row r="2463" spans="1:8" ht="16.5" thickTop="1" thickBot="1" x14ac:dyDescent="0.3">
      <c r="A2463" s="5" t="s">
        <v>2918</v>
      </c>
      <c r="B2463" s="7" t="s">
        <v>20</v>
      </c>
      <c r="C2463" s="15">
        <v>102.71628</v>
      </c>
      <c r="D2463" s="15">
        <v>0</v>
      </c>
      <c r="E2463" s="15">
        <f t="shared" si="237"/>
        <v>0</v>
      </c>
      <c r="F2463" s="15">
        <f>SUM(F2464)</f>
        <v>0</v>
      </c>
      <c r="G2463" s="15">
        <f>SUM(G2464)</f>
        <v>0</v>
      </c>
      <c r="H2463" s="15">
        <f>SUM(H2464)</f>
        <v>0</v>
      </c>
    </row>
    <row r="2464" spans="1:8" ht="16.5" thickTop="1" thickBot="1" x14ac:dyDescent="0.3">
      <c r="A2464" s="5" t="s">
        <v>2919</v>
      </c>
      <c r="B2464" s="8" t="s">
        <v>28</v>
      </c>
      <c r="C2464" s="15">
        <v>102.71628</v>
      </c>
      <c r="D2464" s="15">
        <v>0</v>
      </c>
      <c r="E2464" s="15">
        <f t="shared" si="237"/>
        <v>0</v>
      </c>
      <c r="F2464" s="15">
        <v>0</v>
      </c>
      <c r="G2464" s="15">
        <v>0</v>
      </c>
      <c r="H2464" s="15">
        <v>0</v>
      </c>
    </row>
    <row r="2465" spans="1:8" ht="16.5" thickTop="1" thickBot="1" x14ac:dyDescent="0.3">
      <c r="A2465" s="5" t="s">
        <v>2920</v>
      </c>
      <c r="B2465" s="7" t="s">
        <v>36</v>
      </c>
      <c r="C2465" s="15">
        <v>4.5726899999999997</v>
      </c>
      <c r="D2465" s="15">
        <v>0</v>
      </c>
      <c r="E2465" s="15">
        <f t="shared" si="237"/>
        <v>0</v>
      </c>
      <c r="F2465" s="15">
        <v>0</v>
      </c>
      <c r="G2465" s="15">
        <v>0</v>
      </c>
      <c r="H2465" s="15">
        <v>0</v>
      </c>
    </row>
    <row r="2466" spans="1:8" ht="31.5" thickTop="1" thickBot="1" x14ac:dyDescent="0.3">
      <c r="A2466" s="5" t="s">
        <v>2921</v>
      </c>
      <c r="B2466" s="6" t="s">
        <v>2922</v>
      </c>
      <c r="C2466" s="14">
        <v>217.715</v>
      </c>
      <c r="D2466" s="14">
        <v>0</v>
      </c>
      <c r="E2466" s="14">
        <f t="shared" si="237"/>
        <v>0</v>
      </c>
      <c r="F2466" s="14">
        <f>SUM(F2467)</f>
        <v>0</v>
      </c>
      <c r="G2466" s="14">
        <f>SUM(G2467)</f>
        <v>0</v>
      </c>
      <c r="H2466" s="14">
        <f>SUM(H2467)</f>
        <v>0</v>
      </c>
    </row>
    <row r="2467" spans="1:8" ht="16.5" thickTop="1" thickBot="1" x14ac:dyDescent="0.3">
      <c r="A2467" s="5" t="s">
        <v>2923</v>
      </c>
      <c r="B2467" s="7" t="s">
        <v>20</v>
      </c>
      <c r="C2467" s="15">
        <v>217.715</v>
      </c>
      <c r="D2467" s="15">
        <v>0</v>
      </c>
      <c r="E2467" s="15">
        <f t="shared" si="237"/>
        <v>0</v>
      </c>
      <c r="F2467" s="15">
        <f>SUM(F2468:F2469)</f>
        <v>0</v>
      </c>
      <c r="G2467" s="15">
        <f>SUM(G2468:G2469)</f>
        <v>0</v>
      </c>
      <c r="H2467" s="15">
        <f>SUM(H2468:H2469)</f>
        <v>0</v>
      </c>
    </row>
    <row r="2468" spans="1:8" ht="16.5" thickTop="1" thickBot="1" x14ac:dyDescent="0.3">
      <c r="A2468" s="5" t="s">
        <v>2924</v>
      </c>
      <c r="B2468" s="8" t="s">
        <v>28</v>
      </c>
      <c r="C2468" s="15">
        <v>217.715</v>
      </c>
      <c r="D2468" s="15">
        <v>0</v>
      </c>
      <c r="E2468" s="15">
        <f t="shared" si="237"/>
        <v>0</v>
      </c>
      <c r="F2468" s="15">
        <v>0</v>
      </c>
      <c r="G2468" s="15">
        <v>0</v>
      </c>
      <c r="H2468" s="15">
        <v>0</v>
      </c>
    </row>
    <row r="2469" spans="1:8" ht="16.5" thickTop="1" thickBot="1" x14ac:dyDescent="0.3">
      <c r="A2469" s="5" t="s">
        <v>2925</v>
      </c>
      <c r="B2469" s="8" t="s">
        <v>34</v>
      </c>
      <c r="C2469" s="15">
        <v>0</v>
      </c>
      <c r="D2469" s="15">
        <v>0</v>
      </c>
      <c r="E2469" s="15">
        <f t="shared" si="237"/>
        <v>0</v>
      </c>
      <c r="F2469" s="15">
        <v>0</v>
      </c>
      <c r="G2469" s="15">
        <v>0</v>
      </c>
      <c r="H2469" s="15">
        <v>0</v>
      </c>
    </row>
    <row r="2470" spans="1:8" ht="16.5" thickTop="1" thickBot="1" x14ac:dyDescent="0.3">
      <c r="A2470" s="5" t="s">
        <v>2926</v>
      </c>
      <c r="B2470" s="6" t="s">
        <v>2927</v>
      </c>
      <c r="C2470" s="14">
        <v>376.00958999999995</v>
      </c>
      <c r="D2470" s="14">
        <v>0</v>
      </c>
      <c r="E2470" s="14">
        <f t="shared" si="237"/>
        <v>0</v>
      </c>
      <c r="F2470" s="14">
        <f>SUM(F2471,F2476:F2477)</f>
        <v>0</v>
      </c>
      <c r="G2470" s="14">
        <f>SUM(G2471,G2476:G2477)</f>
        <v>0</v>
      </c>
      <c r="H2470" s="14">
        <f>SUM(H2471,H2476:H2477)</f>
        <v>0</v>
      </c>
    </row>
    <row r="2471" spans="1:8" ht="16.5" thickTop="1" thickBot="1" x14ac:dyDescent="0.3">
      <c r="A2471" s="5" t="s">
        <v>2928</v>
      </c>
      <c r="B2471" s="7" t="s">
        <v>20</v>
      </c>
      <c r="C2471" s="15">
        <v>374.88959999999997</v>
      </c>
      <c r="D2471" s="15">
        <v>0</v>
      </c>
      <c r="E2471" s="15">
        <f t="shared" si="237"/>
        <v>0</v>
      </c>
      <c r="F2471" s="15">
        <f>SUM(F2472:F2475)</f>
        <v>0</v>
      </c>
      <c r="G2471" s="15">
        <f>SUM(G2472:G2475)</f>
        <v>0</v>
      </c>
      <c r="H2471" s="15">
        <f>SUM(H2472:H2475)</f>
        <v>0</v>
      </c>
    </row>
    <row r="2472" spans="1:8" ht="16.5" thickTop="1" thickBot="1" x14ac:dyDescent="0.3">
      <c r="A2472" s="5" t="s">
        <v>2929</v>
      </c>
      <c r="B2472" s="8" t="s">
        <v>22</v>
      </c>
      <c r="C2472" s="15">
        <v>0</v>
      </c>
      <c r="D2472" s="15">
        <v>0</v>
      </c>
      <c r="E2472" s="15">
        <f t="shared" si="237"/>
        <v>0</v>
      </c>
      <c r="F2472" s="15">
        <v>0</v>
      </c>
      <c r="G2472" s="15">
        <v>0</v>
      </c>
      <c r="H2472" s="15">
        <v>0</v>
      </c>
    </row>
    <row r="2473" spans="1:8" ht="16.5" thickTop="1" thickBot="1" x14ac:dyDescent="0.3">
      <c r="A2473" s="5" t="s">
        <v>2930</v>
      </c>
      <c r="B2473" s="8" t="s">
        <v>24</v>
      </c>
      <c r="C2473" s="15">
        <v>0</v>
      </c>
      <c r="D2473" s="15">
        <v>0</v>
      </c>
      <c r="E2473" s="15">
        <f t="shared" si="237"/>
        <v>0</v>
      </c>
      <c r="F2473" s="15">
        <v>0</v>
      </c>
      <c r="G2473" s="15">
        <v>0</v>
      </c>
      <c r="H2473" s="15">
        <v>0</v>
      </c>
    </row>
    <row r="2474" spans="1:8" ht="16.5" thickTop="1" thickBot="1" x14ac:dyDescent="0.3">
      <c r="A2474" s="5" t="s">
        <v>2931</v>
      </c>
      <c r="B2474" s="8" t="s">
        <v>28</v>
      </c>
      <c r="C2474" s="15">
        <v>374.69</v>
      </c>
      <c r="D2474" s="15">
        <v>0</v>
      </c>
      <c r="E2474" s="15">
        <f t="shared" si="237"/>
        <v>0</v>
      </c>
      <c r="F2474" s="15">
        <v>0</v>
      </c>
      <c r="G2474" s="15">
        <v>0</v>
      </c>
      <c r="H2474" s="15">
        <v>0</v>
      </c>
    </row>
    <row r="2475" spans="1:8" ht="16.5" thickTop="1" thickBot="1" x14ac:dyDescent="0.3">
      <c r="A2475" s="5" t="s">
        <v>2932</v>
      </c>
      <c r="B2475" s="8" t="s">
        <v>34</v>
      </c>
      <c r="C2475" s="15">
        <v>0.1996</v>
      </c>
      <c r="D2475" s="15">
        <v>0</v>
      </c>
      <c r="E2475" s="15">
        <f t="shared" si="237"/>
        <v>0</v>
      </c>
      <c r="F2475" s="15">
        <v>0</v>
      </c>
      <c r="G2475" s="15">
        <v>0</v>
      </c>
      <c r="H2475" s="15">
        <v>0</v>
      </c>
    </row>
    <row r="2476" spans="1:8" ht="16.5" thickTop="1" thickBot="1" x14ac:dyDescent="0.3">
      <c r="A2476" s="5" t="s">
        <v>2933</v>
      </c>
      <c r="B2476" s="7" t="s">
        <v>36</v>
      </c>
      <c r="C2476" s="15">
        <v>1.11999</v>
      </c>
      <c r="D2476" s="15">
        <v>0</v>
      </c>
      <c r="E2476" s="15">
        <f t="shared" si="237"/>
        <v>0</v>
      </c>
      <c r="F2476" s="15">
        <v>0</v>
      </c>
      <c r="G2476" s="15">
        <v>0</v>
      </c>
      <c r="H2476" s="15">
        <v>0</v>
      </c>
    </row>
    <row r="2477" spans="1:8" ht="16.5" thickTop="1" thickBot="1" x14ac:dyDescent="0.3">
      <c r="A2477" s="5" t="s">
        <v>2934</v>
      </c>
      <c r="B2477" s="7" t="s">
        <v>40</v>
      </c>
      <c r="C2477" s="15">
        <v>0</v>
      </c>
      <c r="D2477" s="15">
        <v>0</v>
      </c>
      <c r="E2477" s="15">
        <f t="shared" si="237"/>
        <v>0</v>
      </c>
      <c r="F2477" s="15">
        <v>0</v>
      </c>
      <c r="G2477" s="15">
        <v>0</v>
      </c>
      <c r="H2477" s="15">
        <v>0</v>
      </c>
    </row>
    <row r="2478" spans="1:8" ht="16.5" thickTop="1" thickBot="1" x14ac:dyDescent="0.3">
      <c r="A2478" s="5" t="s">
        <v>2935</v>
      </c>
      <c r="B2478" s="6" t="s">
        <v>2936</v>
      </c>
      <c r="C2478" s="14">
        <v>263.0428</v>
      </c>
      <c r="D2478" s="14">
        <v>0</v>
      </c>
      <c r="E2478" s="14">
        <f t="shared" si="237"/>
        <v>0</v>
      </c>
      <c r="F2478" s="14">
        <f>SUM(F2479,F2484)</f>
        <v>0</v>
      </c>
      <c r="G2478" s="14">
        <f>SUM(G2479,G2484)</f>
        <v>0</v>
      </c>
      <c r="H2478" s="14">
        <f>SUM(H2479,H2484)</f>
        <v>0</v>
      </c>
    </row>
    <row r="2479" spans="1:8" ht="16.5" thickTop="1" thickBot="1" x14ac:dyDescent="0.3">
      <c r="A2479" s="5" t="s">
        <v>2937</v>
      </c>
      <c r="B2479" s="7" t="s">
        <v>20</v>
      </c>
      <c r="C2479" s="15">
        <v>262.49279999999999</v>
      </c>
      <c r="D2479" s="15">
        <v>0</v>
      </c>
      <c r="E2479" s="15">
        <f t="shared" si="237"/>
        <v>0</v>
      </c>
      <c r="F2479" s="15">
        <f>SUM(F2480:F2483)</f>
        <v>0</v>
      </c>
      <c r="G2479" s="15">
        <f>SUM(G2480:G2483)</f>
        <v>0</v>
      </c>
      <c r="H2479" s="15">
        <f>SUM(H2480:H2483)</f>
        <v>0</v>
      </c>
    </row>
    <row r="2480" spans="1:8" ht="16.5" thickTop="1" thickBot="1" x14ac:dyDescent="0.3">
      <c r="A2480" s="5" t="s">
        <v>2938</v>
      </c>
      <c r="B2480" s="8" t="s">
        <v>22</v>
      </c>
      <c r="C2480" s="15">
        <v>0</v>
      </c>
      <c r="D2480" s="15">
        <v>0</v>
      </c>
      <c r="E2480" s="15">
        <f t="shared" si="237"/>
        <v>0</v>
      </c>
      <c r="F2480" s="15">
        <v>0</v>
      </c>
      <c r="G2480" s="15">
        <v>0</v>
      </c>
      <c r="H2480" s="15">
        <v>0</v>
      </c>
    </row>
    <row r="2481" spans="1:8" ht="16.5" thickTop="1" thickBot="1" x14ac:dyDescent="0.3">
      <c r="A2481" s="5" t="s">
        <v>2939</v>
      </c>
      <c r="B2481" s="8" t="s">
        <v>24</v>
      </c>
      <c r="C2481" s="15">
        <v>0</v>
      </c>
      <c r="D2481" s="15">
        <v>0</v>
      </c>
      <c r="E2481" s="15">
        <f t="shared" si="237"/>
        <v>0</v>
      </c>
      <c r="F2481" s="15">
        <v>0</v>
      </c>
      <c r="G2481" s="15">
        <v>0</v>
      </c>
      <c r="H2481" s="15">
        <v>0</v>
      </c>
    </row>
    <row r="2482" spans="1:8" ht="16.5" thickTop="1" thickBot="1" x14ac:dyDescent="0.3">
      <c r="A2482" s="5" t="s">
        <v>2940</v>
      </c>
      <c r="B2482" s="8" t="s">
        <v>28</v>
      </c>
      <c r="C2482" s="15">
        <v>262.4178</v>
      </c>
      <c r="D2482" s="15">
        <v>0</v>
      </c>
      <c r="E2482" s="15">
        <f t="shared" si="237"/>
        <v>0</v>
      </c>
      <c r="F2482" s="15">
        <v>0</v>
      </c>
      <c r="G2482" s="15">
        <v>0</v>
      </c>
      <c r="H2482" s="15">
        <v>0</v>
      </c>
    </row>
    <row r="2483" spans="1:8" ht="16.5" thickTop="1" thickBot="1" x14ac:dyDescent="0.3">
      <c r="A2483" s="5" t="s">
        <v>2941</v>
      </c>
      <c r="B2483" s="8" t="s">
        <v>34</v>
      </c>
      <c r="C2483" s="15">
        <v>7.4999999999999997E-2</v>
      </c>
      <c r="D2483" s="15">
        <v>0</v>
      </c>
      <c r="E2483" s="15">
        <f t="shared" si="237"/>
        <v>0</v>
      </c>
      <c r="F2483" s="15">
        <v>0</v>
      </c>
      <c r="G2483" s="15">
        <v>0</v>
      </c>
      <c r="H2483" s="15">
        <v>0</v>
      </c>
    </row>
    <row r="2484" spans="1:8" ht="16.5" thickTop="1" thickBot="1" x14ac:dyDescent="0.3">
      <c r="A2484" s="5" t="s">
        <v>2942</v>
      </c>
      <c r="B2484" s="7" t="s">
        <v>36</v>
      </c>
      <c r="C2484" s="15">
        <v>0.55000000000000004</v>
      </c>
      <c r="D2484" s="15">
        <v>0</v>
      </c>
      <c r="E2484" s="15">
        <f t="shared" si="237"/>
        <v>0</v>
      </c>
      <c r="F2484" s="15">
        <v>0</v>
      </c>
      <c r="G2484" s="15">
        <v>0</v>
      </c>
      <c r="H2484" s="15">
        <v>0</v>
      </c>
    </row>
    <row r="2485" spans="1:8" ht="16.5" thickTop="1" thickBot="1" x14ac:dyDescent="0.3">
      <c r="A2485" s="5" t="s">
        <v>2943</v>
      </c>
      <c r="B2485" s="6" t="s">
        <v>2944</v>
      </c>
      <c r="C2485" s="14">
        <v>244.91311000000002</v>
      </c>
      <c r="D2485" s="14">
        <v>0</v>
      </c>
      <c r="E2485" s="14">
        <f t="shared" si="237"/>
        <v>0</v>
      </c>
      <c r="F2485" s="14">
        <f>SUM(F2486,F2491)</f>
        <v>0</v>
      </c>
      <c r="G2485" s="14">
        <f>SUM(G2486,G2491)</f>
        <v>0</v>
      </c>
      <c r="H2485" s="14">
        <f>SUM(H2486,H2491)</f>
        <v>0</v>
      </c>
    </row>
    <row r="2486" spans="1:8" ht="16.5" thickTop="1" thickBot="1" x14ac:dyDescent="0.3">
      <c r="A2486" s="5" t="s">
        <v>2945</v>
      </c>
      <c r="B2486" s="7" t="s">
        <v>20</v>
      </c>
      <c r="C2486" s="15">
        <v>244.91311000000002</v>
      </c>
      <c r="D2486" s="15">
        <v>0</v>
      </c>
      <c r="E2486" s="15">
        <f t="shared" si="237"/>
        <v>0</v>
      </c>
      <c r="F2486" s="15">
        <f>SUM(F2487:F2490)</f>
        <v>0</v>
      </c>
      <c r="G2486" s="15">
        <f>SUM(G2487:G2490)</f>
        <v>0</v>
      </c>
      <c r="H2486" s="15">
        <f>SUM(H2487:H2490)</f>
        <v>0</v>
      </c>
    </row>
    <row r="2487" spans="1:8" ht="16.5" thickTop="1" thickBot="1" x14ac:dyDescent="0.3">
      <c r="A2487" s="5" t="s">
        <v>2946</v>
      </c>
      <c r="B2487" s="8" t="s">
        <v>22</v>
      </c>
      <c r="C2487" s="15">
        <v>0</v>
      </c>
      <c r="D2487" s="15">
        <v>0</v>
      </c>
      <c r="E2487" s="15">
        <f t="shared" si="237"/>
        <v>0</v>
      </c>
      <c r="F2487" s="15">
        <v>0</v>
      </c>
      <c r="G2487" s="15">
        <v>0</v>
      </c>
      <c r="H2487" s="15">
        <v>0</v>
      </c>
    </row>
    <row r="2488" spans="1:8" ht="16.5" thickTop="1" thickBot="1" x14ac:dyDescent="0.3">
      <c r="A2488" s="5" t="s">
        <v>2947</v>
      </c>
      <c r="B2488" s="8" t="s">
        <v>24</v>
      </c>
      <c r="C2488" s="15">
        <v>0</v>
      </c>
      <c r="D2488" s="15">
        <v>0</v>
      </c>
      <c r="E2488" s="15">
        <f t="shared" si="237"/>
        <v>0</v>
      </c>
      <c r="F2488" s="15">
        <v>0</v>
      </c>
      <c r="G2488" s="15">
        <v>0</v>
      </c>
      <c r="H2488" s="15">
        <v>0</v>
      </c>
    </row>
    <row r="2489" spans="1:8" ht="16.5" thickTop="1" thickBot="1" x14ac:dyDescent="0.3">
      <c r="A2489" s="5" t="s">
        <v>2948</v>
      </c>
      <c r="B2489" s="8" t="s">
        <v>28</v>
      </c>
      <c r="C2489" s="15">
        <v>244.86491000000001</v>
      </c>
      <c r="D2489" s="15">
        <v>0</v>
      </c>
      <c r="E2489" s="15">
        <f t="shared" si="237"/>
        <v>0</v>
      </c>
      <c r="F2489" s="15">
        <v>0</v>
      </c>
      <c r="G2489" s="15">
        <v>0</v>
      </c>
      <c r="H2489" s="15">
        <v>0</v>
      </c>
    </row>
    <row r="2490" spans="1:8" ht="16.5" thickTop="1" thickBot="1" x14ac:dyDescent="0.3">
      <c r="A2490" s="5" t="s">
        <v>2949</v>
      </c>
      <c r="B2490" s="8" t="s">
        <v>34</v>
      </c>
      <c r="C2490" s="15">
        <v>4.82E-2</v>
      </c>
      <c r="D2490" s="15">
        <v>0</v>
      </c>
      <c r="E2490" s="15">
        <f t="shared" si="237"/>
        <v>0</v>
      </c>
      <c r="F2490" s="15">
        <v>0</v>
      </c>
      <c r="G2490" s="15">
        <v>0</v>
      </c>
      <c r="H2490" s="15">
        <v>0</v>
      </c>
    </row>
    <row r="2491" spans="1:8" ht="16.5" thickTop="1" thickBot="1" x14ac:dyDescent="0.3">
      <c r="A2491" s="5" t="s">
        <v>2950</v>
      </c>
      <c r="B2491" s="7" t="s">
        <v>36</v>
      </c>
      <c r="C2491" s="15">
        <v>0</v>
      </c>
      <c r="D2491" s="15">
        <v>0</v>
      </c>
      <c r="E2491" s="15">
        <f t="shared" si="237"/>
        <v>0</v>
      </c>
      <c r="F2491" s="15">
        <v>0</v>
      </c>
      <c r="G2491" s="15">
        <v>0</v>
      </c>
      <c r="H2491" s="15">
        <v>0</v>
      </c>
    </row>
    <row r="2492" spans="1:8" ht="16.5" thickTop="1" thickBot="1" x14ac:dyDescent="0.3">
      <c r="A2492" s="5" t="s">
        <v>2951</v>
      </c>
      <c r="B2492" s="6" t="s">
        <v>2952</v>
      </c>
      <c r="C2492" s="14">
        <v>357.38208000000003</v>
      </c>
      <c r="D2492" s="14">
        <v>0</v>
      </c>
      <c r="E2492" s="14">
        <f t="shared" si="237"/>
        <v>0</v>
      </c>
      <c r="F2492" s="14">
        <f>SUM(F2493,F2498:F2499)</f>
        <v>0</v>
      </c>
      <c r="G2492" s="14">
        <f>SUM(G2493,G2498:G2499)</f>
        <v>0</v>
      </c>
      <c r="H2492" s="14">
        <f>SUM(H2493,H2498:H2499)</f>
        <v>0</v>
      </c>
    </row>
    <row r="2493" spans="1:8" ht="16.5" thickTop="1" thickBot="1" x14ac:dyDescent="0.3">
      <c r="A2493" s="5" t="s">
        <v>2953</v>
      </c>
      <c r="B2493" s="7" t="s">
        <v>20</v>
      </c>
      <c r="C2493" s="15">
        <v>350.97808000000003</v>
      </c>
      <c r="D2493" s="15">
        <v>0</v>
      </c>
      <c r="E2493" s="15">
        <f t="shared" si="237"/>
        <v>0</v>
      </c>
      <c r="F2493" s="15">
        <f>SUM(F2494:F2497)</f>
        <v>0</v>
      </c>
      <c r="G2493" s="15">
        <f>SUM(G2494:G2497)</f>
        <v>0</v>
      </c>
      <c r="H2493" s="15">
        <f>SUM(H2494:H2497)</f>
        <v>0</v>
      </c>
    </row>
    <row r="2494" spans="1:8" ht="16.5" thickTop="1" thickBot="1" x14ac:dyDescent="0.3">
      <c r="A2494" s="5" t="s">
        <v>2954</v>
      </c>
      <c r="B2494" s="8" t="s">
        <v>22</v>
      </c>
      <c r="C2494" s="15">
        <v>0</v>
      </c>
      <c r="D2494" s="15">
        <v>0</v>
      </c>
      <c r="E2494" s="15">
        <f t="shared" si="237"/>
        <v>0</v>
      </c>
      <c r="F2494" s="15">
        <v>0</v>
      </c>
      <c r="G2494" s="15">
        <v>0</v>
      </c>
      <c r="H2494" s="15">
        <v>0</v>
      </c>
    </row>
    <row r="2495" spans="1:8" ht="16.5" thickTop="1" thickBot="1" x14ac:dyDescent="0.3">
      <c r="A2495" s="5" t="s">
        <v>2955</v>
      </c>
      <c r="B2495" s="8" t="s">
        <v>24</v>
      </c>
      <c r="C2495" s="15">
        <v>0</v>
      </c>
      <c r="D2495" s="15">
        <v>0</v>
      </c>
      <c r="E2495" s="15">
        <f t="shared" si="237"/>
        <v>0</v>
      </c>
      <c r="F2495" s="15">
        <v>0</v>
      </c>
      <c r="G2495" s="15">
        <v>0</v>
      </c>
      <c r="H2495" s="15">
        <v>0</v>
      </c>
    </row>
    <row r="2496" spans="1:8" ht="16.5" thickTop="1" thickBot="1" x14ac:dyDescent="0.3">
      <c r="A2496" s="5" t="s">
        <v>2956</v>
      </c>
      <c r="B2496" s="8" t="s">
        <v>28</v>
      </c>
      <c r="C2496" s="15">
        <v>350.00400000000002</v>
      </c>
      <c r="D2496" s="15">
        <v>0</v>
      </c>
      <c r="E2496" s="15">
        <f t="shared" si="237"/>
        <v>0</v>
      </c>
      <c r="F2496" s="15">
        <v>0</v>
      </c>
      <c r="G2496" s="15">
        <v>0</v>
      </c>
      <c r="H2496" s="15">
        <v>0</v>
      </c>
    </row>
    <row r="2497" spans="1:8" ht="16.5" thickTop="1" thickBot="1" x14ac:dyDescent="0.3">
      <c r="A2497" s="5" t="s">
        <v>2957</v>
      </c>
      <c r="B2497" s="8" t="s">
        <v>34</v>
      </c>
      <c r="C2497" s="15">
        <v>0.97407999999999995</v>
      </c>
      <c r="D2497" s="15">
        <v>0</v>
      </c>
      <c r="E2497" s="15">
        <f t="shared" si="237"/>
        <v>0</v>
      </c>
      <c r="F2497" s="15">
        <v>0</v>
      </c>
      <c r="G2497" s="15">
        <v>0</v>
      </c>
      <c r="H2497" s="15">
        <v>0</v>
      </c>
    </row>
    <row r="2498" spans="1:8" ht="16.5" thickTop="1" thickBot="1" x14ac:dyDescent="0.3">
      <c r="A2498" s="5" t="s">
        <v>2958</v>
      </c>
      <c r="B2498" s="7" t="s">
        <v>36</v>
      </c>
      <c r="C2498" s="15">
        <v>6.4039999999999999</v>
      </c>
      <c r="D2498" s="15">
        <v>0</v>
      </c>
      <c r="E2498" s="15">
        <f t="shared" si="237"/>
        <v>0</v>
      </c>
      <c r="F2498" s="15">
        <v>0</v>
      </c>
      <c r="G2498" s="15">
        <v>0</v>
      </c>
      <c r="H2498" s="15">
        <v>0</v>
      </c>
    </row>
    <row r="2499" spans="1:8" ht="16.5" thickTop="1" thickBot="1" x14ac:dyDescent="0.3">
      <c r="A2499" s="5" t="s">
        <v>2959</v>
      </c>
      <c r="B2499" s="7" t="s">
        <v>40</v>
      </c>
      <c r="C2499" s="15">
        <v>0</v>
      </c>
      <c r="D2499" s="15">
        <v>0</v>
      </c>
      <c r="E2499" s="15">
        <f t="shared" si="237"/>
        <v>0</v>
      </c>
      <c r="F2499" s="15">
        <v>0</v>
      </c>
      <c r="G2499" s="15">
        <v>0</v>
      </c>
      <c r="H2499" s="15">
        <v>0</v>
      </c>
    </row>
    <row r="2500" spans="1:8" ht="16.5" thickTop="1" thickBot="1" x14ac:dyDescent="0.3">
      <c r="A2500" s="5" t="s">
        <v>2960</v>
      </c>
      <c r="B2500" s="6" t="s">
        <v>2961</v>
      </c>
      <c r="C2500" s="14">
        <v>6.1264099999999999</v>
      </c>
      <c r="D2500" s="14">
        <v>0</v>
      </c>
      <c r="E2500" s="14">
        <f t="shared" si="237"/>
        <v>0</v>
      </c>
      <c r="F2500" s="14">
        <f>SUM(F2501)</f>
        <v>0</v>
      </c>
      <c r="G2500" s="14">
        <f>SUM(G2501)</f>
        <v>0</v>
      </c>
      <c r="H2500" s="14">
        <f>SUM(H2501)</f>
        <v>0</v>
      </c>
    </row>
    <row r="2501" spans="1:8" ht="16.5" thickTop="1" thickBot="1" x14ac:dyDescent="0.3">
      <c r="A2501" s="5" t="s">
        <v>2962</v>
      </c>
      <c r="B2501" s="7" t="s">
        <v>20</v>
      </c>
      <c r="C2501" s="15">
        <v>6.1264099999999999</v>
      </c>
      <c r="D2501" s="15">
        <v>0</v>
      </c>
      <c r="E2501" s="15">
        <f t="shared" si="237"/>
        <v>0</v>
      </c>
      <c r="F2501" s="15">
        <f>SUM(F2502:F2504)</f>
        <v>0</v>
      </c>
      <c r="G2501" s="15">
        <f>SUM(G2502:G2504)</f>
        <v>0</v>
      </c>
      <c r="H2501" s="15">
        <f>SUM(H2502:H2504)</f>
        <v>0</v>
      </c>
    </row>
    <row r="2502" spans="1:8" ht="16.5" thickTop="1" thickBot="1" x14ac:dyDescent="0.3">
      <c r="A2502" s="5" t="s">
        <v>2963</v>
      </c>
      <c r="B2502" s="8" t="s">
        <v>22</v>
      </c>
      <c r="C2502" s="15">
        <v>0</v>
      </c>
      <c r="D2502" s="15">
        <v>0</v>
      </c>
      <c r="E2502" s="15">
        <f t="shared" ref="E2502:E2565" si="238">SUM(F2502:H2502)</f>
        <v>0</v>
      </c>
      <c r="F2502" s="15">
        <v>0</v>
      </c>
      <c r="G2502" s="15">
        <v>0</v>
      </c>
      <c r="H2502" s="15">
        <v>0</v>
      </c>
    </row>
    <row r="2503" spans="1:8" ht="16.5" thickTop="1" thickBot="1" x14ac:dyDescent="0.3">
      <c r="A2503" s="5" t="s">
        <v>2964</v>
      </c>
      <c r="B2503" s="8" t="s">
        <v>24</v>
      </c>
      <c r="C2503" s="15">
        <v>0</v>
      </c>
      <c r="D2503" s="15">
        <v>0</v>
      </c>
      <c r="E2503" s="15">
        <f t="shared" si="238"/>
        <v>0</v>
      </c>
      <c r="F2503" s="15">
        <v>0</v>
      </c>
      <c r="G2503" s="15">
        <v>0</v>
      </c>
      <c r="H2503" s="15">
        <v>0</v>
      </c>
    </row>
    <row r="2504" spans="1:8" ht="16.5" thickTop="1" thickBot="1" x14ac:dyDescent="0.3">
      <c r="A2504" s="5" t="s">
        <v>2965</v>
      </c>
      <c r="B2504" s="8" t="s">
        <v>28</v>
      </c>
      <c r="C2504" s="15">
        <v>6.1264099999999999</v>
      </c>
      <c r="D2504" s="15">
        <v>0</v>
      </c>
      <c r="E2504" s="15">
        <f t="shared" si="238"/>
        <v>0</v>
      </c>
      <c r="F2504" s="15">
        <v>0</v>
      </c>
      <c r="G2504" s="15">
        <v>0</v>
      </c>
      <c r="H2504" s="15">
        <v>0</v>
      </c>
    </row>
    <row r="2505" spans="1:8" ht="46.5" thickTop="1" thickBot="1" x14ac:dyDescent="0.3">
      <c r="A2505" s="5" t="s">
        <v>2966</v>
      </c>
      <c r="B2505" s="6" t="s">
        <v>2967</v>
      </c>
      <c r="C2505" s="14">
        <v>124.37719999999999</v>
      </c>
      <c r="D2505" s="14">
        <v>0</v>
      </c>
      <c r="E2505" s="14">
        <f t="shared" si="238"/>
        <v>200</v>
      </c>
      <c r="F2505" s="14">
        <f t="shared" ref="F2505:H2507" si="239">SUM(F2508,F2511,F2514,F2517,F2520,F2523,F2526,F2529,F2532,F2535,F2538)</f>
        <v>200</v>
      </c>
      <c r="G2505" s="14">
        <f t="shared" si="239"/>
        <v>0</v>
      </c>
      <c r="H2505" s="14">
        <f t="shared" si="239"/>
        <v>0</v>
      </c>
    </row>
    <row r="2506" spans="1:8" ht="16.5" thickTop="1" thickBot="1" x14ac:dyDescent="0.3">
      <c r="A2506" s="5" t="s">
        <v>2968</v>
      </c>
      <c r="B2506" s="7" t="s">
        <v>20</v>
      </c>
      <c r="C2506" s="15">
        <v>124.37719999999999</v>
      </c>
      <c r="D2506" s="15">
        <v>0</v>
      </c>
      <c r="E2506" s="15">
        <f t="shared" si="238"/>
        <v>200</v>
      </c>
      <c r="F2506" s="15">
        <f t="shared" si="239"/>
        <v>200</v>
      </c>
      <c r="G2506" s="15">
        <f t="shared" si="239"/>
        <v>0</v>
      </c>
      <c r="H2506" s="15">
        <f t="shared" si="239"/>
        <v>0</v>
      </c>
    </row>
    <row r="2507" spans="1:8" ht="16.5" thickTop="1" thickBot="1" x14ac:dyDescent="0.3">
      <c r="A2507" s="5" t="s">
        <v>2969</v>
      </c>
      <c r="B2507" s="8" t="s">
        <v>28</v>
      </c>
      <c r="C2507" s="15">
        <v>124.37719999999999</v>
      </c>
      <c r="D2507" s="15">
        <v>0</v>
      </c>
      <c r="E2507" s="15">
        <f t="shared" si="238"/>
        <v>200</v>
      </c>
      <c r="F2507" s="15">
        <f t="shared" si="239"/>
        <v>200</v>
      </c>
      <c r="G2507" s="15">
        <f t="shared" si="239"/>
        <v>0</v>
      </c>
      <c r="H2507" s="15">
        <f t="shared" si="239"/>
        <v>0</v>
      </c>
    </row>
    <row r="2508" spans="1:8" ht="76.5" thickTop="1" thickBot="1" x14ac:dyDescent="0.3">
      <c r="A2508" s="5" t="s">
        <v>2970</v>
      </c>
      <c r="B2508" s="6" t="s">
        <v>2971</v>
      </c>
      <c r="C2508" s="14">
        <v>0</v>
      </c>
      <c r="D2508" s="14">
        <v>0</v>
      </c>
      <c r="E2508" s="14">
        <f t="shared" si="238"/>
        <v>200</v>
      </c>
      <c r="F2508" s="14">
        <f t="shared" ref="F2508:H2509" si="240">SUM(F2509)</f>
        <v>200</v>
      </c>
      <c r="G2508" s="14">
        <f t="shared" si="240"/>
        <v>0</v>
      </c>
      <c r="H2508" s="14">
        <f t="shared" si="240"/>
        <v>0</v>
      </c>
    </row>
    <row r="2509" spans="1:8" ht="16.5" thickTop="1" thickBot="1" x14ac:dyDescent="0.3">
      <c r="A2509" s="5" t="s">
        <v>2972</v>
      </c>
      <c r="B2509" s="7" t="s">
        <v>20</v>
      </c>
      <c r="C2509" s="15">
        <v>0</v>
      </c>
      <c r="D2509" s="15">
        <v>0</v>
      </c>
      <c r="E2509" s="15">
        <f t="shared" si="238"/>
        <v>200</v>
      </c>
      <c r="F2509" s="15">
        <f t="shared" si="240"/>
        <v>200</v>
      </c>
      <c r="G2509" s="15">
        <f t="shared" si="240"/>
        <v>0</v>
      </c>
      <c r="H2509" s="15">
        <f t="shared" si="240"/>
        <v>0</v>
      </c>
    </row>
    <row r="2510" spans="1:8" ht="16.5" thickTop="1" thickBot="1" x14ac:dyDescent="0.3">
      <c r="A2510" s="5" t="s">
        <v>2973</v>
      </c>
      <c r="B2510" s="8" t="s">
        <v>28</v>
      </c>
      <c r="C2510" s="15">
        <v>0</v>
      </c>
      <c r="D2510" s="15">
        <v>0</v>
      </c>
      <c r="E2510" s="15">
        <f t="shared" si="238"/>
        <v>200</v>
      </c>
      <c r="F2510" s="15">
        <v>200</v>
      </c>
      <c r="G2510" s="15">
        <v>0</v>
      </c>
      <c r="H2510" s="15">
        <v>0</v>
      </c>
    </row>
    <row r="2511" spans="1:8" ht="16.5" thickTop="1" thickBot="1" x14ac:dyDescent="0.3">
      <c r="A2511" s="5" t="s">
        <v>2974</v>
      </c>
      <c r="B2511" s="6" t="s">
        <v>2975</v>
      </c>
      <c r="C2511" s="14">
        <v>3.69</v>
      </c>
      <c r="D2511" s="14">
        <v>0</v>
      </c>
      <c r="E2511" s="14">
        <f t="shared" si="238"/>
        <v>0</v>
      </c>
      <c r="F2511" s="14">
        <f t="shared" ref="F2511:H2512" si="241">SUM(F2512)</f>
        <v>0</v>
      </c>
      <c r="G2511" s="14">
        <f t="shared" si="241"/>
        <v>0</v>
      </c>
      <c r="H2511" s="14">
        <f t="shared" si="241"/>
        <v>0</v>
      </c>
    </row>
    <row r="2512" spans="1:8" ht="16.5" thickTop="1" thickBot="1" x14ac:dyDescent="0.3">
      <c r="A2512" s="5" t="s">
        <v>2976</v>
      </c>
      <c r="B2512" s="7" t="s">
        <v>20</v>
      </c>
      <c r="C2512" s="15">
        <v>3.69</v>
      </c>
      <c r="D2512" s="15">
        <v>0</v>
      </c>
      <c r="E2512" s="15">
        <f t="shared" si="238"/>
        <v>0</v>
      </c>
      <c r="F2512" s="15">
        <f t="shared" si="241"/>
        <v>0</v>
      </c>
      <c r="G2512" s="15">
        <f t="shared" si="241"/>
        <v>0</v>
      </c>
      <c r="H2512" s="15">
        <f t="shared" si="241"/>
        <v>0</v>
      </c>
    </row>
    <row r="2513" spans="1:8" ht="16.5" thickTop="1" thickBot="1" x14ac:dyDescent="0.3">
      <c r="A2513" s="5" t="s">
        <v>2977</v>
      </c>
      <c r="B2513" s="8" t="s">
        <v>28</v>
      </c>
      <c r="C2513" s="15">
        <v>3.69</v>
      </c>
      <c r="D2513" s="15">
        <v>0</v>
      </c>
      <c r="E2513" s="15">
        <f t="shared" si="238"/>
        <v>0</v>
      </c>
      <c r="F2513" s="15">
        <v>0</v>
      </c>
      <c r="G2513" s="15">
        <v>0</v>
      </c>
      <c r="H2513" s="15">
        <v>0</v>
      </c>
    </row>
    <row r="2514" spans="1:8" ht="16.5" thickTop="1" thickBot="1" x14ac:dyDescent="0.3">
      <c r="A2514" s="5" t="s">
        <v>2978</v>
      </c>
      <c r="B2514" s="6" t="s">
        <v>2979</v>
      </c>
      <c r="C2514" s="14">
        <v>19.242000000000001</v>
      </c>
      <c r="D2514" s="14">
        <v>0</v>
      </c>
      <c r="E2514" s="14">
        <f t="shared" si="238"/>
        <v>0</v>
      </c>
      <c r="F2514" s="14">
        <f t="shared" ref="F2514:H2515" si="242">SUM(F2515)</f>
        <v>0</v>
      </c>
      <c r="G2514" s="14">
        <f t="shared" si="242"/>
        <v>0</v>
      </c>
      <c r="H2514" s="14">
        <f t="shared" si="242"/>
        <v>0</v>
      </c>
    </row>
    <row r="2515" spans="1:8" ht="16.5" thickTop="1" thickBot="1" x14ac:dyDescent="0.3">
      <c r="A2515" s="5" t="s">
        <v>2980</v>
      </c>
      <c r="B2515" s="7" t="s">
        <v>20</v>
      </c>
      <c r="C2515" s="15">
        <v>19.242000000000001</v>
      </c>
      <c r="D2515" s="15">
        <v>0</v>
      </c>
      <c r="E2515" s="15">
        <f t="shared" si="238"/>
        <v>0</v>
      </c>
      <c r="F2515" s="15">
        <f t="shared" si="242"/>
        <v>0</v>
      </c>
      <c r="G2515" s="15">
        <f t="shared" si="242"/>
        <v>0</v>
      </c>
      <c r="H2515" s="15">
        <f t="shared" si="242"/>
        <v>0</v>
      </c>
    </row>
    <row r="2516" spans="1:8" ht="16.5" thickTop="1" thickBot="1" x14ac:dyDescent="0.3">
      <c r="A2516" s="5" t="s">
        <v>2981</v>
      </c>
      <c r="B2516" s="8" t="s">
        <v>28</v>
      </c>
      <c r="C2516" s="15">
        <v>19.242000000000001</v>
      </c>
      <c r="D2516" s="15">
        <v>0</v>
      </c>
      <c r="E2516" s="15">
        <f t="shared" si="238"/>
        <v>0</v>
      </c>
      <c r="F2516" s="15">
        <v>0</v>
      </c>
      <c r="G2516" s="15">
        <v>0</v>
      </c>
      <c r="H2516" s="15">
        <v>0</v>
      </c>
    </row>
    <row r="2517" spans="1:8" ht="16.5" thickTop="1" thickBot="1" x14ac:dyDescent="0.3">
      <c r="A2517" s="5" t="s">
        <v>2982</v>
      </c>
      <c r="B2517" s="6" t="s">
        <v>2983</v>
      </c>
      <c r="C2517" s="14">
        <v>27.573</v>
      </c>
      <c r="D2517" s="14">
        <v>0</v>
      </c>
      <c r="E2517" s="14">
        <f t="shared" si="238"/>
        <v>0</v>
      </c>
      <c r="F2517" s="14">
        <f t="shared" ref="F2517:H2518" si="243">SUM(F2518)</f>
        <v>0</v>
      </c>
      <c r="G2517" s="14">
        <f t="shared" si="243"/>
        <v>0</v>
      </c>
      <c r="H2517" s="14">
        <f t="shared" si="243"/>
        <v>0</v>
      </c>
    </row>
    <row r="2518" spans="1:8" ht="16.5" thickTop="1" thickBot="1" x14ac:dyDescent="0.3">
      <c r="A2518" s="5" t="s">
        <v>2984</v>
      </c>
      <c r="B2518" s="7" t="s">
        <v>20</v>
      </c>
      <c r="C2518" s="15">
        <v>27.573</v>
      </c>
      <c r="D2518" s="15">
        <v>0</v>
      </c>
      <c r="E2518" s="15">
        <f t="shared" si="238"/>
        <v>0</v>
      </c>
      <c r="F2518" s="15">
        <f t="shared" si="243"/>
        <v>0</v>
      </c>
      <c r="G2518" s="15">
        <f t="shared" si="243"/>
        <v>0</v>
      </c>
      <c r="H2518" s="15">
        <f t="shared" si="243"/>
        <v>0</v>
      </c>
    </row>
    <row r="2519" spans="1:8" ht="16.5" thickTop="1" thickBot="1" x14ac:dyDescent="0.3">
      <c r="A2519" s="5" t="s">
        <v>2985</v>
      </c>
      <c r="B2519" s="8" t="s">
        <v>28</v>
      </c>
      <c r="C2519" s="15">
        <v>27.573</v>
      </c>
      <c r="D2519" s="15">
        <v>0</v>
      </c>
      <c r="E2519" s="15">
        <f t="shared" si="238"/>
        <v>0</v>
      </c>
      <c r="F2519" s="15">
        <v>0</v>
      </c>
      <c r="G2519" s="15">
        <v>0</v>
      </c>
      <c r="H2519" s="15">
        <v>0</v>
      </c>
    </row>
    <row r="2520" spans="1:8" ht="31.5" thickTop="1" thickBot="1" x14ac:dyDescent="0.3">
      <c r="A2520" s="5" t="s">
        <v>2986</v>
      </c>
      <c r="B2520" s="6" t="s">
        <v>2987</v>
      </c>
      <c r="C2520" s="14">
        <v>15.776</v>
      </c>
      <c r="D2520" s="14">
        <v>0</v>
      </c>
      <c r="E2520" s="14">
        <f t="shared" si="238"/>
        <v>0</v>
      </c>
      <c r="F2520" s="14">
        <f t="shared" ref="F2520:H2521" si="244">SUM(F2521)</f>
        <v>0</v>
      </c>
      <c r="G2520" s="14">
        <f t="shared" si="244"/>
        <v>0</v>
      </c>
      <c r="H2520" s="14">
        <f t="shared" si="244"/>
        <v>0</v>
      </c>
    </row>
    <row r="2521" spans="1:8" ht="16.5" thickTop="1" thickBot="1" x14ac:dyDescent="0.3">
      <c r="A2521" s="5" t="s">
        <v>2988</v>
      </c>
      <c r="B2521" s="7" t="s">
        <v>20</v>
      </c>
      <c r="C2521" s="15">
        <v>15.776</v>
      </c>
      <c r="D2521" s="15">
        <v>0</v>
      </c>
      <c r="E2521" s="15">
        <f t="shared" si="238"/>
        <v>0</v>
      </c>
      <c r="F2521" s="15">
        <f t="shared" si="244"/>
        <v>0</v>
      </c>
      <c r="G2521" s="15">
        <f t="shared" si="244"/>
        <v>0</v>
      </c>
      <c r="H2521" s="15">
        <f t="shared" si="244"/>
        <v>0</v>
      </c>
    </row>
    <row r="2522" spans="1:8" ht="16.5" thickTop="1" thickBot="1" x14ac:dyDescent="0.3">
      <c r="A2522" s="5" t="s">
        <v>2989</v>
      </c>
      <c r="B2522" s="8" t="s">
        <v>28</v>
      </c>
      <c r="C2522" s="15">
        <v>15.776</v>
      </c>
      <c r="D2522" s="15">
        <v>0</v>
      </c>
      <c r="E2522" s="15">
        <f t="shared" si="238"/>
        <v>0</v>
      </c>
      <c r="F2522" s="15">
        <v>0</v>
      </c>
      <c r="G2522" s="15">
        <v>0</v>
      </c>
      <c r="H2522" s="15">
        <v>0</v>
      </c>
    </row>
    <row r="2523" spans="1:8" ht="16.5" thickTop="1" thickBot="1" x14ac:dyDescent="0.3">
      <c r="A2523" s="5" t="s">
        <v>2990</v>
      </c>
      <c r="B2523" s="6" t="s">
        <v>2991</v>
      </c>
      <c r="C2523" s="14">
        <v>12.667199999999999</v>
      </c>
      <c r="D2523" s="14">
        <v>0</v>
      </c>
      <c r="E2523" s="14">
        <f t="shared" si="238"/>
        <v>0</v>
      </c>
      <c r="F2523" s="14">
        <f t="shared" ref="F2523:H2524" si="245">SUM(F2524)</f>
        <v>0</v>
      </c>
      <c r="G2523" s="14">
        <f t="shared" si="245"/>
        <v>0</v>
      </c>
      <c r="H2523" s="14">
        <f t="shared" si="245"/>
        <v>0</v>
      </c>
    </row>
    <row r="2524" spans="1:8" ht="16.5" thickTop="1" thickBot="1" x14ac:dyDescent="0.3">
      <c r="A2524" s="5" t="s">
        <v>2992</v>
      </c>
      <c r="B2524" s="7" t="s">
        <v>20</v>
      </c>
      <c r="C2524" s="15">
        <v>12.667199999999999</v>
      </c>
      <c r="D2524" s="15">
        <v>0</v>
      </c>
      <c r="E2524" s="15">
        <f t="shared" si="238"/>
        <v>0</v>
      </c>
      <c r="F2524" s="15">
        <f t="shared" si="245"/>
        <v>0</v>
      </c>
      <c r="G2524" s="15">
        <f t="shared" si="245"/>
        <v>0</v>
      </c>
      <c r="H2524" s="15">
        <f t="shared" si="245"/>
        <v>0</v>
      </c>
    </row>
    <row r="2525" spans="1:8" ht="16.5" thickTop="1" thickBot="1" x14ac:dyDescent="0.3">
      <c r="A2525" s="5" t="s">
        <v>2993</v>
      </c>
      <c r="B2525" s="8" t="s">
        <v>28</v>
      </c>
      <c r="C2525" s="15">
        <v>12.667199999999999</v>
      </c>
      <c r="D2525" s="15">
        <v>0</v>
      </c>
      <c r="E2525" s="15">
        <f t="shared" si="238"/>
        <v>0</v>
      </c>
      <c r="F2525" s="15">
        <v>0</v>
      </c>
      <c r="G2525" s="15">
        <v>0</v>
      </c>
      <c r="H2525" s="15">
        <v>0</v>
      </c>
    </row>
    <row r="2526" spans="1:8" ht="16.5" thickTop="1" thickBot="1" x14ac:dyDescent="0.3">
      <c r="A2526" s="5" t="s">
        <v>2994</v>
      </c>
      <c r="B2526" s="6" t="s">
        <v>2995</v>
      </c>
      <c r="C2526" s="14">
        <v>17.454000000000001</v>
      </c>
      <c r="D2526" s="14">
        <v>0</v>
      </c>
      <c r="E2526" s="14">
        <f t="shared" si="238"/>
        <v>0</v>
      </c>
      <c r="F2526" s="14">
        <f t="shared" ref="F2526:H2527" si="246">SUM(F2527)</f>
        <v>0</v>
      </c>
      <c r="G2526" s="14">
        <f t="shared" si="246"/>
        <v>0</v>
      </c>
      <c r="H2526" s="14">
        <f t="shared" si="246"/>
        <v>0</v>
      </c>
    </row>
    <row r="2527" spans="1:8" ht="16.5" thickTop="1" thickBot="1" x14ac:dyDescent="0.3">
      <c r="A2527" s="5" t="s">
        <v>2996</v>
      </c>
      <c r="B2527" s="7" t="s">
        <v>20</v>
      </c>
      <c r="C2527" s="15">
        <v>17.454000000000001</v>
      </c>
      <c r="D2527" s="15">
        <v>0</v>
      </c>
      <c r="E2527" s="15">
        <f t="shared" si="238"/>
        <v>0</v>
      </c>
      <c r="F2527" s="15">
        <f t="shared" si="246"/>
        <v>0</v>
      </c>
      <c r="G2527" s="15">
        <f t="shared" si="246"/>
        <v>0</v>
      </c>
      <c r="H2527" s="15">
        <f t="shared" si="246"/>
        <v>0</v>
      </c>
    </row>
    <row r="2528" spans="1:8" ht="16.5" thickTop="1" thickBot="1" x14ac:dyDescent="0.3">
      <c r="A2528" s="5" t="s">
        <v>2997</v>
      </c>
      <c r="B2528" s="8" t="s">
        <v>28</v>
      </c>
      <c r="C2528" s="15">
        <v>17.454000000000001</v>
      </c>
      <c r="D2528" s="15">
        <v>0</v>
      </c>
      <c r="E2528" s="15">
        <f t="shared" si="238"/>
        <v>0</v>
      </c>
      <c r="F2528" s="15">
        <v>0</v>
      </c>
      <c r="G2528" s="15">
        <v>0</v>
      </c>
      <c r="H2528" s="15">
        <v>0</v>
      </c>
    </row>
    <row r="2529" spans="1:8" ht="16.5" thickTop="1" thickBot="1" x14ac:dyDescent="0.3">
      <c r="A2529" s="5" t="s">
        <v>2998</v>
      </c>
      <c r="B2529" s="6" t="s">
        <v>2999</v>
      </c>
      <c r="C2529" s="14">
        <v>27.975000000000001</v>
      </c>
      <c r="D2529" s="14">
        <v>0</v>
      </c>
      <c r="E2529" s="14">
        <f t="shared" si="238"/>
        <v>0</v>
      </c>
      <c r="F2529" s="14">
        <f t="shared" ref="F2529:H2530" si="247">SUM(F2530)</f>
        <v>0</v>
      </c>
      <c r="G2529" s="14">
        <f t="shared" si="247"/>
        <v>0</v>
      </c>
      <c r="H2529" s="14">
        <f t="shared" si="247"/>
        <v>0</v>
      </c>
    </row>
    <row r="2530" spans="1:8" ht="16.5" thickTop="1" thickBot="1" x14ac:dyDescent="0.3">
      <c r="A2530" s="5" t="s">
        <v>3000</v>
      </c>
      <c r="B2530" s="7" t="s">
        <v>20</v>
      </c>
      <c r="C2530" s="15">
        <v>27.975000000000001</v>
      </c>
      <c r="D2530" s="15">
        <v>0</v>
      </c>
      <c r="E2530" s="15">
        <f t="shared" si="238"/>
        <v>0</v>
      </c>
      <c r="F2530" s="15">
        <f t="shared" si="247"/>
        <v>0</v>
      </c>
      <c r="G2530" s="15">
        <f t="shared" si="247"/>
        <v>0</v>
      </c>
      <c r="H2530" s="15">
        <f t="shared" si="247"/>
        <v>0</v>
      </c>
    </row>
    <row r="2531" spans="1:8" ht="16.5" thickTop="1" thickBot="1" x14ac:dyDescent="0.3">
      <c r="A2531" s="5" t="s">
        <v>3001</v>
      </c>
      <c r="B2531" s="8" t="s">
        <v>28</v>
      </c>
      <c r="C2531" s="15">
        <v>27.975000000000001</v>
      </c>
      <c r="D2531" s="15">
        <v>0</v>
      </c>
      <c r="E2531" s="15">
        <f t="shared" si="238"/>
        <v>0</v>
      </c>
      <c r="F2531" s="15">
        <v>0</v>
      </c>
      <c r="G2531" s="15">
        <v>0</v>
      </c>
      <c r="H2531" s="15">
        <v>0</v>
      </c>
    </row>
    <row r="2532" spans="1:8" ht="16.5" thickTop="1" thickBot="1" x14ac:dyDescent="0.3">
      <c r="A2532" s="5" t="s">
        <v>3002</v>
      </c>
      <c r="B2532" s="6" t="s">
        <v>3003</v>
      </c>
      <c r="C2532" s="14">
        <v>0</v>
      </c>
      <c r="D2532" s="14">
        <v>0</v>
      </c>
      <c r="E2532" s="14">
        <f t="shared" si="238"/>
        <v>0</v>
      </c>
      <c r="F2532" s="14">
        <f t="shared" ref="F2532:H2533" si="248">SUM(F2533)</f>
        <v>0</v>
      </c>
      <c r="G2532" s="14">
        <f t="shared" si="248"/>
        <v>0</v>
      </c>
      <c r="H2532" s="14">
        <f t="shared" si="248"/>
        <v>0</v>
      </c>
    </row>
    <row r="2533" spans="1:8" ht="16.5" thickTop="1" thickBot="1" x14ac:dyDescent="0.3">
      <c r="A2533" s="5" t="s">
        <v>3004</v>
      </c>
      <c r="B2533" s="7" t="s">
        <v>20</v>
      </c>
      <c r="C2533" s="15">
        <v>0</v>
      </c>
      <c r="D2533" s="15">
        <v>0</v>
      </c>
      <c r="E2533" s="15">
        <f t="shared" si="238"/>
        <v>0</v>
      </c>
      <c r="F2533" s="15">
        <f t="shared" si="248"/>
        <v>0</v>
      </c>
      <c r="G2533" s="15">
        <f t="shared" si="248"/>
        <v>0</v>
      </c>
      <c r="H2533" s="15">
        <f t="shared" si="248"/>
        <v>0</v>
      </c>
    </row>
    <row r="2534" spans="1:8" ht="16.5" thickTop="1" thickBot="1" x14ac:dyDescent="0.3">
      <c r="A2534" s="5" t="s">
        <v>3005</v>
      </c>
      <c r="B2534" s="8" t="s">
        <v>28</v>
      </c>
      <c r="C2534" s="15">
        <v>0</v>
      </c>
      <c r="D2534" s="15">
        <v>0</v>
      </c>
      <c r="E2534" s="15">
        <f t="shared" si="238"/>
        <v>0</v>
      </c>
      <c r="F2534" s="15">
        <v>0</v>
      </c>
      <c r="G2534" s="15">
        <v>0</v>
      </c>
      <c r="H2534" s="15">
        <v>0</v>
      </c>
    </row>
    <row r="2535" spans="1:8" ht="16.5" thickTop="1" thickBot="1" x14ac:dyDescent="0.3">
      <c r="A2535" s="5" t="s">
        <v>3006</v>
      </c>
      <c r="B2535" s="6" t="s">
        <v>2936</v>
      </c>
      <c r="C2535" s="14">
        <v>0</v>
      </c>
      <c r="D2535" s="14">
        <v>0</v>
      </c>
      <c r="E2535" s="14">
        <f t="shared" si="238"/>
        <v>0</v>
      </c>
      <c r="F2535" s="14">
        <f t="shared" ref="F2535:H2536" si="249">SUM(F2536)</f>
        <v>0</v>
      </c>
      <c r="G2535" s="14">
        <f t="shared" si="249"/>
        <v>0</v>
      </c>
      <c r="H2535" s="14">
        <f t="shared" si="249"/>
        <v>0</v>
      </c>
    </row>
    <row r="2536" spans="1:8" ht="16.5" thickTop="1" thickBot="1" x14ac:dyDescent="0.3">
      <c r="A2536" s="5" t="s">
        <v>3007</v>
      </c>
      <c r="B2536" s="7" t="s">
        <v>20</v>
      </c>
      <c r="C2536" s="15">
        <v>0</v>
      </c>
      <c r="D2536" s="15">
        <v>0</v>
      </c>
      <c r="E2536" s="15">
        <f t="shared" si="238"/>
        <v>0</v>
      </c>
      <c r="F2536" s="15">
        <f t="shared" si="249"/>
        <v>0</v>
      </c>
      <c r="G2536" s="15">
        <f t="shared" si="249"/>
        <v>0</v>
      </c>
      <c r="H2536" s="15">
        <f t="shared" si="249"/>
        <v>0</v>
      </c>
    </row>
    <row r="2537" spans="1:8" ht="16.5" thickTop="1" thickBot="1" x14ac:dyDescent="0.3">
      <c r="A2537" s="5" t="s">
        <v>3008</v>
      </c>
      <c r="B2537" s="8" t="s">
        <v>28</v>
      </c>
      <c r="C2537" s="15">
        <v>0</v>
      </c>
      <c r="D2537" s="15">
        <v>0</v>
      </c>
      <c r="E2537" s="15">
        <f t="shared" si="238"/>
        <v>0</v>
      </c>
      <c r="F2537" s="15">
        <v>0</v>
      </c>
      <c r="G2537" s="15">
        <v>0</v>
      </c>
      <c r="H2537" s="15">
        <v>0</v>
      </c>
    </row>
    <row r="2538" spans="1:8" ht="16.5" thickTop="1" thickBot="1" x14ac:dyDescent="0.3">
      <c r="A2538" s="5" t="s">
        <v>3009</v>
      </c>
      <c r="B2538" s="6" t="s">
        <v>2927</v>
      </c>
      <c r="C2538" s="14">
        <v>0</v>
      </c>
      <c r="D2538" s="14">
        <v>0</v>
      </c>
      <c r="E2538" s="14">
        <f t="shared" si="238"/>
        <v>0</v>
      </c>
      <c r="F2538" s="14">
        <f t="shared" ref="F2538:H2539" si="250">SUM(F2539)</f>
        <v>0</v>
      </c>
      <c r="G2538" s="14">
        <f t="shared" si="250"/>
        <v>0</v>
      </c>
      <c r="H2538" s="14">
        <f t="shared" si="250"/>
        <v>0</v>
      </c>
    </row>
    <row r="2539" spans="1:8" ht="16.5" thickTop="1" thickBot="1" x14ac:dyDescent="0.3">
      <c r="A2539" s="5" t="s">
        <v>3010</v>
      </c>
      <c r="B2539" s="7" t="s">
        <v>20</v>
      </c>
      <c r="C2539" s="15">
        <v>0</v>
      </c>
      <c r="D2539" s="15">
        <v>0</v>
      </c>
      <c r="E2539" s="15">
        <f t="shared" si="238"/>
        <v>0</v>
      </c>
      <c r="F2539" s="15">
        <f t="shared" si="250"/>
        <v>0</v>
      </c>
      <c r="G2539" s="15">
        <f t="shared" si="250"/>
        <v>0</v>
      </c>
      <c r="H2539" s="15">
        <f t="shared" si="250"/>
        <v>0</v>
      </c>
    </row>
    <row r="2540" spans="1:8" ht="16.5" thickTop="1" thickBot="1" x14ac:dyDescent="0.3">
      <c r="A2540" s="5" t="s">
        <v>3011</v>
      </c>
      <c r="B2540" s="8" t="s">
        <v>28</v>
      </c>
      <c r="C2540" s="15">
        <v>0</v>
      </c>
      <c r="D2540" s="15">
        <v>0</v>
      </c>
      <c r="E2540" s="15">
        <f t="shared" si="238"/>
        <v>0</v>
      </c>
      <c r="F2540" s="15">
        <v>0</v>
      </c>
      <c r="G2540" s="15">
        <v>0</v>
      </c>
      <c r="H2540" s="15">
        <v>0</v>
      </c>
    </row>
    <row r="2541" spans="1:8" ht="31.5" thickTop="1" thickBot="1" x14ac:dyDescent="0.3">
      <c r="A2541" s="5" t="s">
        <v>3012</v>
      </c>
      <c r="B2541" s="6" t="s">
        <v>3013</v>
      </c>
      <c r="C2541" s="14">
        <v>1853.24207</v>
      </c>
      <c r="D2541" s="14">
        <v>2407</v>
      </c>
      <c r="E2541" s="14">
        <f t="shared" si="238"/>
        <v>2100</v>
      </c>
      <c r="F2541" s="14">
        <f>SUM(F2542,F2547)</f>
        <v>2100</v>
      </c>
      <c r="G2541" s="14">
        <f>SUM(G2542,G2547)</f>
        <v>0</v>
      </c>
      <c r="H2541" s="14">
        <f>SUM(H2542,H2547)</f>
        <v>0</v>
      </c>
    </row>
    <row r="2542" spans="1:8" ht="16.5" thickTop="1" thickBot="1" x14ac:dyDescent="0.3">
      <c r="A2542" s="5" t="s">
        <v>3014</v>
      </c>
      <c r="B2542" s="7" t="s">
        <v>20</v>
      </c>
      <c r="C2542" s="15">
        <v>1737.3155899999999</v>
      </c>
      <c r="D2542" s="15">
        <v>2307</v>
      </c>
      <c r="E2542" s="15">
        <f t="shared" si="238"/>
        <v>2015</v>
      </c>
      <c r="F2542" s="15">
        <f>SUM(F2543:F2546)</f>
        <v>2015</v>
      </c>
      <c r="G2542" s="15">
        <f>SUM(G2543:G2546)</f>
        <v>0</v>
      </c>
      <c r="H2542" s="15">
        <f>SUM(H2543:H2546)</f>
        <v>0</v>
      </c>
    </row>
    <row r="2543" spans="1:8" ht="16.5" thickTop="1" thickBot="1" x14ac:dyDescent="0.3">
      <c r="A2543" s="5" t="s">
        <v>3015</v>
      </c>
      <c r="B2543" s="8" t="s">
        <v>22</v>
      </c>
      <c r="C2543" s="15">
        <v>289.99536999999998</v>
      </c>
      <c r="D2543" s="15">
        <v>290</v>
      </c>
      <c r="E2543" s="15">
        <f t="shared" si="238"/>
        <v>297</v>
      </c>
      <c r="F2543" s="15">
        <v>297</v>
      </c>
      <c r="G2543" s="15">
        <v>0</v>
      </c>
      <c r="H2543" s="15">
        <v>0</v>
      </c>
    </row>
    <row r="2544" spans="1:8" ht="16.5" thickTop="1" thickBot="1" x14ac:dyDescent="0.3">
      <c r="A2544" s="5" t="s">
        <v>3016</v>
      </c>
      <c r="B2544" s="8" t="s">
        <v>24</v>
      </c>
      <c r="C2544" s="15">
        <v>1437.8989099999999</v>
      </c>
      <c r="D2544" s="15">
        <v>2002</v>
      </c>
      <c r="E2544" s="15">
        <f t="shared" si="238"/>
        <v>1693</v>
      </c>
      <c r="F2544" s="15">
        <v>1693</v>
      </c>
      <c r="G2544" s="15">
        <v>0</v>
      </c>
      <c r="H2544" s="15">
        <v>0</v>
      </c>
    </row>
    <row r="2545" spans="1:8" ht="16.5" thickTop="1" thickBot="1" x14ac:dyDescent="0.3">
      <c r="A2545" s="5" t="s">
        <v>3017</v>
      </c>
      <c r="B2545" s="8" t="s">
        <v>32</v>
      </c>
      <c r="C2545" s="15">
        <v>7.4473099999999999</v>
      </c>
      <c r="D2545" s="15">
        <v>10</v>
      </c>
      <c r="E2545" s="15">
        <f t="shared" si="238"/>
        <v>15</v>
      </c>
      <c r="F2545" s="15">
        <v>15</v>
      </c>
      <c r="G2545" s="15">
        <v>0</v>
      </c>
      <c r="H2545" s="15">
        <v>0</v>
      </c>
    </row>
    <row r="2546" spans="1:8" ht="16.5" thickTop="1" thickBot="1" x14ac:dyDescent="0.3">
      <c r="A2546" s="5" t="s">
        <v>3018</v>
      </c>
      <c r="B2546" s="8" t="s">
        <v>34</v>
      </c>
      <c r="C2546" s="15">
        <v>1.974</v>
      </c>
      <c r="D2546" s="15">
        <v>5</v>
      </c>
      <c r="E2546" s="15">
        <f t="shared" si="238"/>
        <v>10</v>
      </c>
      <c r="F2546" s="15">
        <v>10</v>
      </c>
      <c r="G2546" s="15">
        <v>0</v>
      </c>
      <c r="H2546" s="15">
        <v>0</v>
      </c>
    </row>
    <row r="2547" spans="1:8" ht="16.5" thickTop="1" thickBot="1" x14ac:dyDescent="0.3">
      <c r="A2547" s="5" t="s">
        <v>3019</v>
      </c>
      <c r="B2547" s="7" t="s">
        <v>36</v>
      </c>
      <c r="C2547" s="15">
        <v>115.92648</v>
      </c>
      <c r="D2547" s="15">
        <v>100</v>
      </c>
      <c r="E2547" s="15">
        <f t="shared" si="238"/>
        <v>85</v>
      </c>
      <c r="F2547" s="15">
        <v>85</v>
      </c>
      <c r="G2547" s="15">
        <v>0</v>
      </c>
      <c r="H2547" s="15">
        <v>0</v>
      </c>
    </row>
    <row r="2548" spans="1:8" ht="16.5" thickTop="1" thickBot="1" x14ac:dyDescent="0.3">
      <c r="A2548" s="5" t="s">
        <v>3020</v>
      </c>
      <c r="B2548" s="6" t="s">
        <v>3021</v>
      </c>
      <c r="C2548" s="14">
        <v>98237.667820000002</v>
      </c>
      <c r="D2548" s="14">
        <v>106617</v>
      </c>
      <c r="E2548" s="14">
        <f t="shared" si="238"/>
        <v>115984</v>
      </c>
      <c r="F2548" s="14">
        <f t="shared" ref="F2548:H2549" si="251">SUM(F2558,F2581,F2651,F2657,F2660)</f>
        <v>115984</v>
      </c>
      <c r="G2548" s="14">
        <f t="shared" si="251"/>
        <v>0</v>
      </c>
      <c r="H2548" s="14">
        <f t="shared" si="251"/>
        <v>0</v>
      </c>
    </row>
    <row r="2549" spans="1:8" ht="16.5" thickTop="1" thickBot="1" x14ac:dyDescent="0.3">
      <c r="A2549" s="5" t="s">
        <v>3022</v>
      </c>
      <c r="B2549" s="7" t="s">
        <v>20</v>
      </c>
      <c r="C2549" s="15">
        <v>97491.337370000008</v>
      </c>
      <c r="D2549" s="15">
        <v>106542</v>
      </c>
      <c r="E2549" s="15">
        <f t="shared" si="238"/>
        <v>115555</v>
      </c>
      <c r="F2549" s="15">
        <f t="shared" si="251"/>
        <v>115555</v>
      </c>
      <c r="G2549" s="15">
        <f t="shared" si="251"/>
        <v>0</v>
      </c>
      <c r="H2549" s="15">
        <f t="shared" si="251"/>
        <v>0</v>
      </c>
    </row>
    <row r="2550" spans="1:8" ht="16.5" thickTop="1" thickBot="1" x14ac:dyDescent="0.3">
      <c r="A2550" s="5" t="s">
        <v>3023</v>
      </c>
      <c r="B2550" s="8" t="s">
        <v>22</v>
      </c>
      <c r="C2550" s="15">
        <v>3443.87257</v>
      </c>
      <c r="D2550" s="15">
        <v>3527</v>
      </c>
      <c r="E2550" s="15">
        <f t="shared" si="238"/>
        <v>3321</v>
      </c>
      <c r="F2550" s="15">
        <f>SUM(F2560,F2662)</f>
        <v>3321</v>
      </c>
      <c r="G2550" s="15">
        <f>SUM(G2560,G2662)</f>
        <v>0</v>
      </c>
      <c r="H2550" s="15">
        <f>SUM(H2560,H2662)</f>
        <v>0</v>
      </c>
    </row>
    <row r="2551" spans="1:8" ht="16.5" thickTop="1" thickBot="1" x14ac:dyDescent="0.3">
      <c r="A2551" s="5" t="s">
        <v>3024</v>
      </c>
      <c r="B2551" s="8" t="s">
        <v>24</v>
      </c>
      <c r="C2551" s="15">
        <v>8915.9418999999998</v>
      </c>
      <c r="D2551" s="15">
        <v>8232</v>
      </c>
      <c r="E2551" s="15">
        <f t="shared" si="238"/>
        <v>8223</v>
      </c>
      <c r="F2551" s="15">
        <f>SUM(F2561,F2653,F2663)</f>
        <v>8223</v>
      </c>
      <c r="G2551" s="15">
        <f>SUM(G2561,G2653,G2663)</f>
        <v>0</v>
      </c>
      <c r="H2551" s="15">
        <f>SUM(H2561,H2653,H2663)</f>
        <v>0</v>
      </c>
    </row>
    <row r="2552" spans="1:8" ht="16.5" thickTop="1" thickBot="1" x14ac:dyDescent="0.3">
      <c r="A2552" s="5" t="s">
        <v>3025</v>
      </c>
      <c r="B2552" s="8" t="s">
        <v>28</v>
      </c>
      <c r="C2552" s="15">
        <v>3510.9416099999994</v>
      </c>
      <c r="D2552" s="15">
        <v>0</v>
      </c>
      <c r="E2552" s="15">
        <f t="shared" si="238"/>
        <v>0</v>
      </c>
      <c r="F2552" s="15">
        <f>SUM(F2664)</f>
        <v>0</v>
      </c>
      <c r="G2552" s="15">
        <f>SUM(G2664)</f>
        <v>0</v>
      </c>
      <c r="H2552" s="15">
        <f>SUM(H2664)</f>
        <v>0</v>
      </c>
    </row>
    <row r="2553" spans="1:8" ht="16.5" thickTop="1" thickBot="1" x14ac:dyDescent="0.3">
      <c r="A2553" s="5" t="s">
        <v>3026</v>
      </c>
      <c r="B2553" s="8" t="s">
        <v>30</v>
      </c>
      <c r="C2553" s="15">
        <v>237.73885000000001</v>
      </c>
      <c r="D2553" s="15">
        <v>134</v>
      </c>
      <c r="E2553" s="15">
        <f t="shared" si="238"/>
        <v>125</v>
      </c>
      <c r="F2553" s="15">
        <f>SUM(F2562,F2654,F2665)</f>
        <v>125</v>
      </c>
      <c r="G2553" s="15">
        <f>SUM(G2562,G2654,G2665)</f>
        <v>0</v>
      </c>
      <c r="H2553" s="15">
        <f>SUM(H2562,H2654,H2665)</f>
        <v>0</v>
      </c>
    </row>
    <row r="2554" spans="1:8" ht="16.5" thickTop="1" thickBot="1" x14ac:dyDescent="0.3">
      <c r="A2554" s="5" t="s">
        <v>3027</v>
      </c>
      <c r="B2554" s="8" t="s">
        <v>32</v>
      </c>
      <c r="C2554" s="15">
        <v>29.14902</v>
      </c>
      <c r="D2554" s="15">
        <v>15</v>
      </c>
      <c r="E2554" s="15">
        <f t="shared" si="238"/>
        <v>15</v>
      </c>
      <c r="F2554" s="15">
        <f>SUM(F2563,F2666)</f>
        <v>15</v>
      </c>
      <c r="G2554" s="15">
        <f>SUM(G2563,G2666)</f>
        <v>0</v>
      </c>
      <c r="H2554" s="15">
        <f>SUM(H2563,H2666)</f>
        <v>0</v>
      </c>
    </row>
    <row r="2555" spans="1:8" ht="16.5" thickTop="1" thickBot="1" x14ac:dyDescent="0.3">
      <c r="A2555" s="5" t="s">
        <v>3028</v>
      </c>
      <c r="B2555" s="8" t="s">
        <v>34</v>
      </c>
      <c r="C2555" s="15">
        <v>81353.693419999996</v>
      </c>
      <c r="D2555" s="15">
        <v>94634</v>
      </c>
      <c r="E2555" s="15">
        <f t="shared" si="238"/>
        <v>103871</v>
      </c>
      <c r="F2555" s="15">
        <f>SUM(F2564,F2583,F2655,F2659,F2667)</f>
        <v>103871</v>
      </c>
      <c r="G2555" s="15">
        <f>SUM(G2564,G2583,G2655,G2659,G2667)</f>
        <v>0</v>
      </c>
      <c r="H2555" s="15">
        <f>SUM(H2564,H2583,H2655,H2659,H2667)</f>
        <v>0</v>
      </c>
    </row>
    <row r="2556" spans="1:8" ht="16.5" thickTop="1" thickBot="1" x14ac:dyDescent="0.3">
      <c r="A2556" s="5" t="s">
        <v>3029</v>
      </c>
      <c r="B2556" s="7" t="s">
        <v>36</v>
      </c>
      <c r="C2556" s="15">
        <v>651.90408000000002</v>
      </c>
      <c r="D2556" s="15">
        <v>75</v>
      </c>
      <c r="E2556" s="15">
        <f t="shared" si="238"/>
        <v>429</v>
      </c>
      <c r="F2556" s="15">
        <f>SUM(F2565,F2656,F2668)</f>
        <v>429</v>
      </c>
      <c r="G2556" s="15">
        <f>SUM(G2565,G2656,G2668)</f>
        <v>0</v>
      </c>
      <c r="H2556" s="15">
        <f>SUM(H2565,H2656,H2668)</f>
        <v>0</v>
      </c>
    </row>
    <row r="2557" spans="1:8" ht="16.5" thickTop="1" thickBot="1" x14ac:dyDescent="0.3">
      <c r="A2557" s="5" t="s">
        <v>3030</v>
      </c>
      <c r="B2557" s="7" t="s">
        <v>40</v>
      </c>
      <c r="C2557" s="15">
        <v>94.426369999999991</v>
      </c>
      <c r="D2557" s="15">
        <v>0</v>
      </c>
      <c r="E2557" s="15">
        <f t="shared" si="238"/>
        <v>0</v>
      </c>
      <c r="F2557" s="15">
        <f>SUM(F2566,F2584,F2669)</f>
        <v>0</v>
      </c>
      <c r="G2557" s="15">
        <f>SUM(G2566,G2584,G2669)</f>
        <v>0</v>
      </c>
      <c r="H2557" s="15">
        <f>SUM(H2566,H2584,H2669)</f>
        <v>0</v>
      </c>
    </row>
    <row r="2558" spans="1:8" ht="16.5" thickTop="1" thickBot="1" x14ac:dyDescent="0.3">
      <c r="A2558" s="5" t="s">
        <v>3031</v>
      </c>
      <c r="B2558" s="6" t="s">
        <v>3032</v>
      </c>
      <c r="C2558" s="14">
        <v>12244.153630000001</v>
      </c>
      <c r="D2558" s="14">
        <v>11790</v>
      </c>
      <c r="E2558" s="14">
        <f t="shared" si="238"/>
        <v>11950</v>
      </c>
      <c r="F2558" s="14">
        <f t="shared" ref="F2558:H2559" si="252">SUM(F2567,F2576)</f>
        <v>11950</v>
      </c>
      <c r="G2558" s="14">
        <f t="shared" si="252"/>
        <v>0</v>
      </c>
      <c r="H2558" s="14">
        <f t="shared" si="252"/>
        <v>0</v>
      </c>
    </row>
    <row r="2559" spans="1:8" ht="16.5" thickTop="1" thickBot="1" x14ac:dyDescent="0.3">
      <c r="A2559" s="5" t="s">
        <v>3033</v>
      </c>
      <c r="B2559" s="7" t="s">
        <v>20</v>
      </c>
      <c r="C2559" s="15">
        <v>11949.231330000001</v>
      </c>
      <c r="D2559" s="15">
        <v>11715</v>
      </c>
      <c r="E2559" s="15">
        <f t="shared" si="238"/>
        <v>11536</v>
      </c>
      <c r="F2559" s="15">
        <f t="shared" si="252"/>
        <v>11536</v>
      </c>
      <c r="G2559" s="15">
        <f t="shared" si="252"/>
        <v>0</v>
      </c>
      <c r="H2559" s="15">
        <f t="shared" si="252"/>
        <v>0</v>
      </c>
    </row>
    <row r="2560" spans="1:8" ht="16.5" thickTop="1" thickBot="1" x14ac:dyDescent="0.3">
      <c r="A2560" s="5" t="s">
        <v>3034</v>
      </c>
      <c r="B2560" s="8" t="s">
        <v>22</v>
      </c>
      <c r="C2560" s="15">
        <v>3443.87257</v>
      </c>
      <c r="D2560" s="15">
        <v>3527</v>
      </c>
      <c r="E2560" s="15">
        <f t="shared" si="238"/>
        <v>3321</v>
      </c>
      <c r="F2560" s="15">
        <f>SUM(F2569)</f>
        <v>3321</v>
      </c>
      <c r="G2560" s="15">
        <f>SUM(G2569)</f>
        <v>0</v>
      </c>
      <c r="H2560" s="15">
        <f>SUM(H2569)</f>
        <v>0</v>
      </c>
    </row>
    <row r="2561" spans="1:8" ht="16.5" thickTop="1" thickBot="1" x14ac:dyDescent="0.3">
      <c r="A2561" s="5" t="s">
        <v>3035</v>
      </c>
      <c r="B2561" s="8" t="s">
        <v>24</v>
      </c>
      <c r="C2561" s="15">
        <v>8387.022570000001</v>
      </c>
      <c r="D2561" s="15">
        <v>8035</v>
      </c>
      <c r="E2561" s="15">
        <f t="shared" si="238"/>
        <v>8058</v>
      </c>
      <c r="F2561" s="15">
        <f t="shared" ref="F2561:H2562" si="253">SUM(F2570,F2578)</f>
        <v>8058</v>
      </c>
      <c r="G2561" s="15">
        <f t="shared" si="253"/>
        <v>0</v>
      </c>
      <c r="H2561" s="15">
        <f t="shared" si="253"/>
        <v>0</v>
      </c>
    </row>
    <row r="2562" spans="1:8" ht="16.5" thickTop="1" thickBot="1" x14ac:dyDescent="0.3">
      <c r="A2562" s="5" t="s">
        <v>3036</v>
      </c>
      <c r="B2562" s="8" t="s">
        <v>30</v>
      </c>
      <c r="C2562" s="15">
        <v>70.42501</v>
      </c>
      <c r="D2562" s="15">
        <v>120</v>
      </c>
      <c r="E2562" s="15">
        <f t="shared" si="238"/>
        <v>125</v>
      </c>
      <c r="F2562" s="15">
        <f t="shared" si="253"/>
        <v>125</v>
      </c>
      <c r="G2562" s="15">
        <f t="shared" si="253"/>
        <v>0</v>
      </c>
      <c r="H2562" s="15">
        <f t="shared" si="253"/>
        <v>0</v>
      </c>
    </row>
    <row r="2563" spans="1:8" ht="16.5" thickTop="1" thickBot="1" x14ac:dyDescent="0.3">
      <c r="A2563" s="5" t="s">
        <v>3037</v>
      </c>
      <c r="B2563" s="8" t="s">
        <v>32</v>
      </c>
      <c r="C2563" s="15">
        <v>29.14902</v>
      </c>
      <c r="D2563" s="15">
        <v>15</v>
      </c>
      <c r="E2563" s="15">
        <f t="shared" si="238"/>
        <v>15</v>
      </c>
      <c r="F2563" s="15">
        <f t="shared" ref="F2563:H2564" si="254">SUM(F2572)</f>
        <v>15</v>
      </c>
      <c r="G2563" s="15">
        <f t="shared" si="254"/>
        <v>0</v>
      </c>
      <c r="H2563" s="15">
        <f t="shared" si="254"/>
        <v>0</v>
      </c>
    </row>
    <row r="2564" spans="1:8" ht="16.5" thickTop="1" thickBot="1" x14ac:dyDescent="0.3">
      <c r="A2564" s="5" t="s">
        <v>3038</v>
      </c>
      <c r="B2564" s="8" t="s">
        <v>34</v>
      </c>
      <c r="C2564" s="15">
        <v>18.762160000000002</v>
      </c>
      <c r="D2564" s="15">
        <v>18</v>
      </c>
      <c r="E2564" s="15">
        <f t="shared" si="238"/>
        <v>17</v>
      </c>
      <c r="F2564" s="15">
        <f t="shared" si="254"/>
        <v>17</v>
      </c>
      <c r="G2564" s="15">
        <f t="shared" si="254"/>
        <v>0</v>
      </c>
      <c r="H2564" s="15">
        <f t="shared" si="254"/>
        <v>0</v>
      </c>
    </row>
    <row r="2565" spans="1:8" ht="16.5" thickTop="1" thickBot="1" x14ac:dyDescent="0.3">
      <c r="A2565" s="5" t="s">
        <v>3039</v>
      </c>
      <c r="B2565" s="7" t="s">
        <v>36</v>
      </c>
      <c r="C2565" s="15">
        <v>294.92230000000001</v>
      </c>
      <c r="D2565" s="15">
        <v>75</v>
      </c>
      <c r="E2565" s="15">
        <f t="shared" si="238"/>
        <v>414</v>
      </c>
      <c r="F2565" s="15">
        <f>SUM(F2574,F2580)</f>
        <v>414</v>
      </c>
      <c r="G2565" s="15">
        <f>SUM(G2574,G2580)</f>
        <v>0</v>
      </c>
      <c r="H2565" s="15">
        <f>SUM(H2574,H2580)</f>
        <v>0</v>
      </c>
    </row>
    <row r="2566" spans="1:8" ht="16.5" thickTop="1" thickBot="1" x14ac:dyDescent="0.3">
      <c r="A2566" s="5" t="s">
        <v>3040</v>
      </c>
      <c r="B2566" s="7" t="s">
        <v>40</v>
      </c>
      <c r="C2566" s="15">
        <v>0</v>
      </c>
      <c r="D2566" s="15">
        <v>0</v>
      </c>
      <c r="E2566" s="15">
        <f t="shared" ref="E2566:E2629" si="255">SUM(F2566:H2566)</f>
        <v>0</v>
      </c>
      <c r="F2566" s="15">
        <f>SUM(F2575)</f>
        <v>0</v>
      </c>
      <c r="G2566" s="15">
        <f>SUM(G2575)</f>
        <v>0</v>
      </c>
      <c r="H2566" s="15">
        <f>SUM(H2575)</f>
        <v>0</v>
      </c>
    </row>
    <row r="2567" spans="1:8" ht="31.5" thickTop="1" thickBot="1" x14ac:dyDescent="0.3">
      <c r="A2567" s="5" t="s">
        <v>3041</v>
      </c>
      <c r="B2567" s="6" t="s">
        <v>3042</v>
      </c>
      <c r="C2567" s="14">
        <v>4244.3108000000002</v>
      </c>
      <c r="D2567" s="14">
        <v>4245</v>
      </c>
      <c r="E2567" s="14">
        <f t="shared" si="255"/>
        <v>3950</v>
      </c>
      <c r="F2567" s="14">
        <f>SUM(F2568,F2574:F2575)</f>
        <v>3950</v>
      </c>
      <c r="G2567" s="14">
        <f>SUM(G2568,G2574:G2575)</f>
        <v>0</v>
      </c>
      <c r="H2567" s="14">
        <f>SUM(H2568,H2574:H2575)</f>
        <v>0</v>
      </c>
    </row>
    <row r="2568" spans="1:8" ht="16.5" thickTop="1" thickBot="1" x14ac:dyDescent="0.3">
      <c r="A2568" s="5" t="s">
        <v>3043</v>
      </c>
      <c r="B2568" s="7" t="s">
        <v>20</v>
      </c>
      <c r="C2568" s="15">
        <v>3964.2311</v>
      </c>
      <c r="D2568" s="15">
        <v>4195</v>
      </c>
      <c r="E2568" s="15">
        <f t="shared" si="255"/>
        <v>3880</v>
      </c>
      <c r="F2568" s="15">
        <f>SUM(F2569:F2573)</f>
        <v>3880</v>
      </c>
      <c r="G2568" s="15">
        <f>SUM(G2569:G2573)</f>
        <v>0</v>
      </c>
      <c r="H2568" s="15">
        <f>SUM(H2569:H2573)</f>
        <v>0</v>
      </c>
    </row>
    <row r="2569" spans="1:8" ht="16.5" thickTop="1" thickBot="1" x14ac:dyDescent="0.3">
      <c r="A2569" s="5" t="s">
        <v>3044</v>
      </c>
      <c r="B2569" s="8" t="s">
        <v>22</v>
      </c>
      <c r="C2569" s="15">
        <v>3443.87257</v>
      </c>
      <c r="D2569" s="15">
        <v>3527</v>
      </c>
      <c r="E2569" s="15">
        <f t="shared" si="255"/>
        <v>3321</v>
      </c>
      <c r="F2569" s="15">
        <v>3321</v>
      </c>
      <c r="G2569" s="15">
        <v>0</v>
      </c>
      <c r="H2569" s="15">
        <v>0</v>
      </c>
    </row>
    <row r="2570" spans="1:8" ht="16.5" thickTop="1" thickBot="1" x14ac:dyDescent="0.3">
      <c r="A2570" s="5" t="s">
        <v>3045</v>
      </c>
      <c r="B2570" s="8" t="s">
        <v>24</v>
      </c>
      <c r="C2570" s="15">
        <v>472.44734999999997</v>
      </c>
      <c r="D2570" s="15">
        <v>635</v>
      </c>
      <c r="E2570" s="15">
        <f t="shared" si="255"/>
        <v>527</v>
      </c>
      <c r="F2570" s="15">
        <v>527</v>
      </c>
      <c r="G2570" s="15">
        <v>0</v>
      </c>
      <c r="H2570" s="15">
        <v>0</v>
      </c>
    </row>
    <row r="2571" spans="1:8" ht="16.5" thickTop="1" thickBot="1" x14ac:dyDescent="0.3">
      <c r="A2571" s="5" t="s">
        <v>3046</v>
      </c>
      <c r="B2571" s="8" t="s">
        <v>30</v>
      </c>
      <c r="C2571" s="15">
        <v>0</v>
      </c>
      <c r="D2571" s="15">
        <v>0</v>
      </c>
      <c r="E2571" s="15">
        <f t="shared" si="255"/>
        <v>0</v>
      </c>
      <c r="F2571" s="15">
        <v>0</v>
      </c>
      <c r="G2571" s="15">
        <v>0</v>
      </c>
      <c r="H2571" s="15">
        <v>0</v>
      </c>
    </row>
    <row r="2572" spans="1:8" ht="16.5" thickTop="1" thickBot="1" x14ac:dyDescent="0.3">
      <c r="A2572" s="5" t="s">
        <v>3047</v>
      </c>
      <c r="B2572" s="8" t="s">
        <v>32</v>
      </c>
      <c r="C2572" s="15">
        <v>29.14902</v>
      </c>
      <c r="D2572" s="15">
        <v>15</v>
      </c>
      <c r="E2572" s="15">
        <f t="shared" si="255"/>
        <v>15</v>
      </c>
      <c r="F2572" s="15">
        <v>15</v>
      </c>
      <c r="G2572" s="15">
        <v>0</v>
      </c>
      <c r="H2572" s="15">
        <v>0</v>
      </c>
    </row>
    <row r="2573" spans="1:8" ht="16.5" thickTop="1" thickBot="1" x14ac:dyDescent="0.3">
      <c r="A2573" s="5" t="s">
        <v>3048</v>
      </c>
      <c r="B2573" s="8" t="s">
        <v>34</v>
      </c>
      <c r="C2573" s="15">
        <v>18.762160000000002</v>
      </c>
      <c r="D2573" s="15">
        <v>18</v>
      </c>
      <c r="E2573" s="15">
        <f t="shared" si="255"/>
        <v>17</v>
      </c>
      <c r="F2573" s="15">
        <v>17</v>
      </c>
      <c r="G2573" s="15">
        <v>0</v>
      </c>
      <c r="H2573" s="15">
        <v>0</v>
      </c>
    </row>
    <row r="2574" spans="1:8" ht="16.5" thickTop="1" thickBot="1" x14ac:dyDescent="0.3">
      <c r="A2574" s="5" t="s">
        <v>3049</v>
      </c>
      <c r="B2574" s="7" t="s">
        <v>36</v>
      </c>
      <c r="C2574" s="15">
        <v>280.0797</v>
      </c>
      <c r="D2574" s="15">
        <v>50</v>
      </c>
      <c r="E2574" s="15">
        <f t="shared" si="255"/>
        <v>70</v>
      </c>
      <c r="F2574" s="15">
        <v>70</v>
      </c>
      <c r="G2574" s="15">
        <v>0</v>
      </c>
      <c r="H2574" s="15">
        <v>0</v>
      </c>
    </row>
    <row r="2575" spans="1:8" ht="16.5" thickTop="1" thickBot="1" x14ac:dyDescent="0.3">
      <c r="A2575" s="5" t="s">
        <v>3050</v>
      </c>
      <c r="B2575" s="7" t="s">
        <v>40</v>
      </c>
      <c r="C2575" s="15">
        <v>0</v>
      </c>
      <c r="D2575" s="15">
        <v>0</v>
      </c>
      <c r="E2575" s="15">
        <f t="shared" si="255"/>
        <v>0</v>
      </c>
      <c r="F2575" s="15">
        <v>0</v>
      </c>
      <c r="G2575" s="15">
        <v>0</v>
      </c>
      <c r="H2575" s="15">
        <v>0</v>
      </c>
    </row>
    <row r="2576" spans="1:8" ht="31.5" thickTop="1" thickBot="1" x14ac:dyDescent="0.3">
      <c r="A2576" s="5" t="s">
        <v>3051</v>
      </c>
      <c r="B2576" s="6" t="s">
        <v>3052</v>
      </c>
      <c r="C2576" s="14">
        <v>7999.8428300000005</v>
      </c>
      <c r="D2576" s="14">
        <v>7545</v>
      </c>
      <c r="E2576" s="14">
        <f t="shared" si="255"/>
        <v>8000</v>
      </c>
      <c r="F2576" s="14">
        <f>SUM(F2577,F2580)</f>
        <v>8000</v>
      </c>
      <c r="G2576" s="14">
        <f>SUM(G2577,G2580)</f>
        <v>0</v>
      </c>
      <c r="H2576" s="14">
        <f>SUM(H2577,H2580)</f>
        <v>0</v>
      </c>
    </row>
    <row r="2577" spans="1:8" ht="16.5" thickTop="1" thickBot="1" x14ac:dyDescent="0.3">
      <c r="A2577" s="5" t="s">
        <v>3053</v>
      </c>
      <c r="B2577" s="7" t="s">
        <v>20</v>
      </c>
      <c r="C2577" s="15">
        <v>7985.0002300000006</v>
      </c>
      <c r="D2577" s="15">
        <v>7520</v>
      </c>
      <c r="E2577" s="15">
        <f t="shared" si="255"/>
        <v>7656</v>
      </c>
      <c r="F2577" s="15">
        <f>SUM(F2578:F2579)</f>
        <v>7656</v>
      </c>
      <c r="G2577" s="15">
        <f>SUM(G2578:G2579)</f>
        <v>0</v>
      </c>
      <c r="H2577" s="15">
        <f>SUM(H2578:H2579)</f>
        <v>0</v>
      </c>
    </row>
    <row r="2578" spans="1:8" ht="16.5" thickTop="1" thickBot="1" x14ac:dyDescent="0.3">
      <c r="A2578" s="5" t="s">
        <v>3054</v>
      </c>
      <c r="B2578" s="8" t="s">
        <v>24</v>
      </c>
      <c r="C2578" s="15">
        <v>7914.5752200000006</v>
      </c>
      <c r="D2578" s="15">
        <v>7400</v>
      </c>
      <c r="E2578" s="15">
        <f t="shared" si="255"/>
        <v>7531</v>
      </c>
      <c r="F2578" s="15">
        <v>7531</v>
      </c>
      <c r="G2578" s="15">
        <v>0</v>
      </c>
      <c r="H2578" s="15">
        <v>0</v>
      </c>
    </row>
    <row r="2579" spans="1:8" ht="16.5" thickTop="1" thickBot="1" x14ac:dyDescent="0.3">
      <c r="A2579" s="5" t="s">
        <v>3055</v>
      </c>
      <c r="B2579" s="8" t="s">
        <v>30</v>
      </c>
      <c r="C2579" s="15">
        <v>70.42501</v>
      </c>
      <c r="D2579" s="15">
        <v>120</v>
      </c>
      <c r="E2579" s="15">
        <f t="shared" si="255"/>
        <v>125</v>
      </c>
      <c r="F2579" s="15">
        <v>125</v>
      </c>
      <c r="G2579" s="15">
        <v>0</v>
      </c>
      <c r="H2579" s="15">
        <v>0</v>
      </c>
    </row>
    <row r="2580" spans="1:8" ht="16.5" thickTop="1" thickBot="1" x14ac:dyDescent="0.3">
      <c r="A2580" s="5" t="s">
        <v>3056</v>
      </c>
      <c r="B2580" s="7" t="s">
        <v>36</v>
      </c>
      <c r="C2580" s="15">
        <v>14.842599999999999</v>
      </c>
      <c r="D2580" s="15">
        <v>25</v>
      </c>
      <c r="E2580" s="15">
        <f t="shared" si="255"/>
        <v>344</v>
      </c>
      <c r="F2580" s="15">
        <v>344</v>
      </c>
      <c r="G2580" s="15">
        <v>0</v>
      </c>
      <c r="H2580" s="15">
        <v>0</v>
      </c>
    </row>
    <row r="2581" spans="1:8" ht="31.5" thickTop="1" thickBot="1" x14ac:dyDescent="0.3">
      <c r="A2581" s="5" t="s">
        <v>3057</v>
      </c>
      <c r="B2581" s="6" t="s">
        <v>3058</v>
      </c>
      <c r="C2581" s="14">
        <v>80647.922009999995</v>
      </c>
      <c r="D2581" s="14">
        <v>89611</v>
      </c>
      <c r="E2581" s="14">
        <f t="shared" si="255"/>
        <v>103854</v>
      </c>
      <c r="F2581" s="14">
        <f t="shared" ref="F2581:H2583" si="256">SUM(F2585,F2589,F2592,F2628,F2639,F2642,F2645,F2648)</f>
        <v>103854</v>
      </c>
      <c r="G2581" s="14">
        <f t="shared" si="256"/>
        <v>0</v>
      </c>
      <c r="H2581" s="14">
        <f t="shared" si="256"/>
        <v>0</v>
      </c>
    </row>
    <row r="2582" spans="1:8" ht="16.5" thickTop="1" thickBot="1" x14ac:dyDescent="0.3">
      <c r="A2582" s="5" t="s">
        <v>3059</v>
      </c>
      <c r="B2582" s="7" t="s">
        <v>20</v>
      </c>
      <c r="C2582" s="15">
        <v>80609.63248</v>
      </c>
      <c r="D2582" s="15">
        <v>89611</v>
      </c>
      <c r="E2582" s="15">
        <f t="shared" si="255"/>
        <v>103854</v>
      </c>
      <c r="F2582" s="15">
        <f t="shared" si="256"/>
        <v>103854</v>
      </c>
      <c r="G2582" s="15">
        <f t="shared" si="256"/>
        <v>0</v>
      </c>
      <c r="H2582" s="15">
        <f t="shared" si="256"/>
        <v>0</v>
      </c>
    </row>
    <row r="2583" spans="1:8" ht="16.5" thickTop="1" thickBot="1" x14ac:dyDescent="0.3">
      <c r="A2583" s="5" t="s">
        <v>3060</v>
      </c>
      <c r="B2583" s="8" t="s">
        <v>34</v>
      </c>
      <c r="C2583" s="15">
        <v>80609.63248</v>
      </c>
      <c r="D2583" s="15">
        <v>89611</v>
      </c>
      <c r="E2583" s="15">
        <f t="shared" si="255"/>
        <v>103854</v>
      </c>
      <c r="F2583" s="15">
        <f t="shared" si="256"/>
        <v>103854</v>
      </c>
      <c r="G2583" s="15">
        <f t="shared" si="256"/>
        <v>0</v>
      </c>
      <c r="H2583" s="15">
        <f t="shared" si="256"/>
        <v>0</v>
      </c>
    </row>
    <row r="2584" spans="1:8" ht="16.5" thickTop="1" thickBot="1" x14ac:dyDescent="0.3">
      <c r="A2584" s="5" t="s">
        <v>3061</v>
      </c>
      <c r="B2584" s="7" t="s">
        <v>40</v>
      </c>
      <c r="C2584" s="15">
        <v>38.289529999999999</v>
      </c>
      <c r="D2584" s="15">
        <v>0</v>
      </c>
      <c r="E2584" s="15">
        <f t="shared" si="255"/>
        <v>0</v>
      </c>
      <c r="F2584" s="15">
        <f>SUM(F2588,F2631)</f>
        <v>0</v>
      </c>
      <c r="G2584" s="15">
        <f>SUM(G2588,G2631)</f>
        <v>0</v>
      </c>
      <c r="H2584" s="15">
        <f>SUM(H2588,H2631)</f>
        <v>0</v>
      </c>
    </row>
    <row r="2585" spans="1:8" ht="16.5" thickTop="1" thickBot="1" x14ac:dyDescent="0.3">
      <c r="A2585" s="5" t="s">
        <v>3062</v>
      </c>
      <c r="B2585" s="6" t="s">
        <v>3063</v>
      </c>
      <c r="C2585" s="14">
        <v>68970.878029999993</v>
      </c>
      <c r="D2585" s="14">
        <v>80000</v>
      </c>
      <c r="E2585" s="14">
        <f t="shared" si="255"/>
        <v>92000</v>
      </c>
      <c r="F2585" s="14">
        <f>SUM(F2586,F2588)</f>
        <v>92000</v>
      </c>
      <c r="G2585" s="14">
        <f>SUM(G2586,G2588)</f>
        <v>0</v>
      </c>
      <c r="H2585" s="14">
        <f>SUM(H2586,H2588)</f>
        <v>0</v>
      </c>
    </row>
    <row r="2586" spans="1:8" ht="16.5" thickTop="1" thickBot="1" x14ac:dyDescent="0.3">
      <c r="A2586" s="5" t="s">
        <v>3064</v>
      </c>
      <c r="B2586" s="7" t="s">
        <v>20</v>
      </c>
      <c r="C2586" s="15">
        <v>68949.228029999998</v>
      </c>
      <c r="D2586" s="15">
        <v>80000</v>
      </c>
      <c r="E2586" s="15">
        <f t="shared" si="255"/>
        <v>92000</v>
      </c>
      <c r="F2586" s="15">
        <f>SUM(F2587)</f>
        <v>92000</v>
      </c>
      <c r="G2586" s="15">
        <f>SUM(G2587)</f>
        <v>0</v>
      </c>
      <c r="H2586" s="15">
        <f>SUM(H2587)</f>
        <v>0</v>
      </c>
    </row>
    <row r="2587" spans="1:8" ht="16.5" thickTop="1" thickBot="1" x14ac:dyDescent="0.3">
      <c r="A2587" s="5" t="s">
        <v>3065</v>
      </c>
      <c r="B2587" s="8" t="s">
        <v>34</v>
      </c>
      <c r="C2587" s="15">
        <v>68949.228029999998</v>
      </c>
      <c r="D2587" s="15">
        <v>80000</v>
      </c>
      <c r="E2587" s="15">
        <f t="shared" si="255"/>
        <v>92000</v>
      </c>
      <c r="F2587" s="15">
        <v>92000</v>
      </c>
      <c r="G2587" s="15">
        <v>0</v>
      </c>
      <c r="H2587" s="15">
        <v>0</v>
      </c>
    </row>
    <row r="2588" spans="1:8" ht="16.5" thickTop="1" thickBot="1" x14ac:dyDescent="0.3">
      <c r="A2588" s="5" t="s">
        <v>3066</v>
      </c>
      <c r="B2588" s="7" t="s">
        <v>40</v>
      </c>
      <c r="C2588" s="15">
        <v>21.65</v>
      </c>
      <c r="D2588" s="15">
        <v>0</v>
      </c>
      <c r="E2588" s="15">
        <f t="shared" si="255"/>
        <v>0</v>
      </c>
      <c r="F2588" s="15">
        <v>0</v>
      </c>
      <c r="G2588" s="15">
        <v>0</v>
      </c>
      <c r="H2588" s="15">
        <v>0</v>
      </c>
    </row>
    <row r="2589" spans="1:8" ht="16.5" thickTop="1" thickBot="1" x14ac:dyDescent="0.3">
      <c r="A2589" s="5" t="s">
        <v>3067</v>
      </c>
      <c r="B2589" s="6" t="s">
        <v>3068</v>
      </c>
      <c r="C2589" s="14">
        <v>4703.7</v>
      </c>
      <c r="D2589" s="14">
        <v>4400</v>
      </c>
      <c r="E2589" s="14">
        <f t="shared" si="255"/>
        <v>4400</v>
      </c>
      <c r="F2589" s="14">
        <f t="shared" ref="F2589:H2590" si="257">SUM(F2590)</f>
        <v>4400</v>
      </c>
      <c r="G2589" s="14">
        <f t="shared" si="257"/>
        <v>0</v>
      </c>
      <c r="H2589" s="14">
        <f t="shared" si="257"/>
        <v>0</v>
      </c>
    </row>
    <row r="2590" spans="1:8" ht="16.5" thickTop="1" thickBot="1" x14ac:dyDescent="0.3">
      <c r="A2590" s="5" t="s">
        <v>3069</v>
      </c>
      <c r="B2590" s="7" t="s">
        <v>20</v>
      </c>
      <c r="C2590" s="15">
        <v>4703.7</v>
      </c>
      <c r="D2590" s="15">
        <v>4400</v>
      </c>
      <c r="E2590" s="15">
        <f t="shared" si="255"/>
        <v>4400</v>
      </c>
      <c r="F2590" s="15">
        <f t="shared" si="257"/>
        <v>4400</v>
      </c>
      <c r="G2590" s="15">
        <f t="shared" si="257"/>
        <v>0</v>
      </c>
      <c r="H2590" s="15">
        <f t="shared" si="257"/>
        <v>0</v>
      </c>
    </row>
    <row r="2591" spans="1:8" ht="16.5" thickTop="1" thickBot="1" x14ac:dyDescent="0.3">
      <c r="A2591" s="5" t="s">
        <v>3070</v>
      </c>
      <c r="B2591" s="8" t="s">
        <v>34</v>
      </c>
      <c r="C2591" s="15">
        <v>4703.7</v>
      </c>
      <c r="D2591" s="15">
        <v>4400</v>
      </c>
      <c r="E2591" s="15">
        <f t="shared" si="255"/>
        <v>4400</v>
      </c>
      <c r="F2591" s="15">
        <v>4400</v>
      </c>
      <c r="G2591" s="15">
        <v>0</v>
      </c>
      <c r="H2591" s="15">
        <v>0</v>
      </c>
    </row>
    <row r="2592" spans="1:8" ht="16.5" thickTop="1" thickBot="1" x14ac:dyDescent="0.3">
      <c r="A2592" s="5" t="s">
        <v>3071</v>
      </c>
      <c r="B2592" s="6" t="s">
        <v>3072</v>
      </c>
      <c r="C2592" s="14">
        <v>3997.2400000000002</v>
      </c>
      <c r="D2592" s="14">
        <v>4100</v>
      </c>
      <c r="E2592" s="14">
        <f t="shared" si="255"/>
        <v>4100</v>
      </c>
      <c r="F2592" s="14">
        <f t="shared" ref="F2592:H2594" si="258">SUM(F2595,F2598,F2601,F2604,F2607,F2610,F2613,F2616,F2619,F2622,F2625)</f>
        <v>4100</v>
      </c>
      <c r="G2592" s="14">
        <f t="shared" si="258"/>
        <v>0</v>
      </c>
      <c r="H2592" s="14">
        <f t="shared" si="258"/>
        <v>0</v>
      </c>
    </row>
    <row r="2593" spans="1:8" ht="16.5" thickTop="1" thickBot="1" x14ac:dyDescent="0.3">
      <c r="A2593" s="5" t="s">
        <v>3073</v>
      </c>
      <c r="B2593" s="7" t="s">
        <v>20</v>
      </c>
      <c r="C2593" s="15">
        <v>3997.2400000000002</v>
      </c>
      <c r="D2593" s="15">
        <v>4100</v>
      </c>
      <c r="E2593" s="15">
        <f t="shared" si="255"/>
        <v>4100</v>
      </c>
      <c r="F2593" s="15">
        <f t="shared" si="258"/>
        <v>4100</v>
      </c>
      <c r="G2593" s="15">
        <f t="shared" si="258"/>
        <v>0</v>
      </c>
      <c r="H2593" s="15">
        <f t="shared" si="258"/>
        <v>0</v>
      </c>
    </row>
    <row r="2594" spans="1:8" ht="16.5" thickTop="1" thickBot="1" x14ac:dyDescent="0.3">
      <c r="A2594" s="5" t="s">
        <v>3074</v>
      </c>
      <c r="B2594" s="8" t="s">
        <v>34</v>
      </c>
      <c r="C2594" s="15">
        <v>3997.2400000000002</v>
      </c>
      <c r="D2594" s="15">
        <v>4100</v>
      </c>
      <c r="E2594" s="15">
        <f t="shared" si="255"/>
        <v>4100</v>
      </c>
      <c r="F2594" s="15">
        <f t="shared" si="258"/>
        <v>4100</v>
      </c>
      <c r="G2594" s="15">
        <f t="shared" si="258"/>
        <v>0</v>
      </c>
      <c r="H2594" s="15">
        <f t="shared" si="258"/>
        <v>0</v>
      </c>
    </row>
    <row r="2595" spans="1:8" ht="46.5" thickTop="1" thickBot="1" x14ac:dyDescent="0.3">
      <c r="A2595" s="5" t="s">
        <v>3075</v>
      </c>
      <c r="B2595" s="6" t="s">
        <v>3076</v>
      </c>
      <c r="C2595" s="14">
        <v>0</v>
      </c>
      <c r="D2595" s="14">
        <v>4100</v>
      </c>
      <c r="E2595" s="14">
        <f t="shared" si="255"/>
        <v>4100</v>
      </c>
      <c r="F2595" s="14">
        <f t="shared" ref="F2595:H2596" si="259">SUM(F2596)</f>
        <v>4100</v>
      </c>
      <c r="G2595" s="14">
        <f t="shared" si="259"/>
        <v>0</v>
      </c>
      <c r="H2595" s="14">
        <f t="shared" si="259"/>
        <v>0</v>
      </c>
    </row>
    <row r="2596" spans="1:8" ht="16.5" thickTop="1" thickBot="1" x14ac:dyDescent="0.3">
      <c r="A2596" s="5" t="s">
        <v>3077</v>
      </c>
      <c r="B2596" s="7" t="s">
        <v>20</v>
      </c>
      <c r="C2596" s="15">
        <v>0</v>
      </c>
      <c r="D2596" s="15">
        <v>4100</v>
      </c>
      <c r="E2596" s="15">
        <f t="shared" si="255"/>
        <v>4100</v>
      </c>
      <c r="F2596" s="15">
        <f t="shared" si="259"/>
        <v>4100</v>
      </c>
      <c r="G2596" s="15">
        <f t="shared" si="259"/>
        <v>0</v>
      </c>
      <c r="H2596" s="15">
        <f t="shared" si="259"/>
        <v>0</v>
      </c>
    </row>
    <row r="2597" spans="1:8" ht="16.5" thickTop="1" thickBot="1" x14ac:dyDescent="0.3">
      <c r="A2597" s="5" t="s">
        <v>3078</v>
      </c>
      <c r="B2597" s="8" t="s">
        <v>34</v>
      </c>
      <c r="C2597" s="15">
        <v>0</v>
      </c>
      <c r="D2597" s="15">
        <v>4100</v>
      </c>
      <c r="E2597" s="15">
        <f t="shared" si="255"/>
        <v>4100</v>
      </c>
      <c r="F2597" s="15">
        <v>4100</v>
      </c>
      <c r="G2597" s="15">
        <v>0</v>
      </c>
      <c r="H2597" s="15">
        <v>0</v>
      </c>
    </row>
    <row r="2598" spans="1:8" ht="31.5" thickTop="1" thickBot="1" x14ac:dyDescent="0.3">
      <c r="A2598" s="5" t="s">
        <v>3079</v>
      </c>
      <c r="B2598" s="6" t="s">
        <v>3080</v>
      </c>
      <c r="C2598" s="14">
        <v>1106.05</v>
      </c>
      <c r="D2598" s="14">
        <v>0</v>
      </c>
      <c r="E2598" s="14">
        <f t="shared" si="255"/>
        <v>0</v>
      </c>
      <c r="F2598" s="14">
        <f t="shared" ref="F2598:H2599" si="260">SUM(F2599)</f>
        <v>0</v>
      </c>
      <c r="G2598" s="14">
        <f t="shared" si="260"/>
        <v>0</v>
      </c>
      <c r="H2598" s="14">
        <f t="shared" si="260"/>
        <v>0</v>
      </c>
    </row>
    <row r="2599" spans="1:8" ht="16.5" thickTop="1" thickBot="1" x14ac:dyDescent="0.3">
      <c r="A2599" s="5" t="s">
        <v>3081</v>
      </c>
      <c r="B2599" s="7" t="s">
        <v>20</v>
      </c>
      <c r="C2599" s="15">
        <v>1106.05</v>
      </c>
      <c r="D2599" s="15">
        <v>0</v>
      </c>
      <c r="E2599" s="15">
        <f t="shared" si="255"/>
        <v>0</v>
      </c>
      <c r="F2599" s="15">
        <f t="shared" si="260"/>
        <v>0</v>
      </c>
      <c r="G2599" s="15">
        <f t="shared" si="260"/>
        <v>0</v>
      </c>
      <c r="H2599" s="15">
        <f t="shared" si="260"/>
        <v>0</v>
      </c>
    </row>
    <row r="2600" spans="1:8" ht="16.5" thickTop="1" thickBot="1" x14ac:dyDescent="0.3">
      <c r="A2600" s="5" t="s">
        <v>3082</v>
      </c>
      <c r="B2600" s="8" t="s">
        <v>34</v>
      </c>
      <c r="C2600" s="15">
        <v>1106.05</v>
      </c>
      <c r="D2600" s="15">
        <v>0</v>
      </c>
      <c r="E2600" s="15">
        <f t="shared" si="255"/>
        <v>0</v>
      </c>
      <c r="F2600" s="15">
        <v>0</v>
      </c>
      <c r="G2600" s="15">
        <v>0</v>
      </c>
      <c r="H2600" s="15">
        <v>0</v>
      </c>
    </row>
    <row r="2601" spans="1:8" ht="16.5" thickTop="1" thickBot="1" x14ac:dyDescent="0.3">
      <c r="A2601" s="5" t="s">
        <v>3083</v>
      </c>
      <c r="B2601" s="6" t="s">
        <v>3084</v>
      </c>
      <c r="C2601" s="14">
        <v>999.3</v>
      </c>
      <c r="D2601" s="14">
        <v>0</v>
      </c>
      <c r="E2601" s="14">
        <f t="shared" si="255"/>
        <v>0</v>
      </c>
      <c r="F2601" s="14">
        <f t="shared" ref="F2601:H2602" si="261">SUM(F2602)</f>
        <v>0</v>
      </c>
      <c r="G2601" s="14">
        <f t="shared" si="261"/>
        <v>0</v>
      </c>
      <c r="H2601" s="14">
        <f t="shared" si="261"/>
        <v>0</v>
      </c>
    </row>
    <row r="2602" spans="1:8" ht="16.5" thickTop="1" thickBot="1" x14ac:dyDescent="0.3">
      <c r="A2602" s="5" t="s">
        <v>3085</v>
      </c>
      <c r="B2602" s="7" t="s">
        <v>20</v>
      </c>
      <c r="C2602" s="15">
        <v>999.3</v>
      </c>
      <c r="D2602" s="15">
        <v>0</v>
      </c>
      <c r="E2602" s="15">
        <f t="shared" si="255"/>
        <v>0</v>
      </c>
      <c r="F2602" s="15">
        <f t="shared" si="261"/>
        <v>0</v>
      </c>
      <c r="G2602" s="15">
        <f t="shared" si="261"/>
        <v>0</v>
      </c>
      <c r="H2602" s="15">
        <f t="shared" si="261"/>
        <v>0</v>
      </c>
    </row>
    <row r="2603" spans="1:8" ht="16.5" thickTop="1" thickBot="1" x14ac:dyDescent="0.3">
      <c r="A2603" s="5" t="s">
        <v>3086</v>
      </c>
      <c r="B2603" s="8" t="s">
        <v>34</v>
      </c>
      <c r="C2603" s="15">
        <v>999.3</v>
      </c>
      <c r="D2603" s="15">
        <v>0</v>
      </c>
      <c r="E2603" s="15">
        <f t="shared" si="255"/>
        <v>0</v>
      </c>
      <c r="F2603" s="15">
        <v>0</v>
      </c>
      <c r="G2603" s="15">
        <v>0</v>
      </c>
      <c r="H2603" s="15">
        <v>0</v>
      </c>
    </row>
    <row r="2604" spans="1:8" ht="31.5" thickTop="1" thickBot="1" x14ac:dyDescent="0.3">
      <c r="A2604" s="5" t="s">
        <v>3087</v>
      </c>
      <c r="B2604" s="6" t="s">
        <v>3088</v>
      </c>
      <c r="C2604" s="14">
        <v>325.35000000000002</v>
      </c>
      <c r="D2604" s="14">
        <v>0</v>
      </c>
      <c r="E2604" s="14">
        <f t="shared" si="255"/>
        <v>0</v>
      </c>
      <c r="F2604" s="14">
        <f t="shared" ref="F2604:H2605" si="262">SUM(F2605)</f>
        <v>0</v>
      </c>
      <c r="G2604" s="14">
        <f t="shared" si="262"/>
        <v>0</v>
      </c>
      <c r="H2604" s="14">
        <f t="shared" si="262"/>
        <v>0</v>
      </c>
    </row>
    <row r="2605" spans="1:8" ht="16.5" thickTop="1" thickBot="1" x14ac:dyDescent="0.3">
      <c r="A2605" s="5" t="s">
        <v>3089</v>
      </c>
      <c r="B2605" s="7" t="s">
        <v>20</v>
      </c>
      <c r="C2605" s="15">
        <v>325.35000000000002</v>
      </c>
      <c r="D2605" s="15">
        <v>0</v>
      </c>
      <c r="E2605" s="15">
        <f t="shared" si="255"/>
        <v>0</v>
      </c>
      <c r="F2605" s="15">
        <f t="shared" si="262"/>
        <v>0</v>
      </c>
      <c r="G2605" s="15">
        <f t="shared" si="262"/>
        <v>0</v>
      </c>
      <c r="H2605" s="15">
        <f t="shared" si="262"/>
        <v>0</v>
      </c>
    </row>
    <row r="2606" spans="1:8" ht="16.5" thickTop="1" thickBot="1" x14ac:dyDescent="0.3">
      <c r="A2606" s="5" t="s">
        <v>3090</v>
      </c>
      <c r="B2606" s="8" t="s">
        <v>34</v>
      </c>
      <c r="C2606" s="15">
        <v>325.35000000000002</v>
      </c>
      <c r="D2606" s="15">
        <v>0</v>
      </c>
      <c r="E2606" s="15">
        <f t="shared" si="255"/>
        <v>0</v>
      </c>
      <c r="F2606" s="15">
        <v>0</v>
      </c>
      <c r="G2606" s="15">
        <v>0</v>
      </c>
      <c r="H2606" s="15">
        <v>0</v>
      </c>
    </row>
    <row r="2607" spans="1:8" ht="31.5" thickTop="1" thickBot="1" x14ac:dyDescent="0.3">
      <c r="A2607" s="5" t="s">
        <v>3091</v>
      </c>
      <c r="B2607" s="6" t="s">
        <v>3092</v>
      </c>
      <c r="C2607" s="14">
        <v>64.2</v>
      </c>
      <c r="D2607" s="14">
        <v>0</v>
      </c>
      <c r="E2607" s="14">
        <f t="shared" si="255"/>
        <v>0</v>
      </c>
      <c r="F2607" s="14">
        <f t="shared" ref="F2607:H2608" si="263">SUM(F2608)</f>
        <v>0</v>
      </c>
      <c r="G2607" s="14">
        <f t="shared" si="263"/>
        <v>0</v>
      </c>
      <c r="H2607" s="14">
        <f t="shared" si="263"/>
        <v>0</v>
      </c>
    </row>
    <row r="2608" spans="1:8" ht="16.5" thickTop="1" thickBot="1" x14ac:dyDescent="0.3">
      <c r="A2608" s="5" t="s">
        <v>3093</v>
      </c>
      <c r="B2608" s="7" t="s">
        <v>20</v>
      </c>
      <c r="C2608" s="15">
        <v>64.2</v>
      </c>
      <c r="D2608" s="15">
        <v>0</v>
      </c>
      <c r="E2608" s="15">
        <f t="shared" si="255"/>
        <v>0</v>
      </c>
      <c r="F2608" s="15">
        <f t="shared" si="263"/>
        <v>0</v>
      </c>
      <c r="G2608" s="15">
        <f t="shared" si="263"/>
        <v>0</v>
      </c>
      <c r="H2608" s="15">
        <f t="shared" si="263"/>
        <v>0</v>
      </c>
    </row>
    <row r="2609" spans="1:8" ht="16.5" thickTop="1" thickBot="1" x14ac:dyDescent="0.3">
      <c r="A2609" s="5" t="s">
        <v>3094</v>
      </c>
      <c r="B2609" s="8" t="s">
        <v>34</v>
      </c>
      <c r="C2609" s="15">
        <v>64.2</v>
      </c>
      <c r="D2609" s="15">
        <v>0</v>
      </c>
      <c r="E2609" s="15">
        <f t="shared" si="255"/>
        <v>0</v>
      </c>
      <c r="F2609" s="15">
        <v>0</v>
      </c>
      <c r="G2609" s="15">
        <v>0</v>
      </c>
      <c r="H2609" s="15">
        <v>0</v>
      </c>
    </row>
    <row r="2610" spans="1:8" ht="31.5" thickTop="1" thickBot="1" x14ac:dyDescent="0.3">
      <c r="A2610" s="5" t="s">
        <v>3095</v>
      </c>
      <c r="B2610" s="6" t="s">
        <v>3096</v>
      </c>
      <c r="C2610" s="14">
        <v>90</v>
      </c>
      <c r="D2610" s="14">
        <v>0</v>
      </c>
      <c r="E2610" s="14">
        <f t="shared" si="255"/>
        <v>0</v>
      </c>
      <c r="F2610" s="14">
        <f t="shared" ref="F2610:H2611" si="264">SUM(F2611)</f>
        <v>0</v>
      </c>
      <c r="G2610" s="14">
        <f t="shared" si="264"/>
        <v>0</v>
      </c>
      <c r="H2610" s="14">
        <f t="shared" si="264"/>
        <v>0</v>
      </c>
    </row>
    <row r="2611" spans="1:8" ht="16.5" thickTop="1" thickBot="1" x14ac:dyDescent="0.3">
      <c r="A2611" s="5" t="s">
        <v>3097</v>
      </c>
      <c r="B2611" s="7" t="s">
        <v>20</v>
      </c>
      <c r="C2611" s="15">
        <v>90</v>
      </c>
      <c r="D2611" s="15">
        <v>0</v>
      </c>
      <c r="E2611" s="15">
        <f t="shared" si="255"/>
        <v>0</v>
      </c>
      <c r="F2611" s="15">
        <f t="shared" si="264"/>
        <v>0</v>
      </c>
      <c r="G2611" s="15">
        <f t="shared" si="264"/>
        <v>0</v>
      </c>
      <c r="H2611" s="15">
        <f t="shared" si="264"/>
        <v>0</v>
      </c>
    </row>
    <row r="2612" spans="1:8" ht="16.5" thickTop="1" thickBot="1" x14ac:dyDescent="0.3">
      <c r="A2612" s="5" t="s">
        <v>3098</v>
      </c>
      <c r="B2612" s="8" t="s">
        <v>34</v>
      </c>
      <c r="C2612" s="15">
        <v>90</v>
      </c>
      <c r="D2612" s="15">
        <v>0</v>
      </c>
      <c r="E2612" s="15">
        <f t="shared" si="255"/>
        <v>0</v>
      </c>
      <c r="F2612" s="15">
        <v>0</v>
      </c>
      <c r="G2612" s="15">
        <v>0</v>
      </c>
      <c r="H2612" s="15">
        <v>0</v>
      </c>
    </row>
    <row r="2613" spans="1:8" ht="16.5" thickTop="1" thickBot="1" x14ac:dyDescent="0.3">
      <c r="A2613" s="5" t="s">
        <v>3099</v>
      </c>
      <c r="B2613" s="6" t="s">
        <v>3100</v>
      </c>
      <c r="C2613" s="14">
        <v>742.65</v>
      </c>
      <c r="D2613" s="14">
        <v>0</v>
      </c>
      <c r="E2613" s="14">
        <f t="shared" si="255"/>
        <v>0</v>
      </c>
      <c r="F2613" s="14">
        <f t="shared" ref="F2613:H2614" si="265">SUM(F2614)</f>
        <v>0</v>
      </c>
      <c r="G2613" s="14">
        <f t="shared" si="265"/>
        <v>0</v>
      </c>
      <c r="H2613" s="14">
        <f t="shared" si="265"/>
        <v>0</v>
      </c>
    </row>
    <row r="2614" spans="1:8" ht="16.5" thickTop="1" thickBot="1" x14ac:dyDescent="0.3">
      <c r="A2614" s="5" t="s">
        <v>3101</v>
      </c>
      <c r="B2614" s="7" t="s">
        <v>20</v>
      </c>
      <c r="C2614" s="15">
        <v>742.65</v>
      </c>
      <c r="D2614" s="15">
        <v>0</v>
      </c>
      <c r="E2614" s="15">
        <f t="shared" si="255"/>
        <v>0</v>
      </c>
      <c r="F2614" s="15">
        <f t="shared" si="265"/>
        <v>0</v>
      </c>
      <c r="G2614" s="15">
        <f t="shared" si="265"/>
        <v>0</v>
      </c>
      <c r="H2614" s="15">
        <f t="shared" si="265"/>
        <v>0</v>
      </c>
    </row>
    <row r="2615" spans="1:8" ht="16.5" thickTop="1" thickBot="1" x14ac:dyDescent="0.3">
      <c r="A2615" s="5" t="s">
        <v>3102</v>
      </c>
      <c r="B2615" s="8" t="s">
        <v>34</v>
      </c>
      <c r="C2615" s="15">
        <v>742.65</v>
      </c>
      <c r="D2615" s="15">
        <v>0</v>
      </c>
      <c r="E2615" s="15">
        <f t="shared" si="255"/>
        <v>0</v>
      </c>
      <c r="F2615" s="15">
        <v>0</v>
      </c>
      <c r="G2615" s="15">
        <v>0</v>
      </c>
      <c r="H2615" s="15">
        <v>0</v>
      </c>
    </row>
    <row r="2616" spans="1:8" ht="16.5" thickTop="1" thickBot="1" x14ac:dyDescent="0.3">
      <c r="A2616" s="5" t="s">
        <v>3103</v>
      </c>
      <c r="B2616" s="6" t="s">
        <v>3104</v>
      </c>
      <c r="C2616" s="14">
        <v>433.65</v>
      </c>
      <c r="D2616" s="14">
        <v>0</v>
      </c>
      <c r="E2616" s="14">
        <f t="shared" si="255"/>
        <v>0</v>
      </c>
      <c r="F2616" s="14">
        <f t="shared" ref="F2616:H2617" si="266">SUM(F2617)</f>
        <v>0</v>
      </c>
      <c r="G2616" s="14">
        <f t="shared" si="266"/>
        <v>0</v>
      </c>
      <c r="H2616" s="14">
        <f t="shared" si="266"/>
        <v>0</v>
      </c>
    </row>
    <row r="2617" spans="1:8" ht="16.5" thickTop="1" thickBot="1" x14ac:dyDescent="0.3">
      <c r="A2617" s="5" t="s">
        <v>3105</v>
      </c>
      <c r="B2617" s="7" t="s">
        <v>20</v>
      </c>
      <c r="C2617" s="15">
        <v>433.65</v>
      </c>
      <c r="D2617" s="15">
        <v>0</v>
      </c>
      <c r="E2617" s="15">
        <f t="shared" si="255"/>
        <v>0</v>
      </c>
      <c r="F2617" s="15">
        <f t="shared" si="266"/>
        <v>0</v>
      </c>
      <c r="G2617" s="15">
        <f t="shared" si="266"/>
        <v>0</v>
      </c>
      <c r="H2617" s="15">
        <f t="shared" si="266"/>
        <v>0</v>
      </c>
    </row>
    <row r="2618" spans="1:8" ht="16.5" thickTop="1" thickBot="1" x14ac:dyDescent="0.3">
      <c r="A2618" s="5" t="s">
        <v>3106</v>
      </c>
      <c r="B2618" s="8" t="s">
        <v>34</v>
      </c>
      <c r="C2618" s="15">
        <v>433.65</v>
      </c>
      <c r="D2618" s="15">
        <v>0</v>
      </c>
      <c r="E2618" s="15">
        <f t="shared" si="255"/>
        <v>0</v>
      </c>
      <c r="F2618" s="15">
        <v>0</v>
      </c>
      <c r="G2618" s="15">
        <v>0</v>
      </c>
      <c r="H2618" s="15">
        <v>0</v>
      </c>
    </row>
    <row r="2619" spans="1:8" ht="16.5" thickTop="1" thickBot="1" x14ac:dyDescent="0.3">
      <c r="A2619" s="5" t="s">
        <v>3107</v>
      </c>
      <c r="B2619" s="6" t="s">
        <v>3108</v>
      </c>
      <c r="C2619" s="14">
        <v>145.80000000000001</v>
      </c>
      <c r="D2619" s="14">
        <v>0</v>
      </c>
      <c r="E2619" s="14">
        <f t="shared" si="255"/>
        <v>0</v>
      </c>
      <c r="F2619" s="14">
        <f t="shared" ref="F2619:H2620" si="267">SUM(F2620)</f>
        <v>0</v>
      </c>
      <c r="G2619" s="14">
        <f t="shared" si="267"/>
        <v>0</v>
      </c>
      <c r="H2619" s="14">
        <f t="shared" si="267"/>
        <v>0</v>
      </c>
    </row>
    <row r="2620" spans="1:8" ht="16.5" thickTop="1" thickBot="1" x14ac:dyDescent="0.3">
      <c r="A2620" s="5" t="s">
        <v>3109</v>
      </c>
      <c r="B2620" s="7" t="s">
        <v>20</v>
      </c>
      <c r="C2620" s="15">
        <v>145.80000000000001</v>
      </c>
      <c r="D2620" s="15">
        <v>0</v>
      </c>
      <c r="E2620" s="15">
        <f t="shared" si="255"/>
        <v>0</v>
      </c>
      <c r="F2620" s="15">
        <f t="shared" si="267"/>
        <v>0</v>
      </c>
      <c r="G2620" s="15">
        <f t="shared" si="267"/>
        <v>0</v>
      </c>
      <c r="H2620" s="15">
        <f t="shared" si="267"/>
        <v>0</v>
      </c>
    </row>
    <row r="2621" spans="1:8" ht="16.5" thickTop="1" thickBot="1" x14ac:dyDescent="0.3">
      <c r="A2621" s="5" t="s">
        <v>3110</v>
      </c>
      <c r="B2621" s="8" t="s">
        <v>34</v>
      </c>
      <c r="C2621" s="15">
        <v>145.80000000000001</v>
      </c>
      <c r="D2621" s="15">
        <v>0</v>
      </c>
      <c r="E2621" s="15">
        <f t="shared" si="255"/>
        <v>0</v>
      </c>
      <c r="F2621" s="15">
        <v>0</v>
      </c>
      <c r="G2621" s="15">
        <v>0</v>
      </c>
      <c r="H2621" s="15">
        <v>0</v>
      </c>
    </row>
    <row r="2622" spans="1:8" ht="31.5" thickTop="1" thickBot="1" x14ac:dyDescent="0.3">
      <c r="A2622" s="5" t="s">
        <v>3111</v>
      </c>
      <c r="B2622" s="6" t="s">
        <v>3112</v>
      </c>
      <c r="C2622" s="14">
        <v>63.239999999999995</v>
      </c>
      <c r="D2622" s="14">
        <v>0</v>
      </c>
      <c r="E2622" s="14">
        <f t="shared" si="255"/>
        <v>0</v>
      </c>
      <c r="F2622" s="14">
        <f t="shared" ref="F2622:H2623" si="268">SUM(F2623)</f>
        <v>0</v>
      </c>
      <c r="G2622" s="14">
        <f t="shared" si="268"/>
        <v>0</v>
      </c>
      <c r="H2622" s="14">
        <f t="shared" si="268"/>
        <v>0</v>
      </c>
    </row>
    <row r="2623" spans="1:8" ht="16.5" thickTop="1" thickBot="1" x14ac:dyDescent="0.3">
      <c r="A2623" s="5" t="s">
        <v>3113</v>
      </c>
      <c r="B2623" s="7" t="s">
        <v>20</v>
      </c>
      <c r="C2623" s="15">
        <v>63.239999999999995</v>
      </c>
      <c r="D2623" s="15">
        <v>0</v>
      </c>
      <c r="E2623" s="15">
        <f t="shared" si="255"/>
        <v>0</v>
      </c>
      <c r="F2623" s="15">
        <f t="shared" si="268"/>
        <v>0</v>
      </c>
      <c r="G2623" s="15">
        <f t="shared" si="268"/>
        <v>0</v>
      </c>
      <c r="H2623" s="15">
        <f t="shared" si="268"/>
        <v>0</v>
      </c>
    </row>
    <row r="2624" spans="1:8" ht="16.5" thickTop="1" thickBot="1" x14ac:dyDescent="0.3">
      <c r="A2624" s="5" t="s">
        <v>3114</v>
      </c>
      <c r="B2624" s="8" t="s">
        <v>34</v>
      </c>
      <c r="C2624" s="15">
        <v>63.239999999999995</v>
      </c>
      <c r="D2624" s="15">
        <v>0</v>
      </c>
      <c r="E2624" s="15">
        <f t="shared" si="255"/>
        <v>0</v>
      </c>
      <c r="F2624" s="15">
        <v>0</v>
      </c>
      <c r="G2624" s="15">
        <v>0</v>
      </c>
      <c r="H2624" s="15">
        <v>0</v>
      </c>
    </row>
    <row r="2625" spans="1:8" ht="31.5" thickTop="1" thickBot="1" x14ac:dyDescent="0.3">
      <c r="A2625" s="5" t="s">
        <v>3115</v>
      </c>
      <c r="B2625" s="6" t="s">
        <v>2922</v>
      </c>
      <c r="C2625" s="14">
        <v>27</v>
      </c>
      <c r="D2625" s="14">
        <v>0</v>
      </c>
      <c r="E2625" s="14">
        <f t="shared" si="255"/>
        <v>0</v>
      </c>
      <c r="F2625" s="14">
        <f t="shared" ref="F2625:H2626" si="269">SUM(F2626)</f>
        <v>0</v>
      </c>
      <c r="G2625" s="14">
        <f t="shared" si="269"/>
        <v>0</v>
      </c>
      <c r="H2625" s="14">
        <f t="shared" si="269"/>
        <v>0</v>
      </c>
    </row>
    <row r="2626" spans="1:8" ht="16.5" thickTop="1" thickBot="1" x14ac:dyDescent="0.3">
      <c r="A2626" s="5" t="s">
        <v>3116</v>
      </c>
      <c r="B2626" s="7" t="s">
        <v>20</v>
      </c>
      <c r="C2626" s="15">
        <v>27</v>
      </c>
      <c r="D2626" s="15">
        <v>0</v>
      </c>
      <c r="E2626" s="15">
        <f t="shared" si="255"/>
        <v>0</v>
      </c>
      <c r="F2626" s="15">
        <f t="shared" si="269"/>
        <v>0</v>
      </c>
      <c r="G2626" s="15">
        <f t="shared" si="269"/>
        <v>0</v>
      </c>
      <c r="H2626" s="15">
        <f t="shared" si="269"/>
        <v>0</v>
      </c>
    </row>
    <row r="2627" spans="1:8" ht="16.5" thickTop="1" thickBot="1" x14ac:dyDescent="0.3">
      <c r="A2627" s="5" t="s">
        <v>3117</v>
      </c>
      <c r="B2627" s="8" t="s">
        <v>34</v>
      </c>
      <c r="C2627" s="15">
        <v>27</v>
      </c>
      <c r="D2627" s="15">
        <v>0</v>
      </c>
      <c r="E2627" s="15">
        <f t="shared" si="255"/>
        <v>0</v>
      </c>
      <c r="F2627" s="15">
        <v>0</v>
      </c>
      <c r="G2627" s="15">
        <v>0</v>
      </c>
      <c r="H2627" s="15">
        <v>0</v>
      </c>
    </row>
    <row r="2628" spans="1:8" ht="16.5" thickTop="1" thickBot="1" x14ac:dyDescent="0.3">
      <c r="A2628" s="5" t="s">
        <v>3118</v>
      </c>
      <c r="B2628" s="6" t="s">
        <v>3119</v>
      </c>
      <c r="C2628" s="14">
        <v>1031.3314799999998</v>
      </c>
      <c r="D2628" s="14">
        <v>1111</v>
      </c>
      <c r="E2628" s="14">
        <f t="shared" si="255"/>
        <v>1200</v>
      </c>
      <c r="F2628" s="14">
        <f t="shared" ref="F2628:H2630" si="270">SUM(F2632,F2635)</f>
        <v>1200</v>
      </c>
      <c r="G2628" s="14">
        <f t="shared" si="270"/>
        <v>0</v>
      </c>
      <c r="H2628" s="14">
        <f t="shared" si="270"/>
        <v>0</v>
      </c>
    </row>
    <row r="2629" spans="1:8" ht="16.5" thickTop="1" thickBot="1" x14ac:dyDescent="0.3">
      <c r="A2629" s="5" t="s">
        <v>3120</v>
      </c>
      <c r="B2629" s="7" t="s">
        <v>20</v>
      </c>
      <c r="C2629" s="15">
        <v>1014.6919499999999</v>
      </c>
      <c r="D2629" s="15">
        <v>1111</v>
      </c>
      <c r="E2629" s="15">
        <f t="shared" si="255"/>
        <v>1200</v>
      </c>
      <c r="F2629" s="15">
        <f t="shared" si="270"/>
        <v>1200</v>
      </c>
      <c r="G2629" s="15">
        <f t="shared" si="270"/>
        <v>0</v>
      </c>
      <c r="H2629" s="15">
        <f t="shared" si="270"/>
        <v>0</v>
      </c>
    </row>
    <row r="2630" spans="1:8" ht="16.5" thickTop="1" thickBot="1" x14ac:dyDescent="0.3">
      <c r="A2630" s="5" t="s">
        <v>3121</v>
      </c>
      <c r="B2630" s="8" t="s">
        <v>34</v>
      </c>
      <c r="C2630" s="15">
        <v>1014.6919499999999</v>
      </c>
      <c r="D2630" s="15">
        <v>1111</v>
      </c>
      <c r="E2630" s="15">
        <f t="shared" ref="E2630:E2693" si="271">SUM(F2630:H2630)</f>
        <v>1200</v>
      </c>
      <c r="F2630" s="15">
        <f t="shared" si="270"/>
        <v>1200</v>
      </c>
      <c r="G2630" s="15">
        <f t="shared" si="270"/>
        <v>0</v>
      </c>
      <c r="H2630" s="15">
        <f t="shared" si="270"/>
        <v>0</v>
      </c>
    </row>
    <row r="2631" spans="1:8" ht="16.5" thickTop="1" thickBot="1" x14ac:dyDescent="0.3">
      <c r="A2631" s="5" t="s">
        <v>3122</v>
      </c>
      <c r="B2631" s="7" t="s">
        <v>40</v>
      </c>
      <c r="C2631" s="15">
        <v>16.639530000000001</v>
      </c>
      <c r="D2631" s="15">
        <v>0</v>
      </c>
      <c r="E2631" s="15">
        <f t="shared" si="271"/>
        <v>0</v>
      </c>
      <c r="F2631" s="15">
        <f>SUM(F2638)</f>
        <v>0</v>
      </c>
      <c r="G2631" s="15">
        <f>SUM(G2638)</f>
        <v>0</v>
      </c>
      <c r="H2631" s="15">
        <f>SUM(H2638)</f>
        <v>0</v>
      </c>
    </row>
    <row r="2632" spans="1:8" ht="46.5" thickTop="1" thickBot="1" x14ac:dyDescent="0.3">
      <c r="A2632" s="5" t="s">
        <v>3123</v>
      </c>
      <c r="B2632" s="6" t="s">
        <v>3124</v>
      </c>
      <c r="C2632" s="14">
        <v>710.58556999999996</v>
      </c>
      <c r="D2632" s="14">
        <v>1111</v>
      </c>
      <c r="E2632" s="14">
        <f t="shared" si="271"/>
        <v>1200</v>
      </c>
      <c r="F2632" s="14">
        <f t="shared" ref="F2632:H2633" si="272">SUM(F2633)</f>
        <v>1200</v>
      </c>
      <c r="G2632" s="14">
        <f t="shared" si="272"/>
        <v>0</v>
      </c>
      <c r="H2632" s="14">
        <f t="shared" si="272"/>
        <v>0</v>
      </c>
    </row>
    <row r="2633" spans="1:8" ht="16.5" thickTop="1" thickBot="1" x14ac:dyDescent="0.3">
      <c r="A2633" s="5" t="s">
        <v>3125</v>
      </c>
      <c r="B2633" s="7" t="s">
        <v>20</v>
      </c>
      <c r="C2633" s="15">
        <v>710.58556999999996</v>
      </c>
      <c r="D2633" s="15">
        <v>1111</v>
      </c>
      <c r="E2633" s="15">
        <f t="shared" si="271"/>
        <v>1200</v>
      </c>
      <c r="F2633" s="15">
        <f t="shared" si="272"/>
        <v>1200</v>
      </c>
      <c r="G2633" s="15">
        <f t="shared" si="272"/>
        <v>0</v>
      </c>
      <c r="H2633" s="15">
        <f t="shared" si="272"/>
        <v>0</v>
      </c>
    </row>
    <row r="2634" spans="1:8" ht="16.5" thickTop="1" thickBot="1" x14ac:dyDescent="0.3">
      <c r="A2634" s="5" t="s">
        <v>3126</v>
      </c>
      <c r="B2634" s="8" t="s">
        <v>34</v>
      </c>
      <c r="C2634" s="15">
        <v>710.58556999999996</v>
      </c>
      <c r="D2634" s="15">
        <v>1111</v>
      </c>
      <c r="E2634" s="15">
        <f t="shared" si="271"/>
        <v>1200</v>
      </c>
      <c r="F2634" s="15">
        <v>1200</v>
      </c>
      <c r="G2634" s="15">
        <v>0</v>
      </c>
      <c r="H2634" s="15">
        <v>0</v>
      </c>
    </row>
    <row r="2635" spans="1:8" ht="46.5" thickTop="1" thickBot="1" x14ac:dyDescent="0.3">
      <c r="A2635" s="5" t="s">
        <v>3127</v>
      </c>
      <c r="B2635" s="6" t="s">
        <v>3128</v>
      </c>
      <c r="C2635" s="14">
        <v>320.74590999999998</v>
      </c>
      <c r="D2635" s="14">
        <v>0</v>
      </c>
      <c r="E2635" s="14">
        <f t="shared" si="271"/>
        <v>0</v>
      </c>
      <c r="F2635" s="14">
        <f>SUM(F2636,F2638)</f>
        <v>0</v>
      </c>
      <c r="G2635" s="14">
        <f>SUM(G2636,G2638)</f>
        <v>0</v>
      </c>
      <c r="H2635" s="14">
        <f>SUM(H2636,H2638)</f>
        <v>0</v>
      </c>
    </row>
    <row r="2636" spans="1:8" ht="16.5" thickTop="1" thickBot="1" x14ac:dyDescent="0.3">
      <c r="A2636" s="5" t="s">
        <v>3129</v>
      </c>
      <c r="B2636" s="7" t="s">
        <v>20</v>
      </c>
      <c r="C2636" s="15">
        <v>304.10638</v>
      </c>
      <c r="D2636" s="15">
        <v>0</v>
      </c>
      <c r="E2636" s="15">
        <f t="shared" si="271"/>
        <v>0</v>
      </c>
      <c r="F2636" s="15">
        <f>SUM(F2637)</f>
        <v>0</v>
      </c>
      <c r="G2636" s="15">
        <f>SUM(G2637)</f>
        <v>0</v>
      </c>
      <c r="H2636" s="15">
        <f>SUM(H2637)</f>
        <v>0</v>
      </c>
    </row>
    <row r="2637" spans="1:8" ht="16.5" thickTop="1" thickBot="1" x14ac:dyDescent="0.3">
      <c r="A2637" s="5" t="s">
        <v>3130</v>
      </c>
      <c r="B2637" s="8" t="s">
        <v>34</v>
      </c>
      <c r="C2637" s="15">
        <v>304.10638</v>
      </c>
      <c r="D2637" s="15">
        <v>0</v>
      </c>
      <c r="E2637" s="15">
        <f t="shared" si="271"/>
        <v>0</v>
      </c>
      <c r="F2637" s="15">
        <v>0</v>
      </c>
      <c r="G2637" s="15">
        <v>0</v>
      </c>
      <c r="H2637" s="15">
        <v>0</v>
      </c>
    </row>
    <row r="2638" spans="1:8" ht="16.5" thickTop="1" thickBot="1" x14ac:dyDescent="0.3">
      <c r="A2638" s="5" t="s">
        <v>3131</v>
      </c>
      <c r="B2638" s="7" t="s">
        <v>40</v>
      </c>
      <c r="C2638" s="15">
        <v>16.639530000000001</v>
      </c>
      <c r="D2638" s="15">
        <v>0</v>
      </c>
      <c r="E2638" s="15">
        <f t="shared" si="271"/>
        <v>0</v>
      </c>
      <c r="F2638" s="15">
        <v>0</v>
      </c>
      <c r="G2638" s="15">
        <v>0</v>
      </c>
      <c r="H2638" s="15">
        <v>0</v>
      </c>
    </row>
    <row r="2639" spans="1:8" ht="46.5" thickTop="1" thickBot="1" x14ac:dyDescent="0.3">
      <c r="A2639" s="5" t="s">
        <v>3132</v>
      </c>
      <c r="B2639" s="6" t="s">
        <v>3133</v>
      </c>
      <c r="C2639" s="14">
        <v>1944.7725</v>
      </c>
      <c r="D2639" s="14">
        <v>0</v>
      </c>
      <c r="E2639" s="14">
        <f t="shared" si="271"/>
        <v>0</v>
      </c>
      <c r="F2639" s="14">
        <f t="shared" ref="F2639:H2640" si="273">SUM(F2640)</f>
        <v>0</v>
      </c>
      <c r="G2639" s="14">
        <f t="shared" si="273"/>
        <v>0</v>
      </c>
      <c r="H2639" s="14">
        <f t="shared" si="273"/>
        <v>0</v>
      </c>
    </row>
    <row r="2640" spans="1:8" ht="16.5" thickTop="1" thickBot="1" x14ac:dyDescent="0.3">
      <c r="A2640" s="5" t="s">
        <v>3134</v>
      </c>
      <c r="B2640" s="7" t="s">
        <v>20</v>
      </c>
      <c r="C2640" s="15">
        <v>1944.7725</v>
      </c>
      <c r="D2640" s="15">
        <v>0</v>
      </c>
      <c r="E2640" s="15">
        <f t="shared" si="271"/>
        <v>0</v>
      </c>
      <c r="F2640" s="15">
        <f t="shared" si="273"/>
        <v>0</v>
      </c>
      <c r="G2640" s="15">
        <f t="shared" si="273"/>
        <v>0</v>
      </c>
      <c r="H2640" s="15">
        <f t="shared" si="273"/>
        <v>0</v>
      </c>
    </row>
    <row r="2641" spans="1:8" ht="16.5" thickTop="1" thickBot="1" x14ac:dyDescent="0.3">
      <c r="A2641" s="5" t="s">
        <v>3135</v>
      </c>
      <c r="B2641" s="8" t="s">
        <v>34</v>
      </c>
      <c r="C2641" s="15">
        <v>1944.7725</v>
      </c>
      <c r="D2641" s="15">
        <v>0</v>
      </c>
      <c r="E2641" s="15">
        <f t="shared" si="271"/>
        <v>0</v>
      </c>
      <c r="F2641" s="15">
        <v>0</v>
      </c>
      <c r="G2641" s="15">
        <v>0</v>
      </c>
      <c r="H2641" s="15">
        <v>0</v>
      </c>
    </row>
    <row r="2642" spans="1:8" ht="61.5" thickTop="1" thickBot="1" x14ac:dyDescent="0.3">
      <c r="A2642" s="5" t="s">
        <v>3136</v>
      </c>
      <c r="B2642" s="6" t="s">
        <v>3137</v>
      </c>
      <c r="C2642" s="14">
        <v>0</v>
      </c>
      <c r="D2642" s="14">
        <v>0</v>
      </c>
      <c r="E2642" s="14">
        <f t="shared" si="271"/>
        <v>21</v>
      </c>
      <c r="F2642" s="14">
        <f t="shared" ref="F2642:H2643" si="274">SUM(F2643)</f>
        <v>21</v>
      </c>
      <c r="G2642" s="14">
        <f t="shared" si="274"/>
        <v>0</v>
      </c>
      <c r="H2642" s="14">
        <f t="shared" si="274"/>
        <v>0</v>
      </c>
    </row>
    <row r="2643" spans="1:8" ht="16.5" thickTop="1" thickBot="1" x14ac:dyDescent="0.3">
      <c r="A2643" s="5" t="s">
        <v>3138</v>
      </c>
      <c r="B2643" s="7" t="s">
        <v>20</v>
      </c>
      <c r="C2643" s="15">
        <v>0</v>
      </c>
      <c r="D2643" s="15">
        <v>0</v>
      </c>
      <c r="E2643" s="15">
        <f t="shared" si="271"/>
        <v>21</v>
      </c>
      <c r="F2643" s="15">
        <f t="shared" si="274"/>
        <v>21</v>
      </c>
      <c r="G2643" s="15">
        <f t="shared" si="274"/>
        <v>0</v>
      </c>
      <c r="H2643" s="15">
        <f t="shared" si="274"/>
        <v>0</v>
      </c>
    </row>
    <row r="2644" spans="1:8" ht="16.5" thickTop="1" thickBot="1" x14ac:dyDescent="0.3">
      <c r="A2644" s="5" t="s">
        <v>3139</v>
      </c>
      <c r="B2644" s="8" t="s">
        <v>34</v>
      </c>
      <c r="C2644" s="15">
        <v>0</v>
      </c>
      <c r="D2644" s="15">
        <v>0</v>
      </c>
      <c r="E2644" s="15">
        <f t="shared" si="271"/>
        <v>21</v>
      </c>
      <c r="F2644" s="15">
        <v>21</v>
      </c>
      <c r="G2644" s="15">
        <v>0</v>
      </c>
      <c r="H2644" s="15">
        <v>0</v>
      </c>
    </row>
    <row r="2645" spans="1:8" ht="31.5" thickTop="1" thickBot="1" x14ac:dyDescent="0.3">
      <c r="A2645" s="5" t="s">
        <v>3140</v>
      </c>
      <c r="B2645" s="6" t="s">
        <v>3141</v>
      </c>
      <c r="C2645" s="14">
        <v>0</v>
      </c>
      <c r="D2645" s="14">
        <v>0</v>
      </c>
      <c r="E2645" s="14">
        <f t="shared" si="271"/>
        <v>2133</v>
      </c>
      <c r="F2645" s="14">
        <f t="shared" ref="F2645:H2646" si="275">SUM(F2646)</f>
        <v>2133</v>
      </c>
      <c r="G2645" s="14">
        <f t="shared" si="275"/>
        <v>0</v>
      </c>
      <c r="H2645" s="14">
        <f t="shared" si="275"/>
        <v>0</v>
      </c>
    </row>
    <row r="2646" spans="1:8" ht="16.5" thickTop="1" thickBot="1" x14ac:dyDescent="0.3">
      <c r="A2646" s="5" t="s">
        <v>3142</v>
      </c>
      <c r="B2646" s="7" t="s">
        <v>20</v>
      </c>
      <c r="C2646" s="15">
        <v>0</v>
      </c>
      <c r="D2646" s="15">
        <v>0</v>
      </c>
      <c r="E2646" s="15">
        <f t="shared" si="271"/>
        <v>2133</v>
      </c>
      <c r="F2646" s="15">
        <f t="shared" si="275"/>
        <v>2133</v>
      </c>
      <c r="G2646" s="15">
        <f t="shared" si="275"/>
        <v>0</v>
      </c>
      <c r="H2646" s="15">
        <f t="shared" si="275"/>
        <v>0</v>
      </c>
    </row>
    <row r="2647" spans="1:8" ht="16.5" thickTop="1" thickBot="1" x14ac:dyDescent="0.3">
      <c r="A2647" s="5" t="s">
        <v>3143</v>
      </c>
      <c r="B2647" s="8" t="s">
        <v>34</v>
      </c>
      <c r="C2647" s="15">
        <v>0</v>
      </c>
      <c r="D2647" s="15">
        <v>0</v>
      </c>
      <c r="E2647" s="15">
        <f t="shared" si="271"/>
        <v>2133</v>
      </c>
      <c r="F2647" s="15">
        <v>2133</v>
      </c>
      <c r="G2647" s="15">
        <v>0</v>
      </c>
      <c r="H2647" s="15">
        <v>0</v>
      </c>
    </row>
    <row r="2648" spans="1:8" ht="16.5" thickTop="1" thickBot="1" x14ac:dyDescent="0.3">
      <c r="A2648" s="5" t="s">
        <v>3144</v>
      </c>
      <c r="B2648" s="6" t="s">
        <v>3145</v>
      </c>
      <c r="C2648" s="14">
        <v>0</v>
      </c>
      <c r="D2648" s="14">
        <v>0</v>
      </c>
      <c r="E2648" s="14">
        <f t="shared" si="271"/>
        <v>0</v>
      </c>
      <c r="F2648" s="14">
        <f t="shared" ref="F2648:H2649" si="276">SUM(F2649)</f>
        <v>0</v>
      </c>
      <c r="G2648" s="14">
        <f t="shared" si="276"/>
        <v>0</v>
      </c>
      <c r="H2648" s="14">
        <f t="shared" si="276"/>
        <v>0</v>
      </c>
    </row>
    <row r="2649" spans="1:8" ht="16.5" thickTop="1" thickBot="1" x14ac:dyDescent="0.3">
      <c r="A2649" s="5" t="s">
        <v>3146</v>
      </c>
      <c r="B2649" s="7" t="s">
        <v>20</v>
      </c>
      <c r="C2649" s="15">
        <v>0</v>
      </c>
      <c r="D2649" s="15">
        <v>0</v>
      </c>
      <c r="E2649" s="15">
        <f t="shared" si="271"/>
        <v>0</v>
      </c>
      <c r="F2649" s="15">
        <f t="shared" si="276"/>
        <v>0</v>
      </c>
      <c r="G2649" s="15">
        <f t="shared" si="276"/>
        <v>0</v>
      </c>
      <c r="H2649" s="15">
        <f t="shared" si="276"/>
        <v>0</v>
      </c>
    </row>
    <row r="2650" spans="1:8" ht="16.5" thickTop="1" thickBot="1" x14ac:dyDescent="0.3">
      <c r="A2650" s="5" t="s">
        <v>3147</v>
      </c>
      <c r="B2650" s="8" t="s">
        <v>34</v>
      </c>
      <c r="C2650" s="15">
        <v>0</v>
      </c>
      <c r="D2650" s="15">
        <v>0</v>
      </c>
      <c r="E2650" s="15">
        <f t="shared" si="271"/>
        <v>0</v>
      </c>
      <c r="F2650" s="15">
        <v>0</v>
      </c>
      <c r="G2650" s="15">
        <v>0</v>
      </c>
      <c r="H2650" s="15">
        <v>0</v>
      </c>
    </row>
    <row r="2651" spans="1:8" ht="16.5" thickTop="1" thickBot="1" x14ac:dyDescent="0.3">
      <c r="A2651" s="5" t="s">
        <v>3148</v>
      </c>
      <c r="B2651" s="6" t="s">
        <v>3149</v>
      </c>
      <c r="C2651" s="14">
        <v>161.50959999999998</v>
      </c>
      <c r="D2651" s="14">
        <v>216</v>
      </c>
      <c r="E2651" s="14">
        <f t="shared" si="271"/>
        <v>180</v>
      </c>
      <c r="F2651" s="14">
        <f>SUM(F2652,F2656)</f>
        <v>180</v>
      </c>
      <c r="G2651" s="14">
        <f>SUM(G2652,G2656)</f>
        <v>0</v>
      </c>
      <c r="H2651" s="14">
        <f>SUM(H2652,H2656)</f>
        <v>0</v>
      </c>
    </row>
    <row r="2652" spans="1:8" ht="16.5" thickTop="1" thickBot="1" x14ac:dyDescent="0.3">
      <c r="A2652" s="5" t="s">
        <v>3150</v>
      </c>
      <c r="B2652" s="7" t="s">
        <v>20</v>
      </c>
      <c r="C2652" s="15">
        <v>161.50959999999998</v>
      </c>
      <c r="D2652" s="15">
        <v>216</v>
      </c>
      <c r="E2652" s="15">
        <f t="shared" si="271"/>
        <v>165</v>
      </c>
      <c r="F2652" s="15">
        <f>SUM(F2653:F2655)</f>
        <v>165</v>
      </c>
      <c r="G2652" s="15">
        <f>SUM(G2653:G2655)</f>
        <v>0</v>
      </c>
      <c r="H2652" s="15">
        <f>SUM(H2653:H2655)</f>
        <v>0</v>
      </c>
    </row>
    <row r="2653" spans="1:8" ht="16.5" thickTop="1" thickBot="1" x14ac:dyDescent="0.3">
      <c r="A2653" s="5" t="s">
        <v>3151</v>
      </c>
      <c r="B2653" s="8" t="s">
        <v>24</v>
      </c>
      <c r="C2653" s="15">
        <v>141.52959999999999</v>
      </c>
      <c r="D2653" s="15">
        <v>197</v>
      </c>
      <c r="E2653" s="15">
        <f t="shared" si="271"/>
        <v>165</v>
      </c>
      <c r="F2653" s="15">
        <v>165</v>
      </c>
      <c r="G2653" s="15">
        <v>0</v>
      </c>
      <c r="H2653" s="15">
        <v>0</v>
      </c>
    </row>
    <row r="2654" spans="1:8" ht="16.5" thickTop="1" thickBot="1" x14ac:dyDescent="0.3">
      <c r="A2654" s="5" t="s">
        <v>3152</v>
      </c>
      <c r="B2654" s="8" t="s">
        <v>30</v>
      </c>
      <c r="C2654" s="15">
        <v>0</v>
      </c>
      <c r="D2654" s="15">
        <v>14</v>
      </c>
      <c r="E2654" s="15">
        <f t="shared" si="271"/>
        <v>0</v>
      </c>
      <c r="F2654" s="15">
        <v>0</v>
      </c>
      <c r="G2654" s="15">
        <v>0</v>
      </c>
      <c r="H2654" s="15">
        <v>0</v>
      </c>
    </row>
    <row r="2655" spans="1:8" ht="16.5" thickTop="1" thickBot="1" x14ac:dyDescent="0.3">
      <c r="A2655" s="5" t="s">
        <v>3153</v>
      </c>
      <c r="B2655" s="8" t="s">
        <v>34</v>
      </c>
      <c r="C2655" s="15">
        <v>19.98</v>
      </c>
      <c r="D2655" s="15">
        <v>5</v>
      </c>
      <c r="E2655" s="15">
        <f t="shared" si="271"/>
        <v>0</v>
      </c>
      <c r="F2655" s="15">
        <v>0</v>
      </c>
      <c r="G2655" s="15">
        <v>0</v>
      </c>
      <c r="H2655" s="15">
        <v>0</v>
      </c>
    </row>
    <row r="2656" spans="1:8" ht="16.5" thickTop="1" thickBot="1" x14ac:dyDescent="0.3">
      <c r="A2656" s="5" t="s">
        <v>3154</v>
      </c>
      <c r="B2656" s="7" t="s">
        <v>36</v>
      </c>
      <c r="C2656" s="15">
        <v>0</v>
      </c>
      <c r="D2656" s="15">
        <v>0</v>
      </c>
      <c r="E2656" s="15">
        <f t="shared" si="271"/>
        <v>15</v>
      </c>
      <c r="F2656" s="15">
        <v>15</v>
      </c>
      <c r="G2656" s="15">
        <v>0</v>
      </c>
      <c r="H2656" s="15">
        <v>0</v>
      </c>
    </row>
    <row r="2657" spans="1:8" ht="31.5" thickTop="1" thickBot="1" x14ac:dyDescent="0.3">
      <c r="A2657" s="5" t="s">
        <v>3155</v>
      </c>
      <c r="B2657" s="6" t="s">
        <v>3156</v>
      </c>
      <c r="C2657" s="14">
        <v>0</v>
      </c>
      <c r="D2657" s="14">
        <v>5000</v>
      </c>
      <c r="E2657" s="14">
        <f t="shared" si="271"/>
        <v>0</v>
      </c>
      <c r="F2657" s="14">
        <f t="shared" ref="F2657:H2658" si="277">SUM(F2658)</f>
        <v>0</v>
      </c>
      <c r="G2657" s="14">
        <f t="shared" si="277"/>
        <v>0</v>
      </c>
      <c r="H2657" s="14">
        <f t="shared" si="277"/>
        <v>0</v>
      </c>
    </row>
    <row r="2658" spans="1:8" ht="16.5" thickTop="1" thickBot="1" x14ac:dyDescent="0.3">
      <c r="A2658" s="5" t="s">
        <v>3157</v>
      </c>
      <c r="B2658" s="7" t="s">
        <v>20</v>
      </c>
      <c r="C2658" s="15">
        <v>0</v>
      </c>
      <c r="D2658" s="15">
        <v>5000</v>
      </c>
      <c r="E2658" s="15">
        <f t="shared" si="271"/>
        <v>0</v>
      </c>
      <c r="F2658" s="15">
        <f t="shared" si="277"/>
        <v>0</v>
      </c>
      <c r="G2658" s="15">
        <f t="shared" si="277"/>
        <v>0</v>
      </c>
      <c r="H2658" s="15">
        <f t="shared" si="277"/>
        <v>0</v>
      </c>
    </row>
    <row r="2659" spans="1:8" ht="16.5" thickTop="1" thickBot="1" x14ac:dyDescent="0.3">
      <c r="A2659" s="5" t="s">
        <v>3158</v>
      </c>
      <c r="B2659" s="8" t="s">
        <v>34</v>
      </c>
      <c r="C2659" s="15">
        <v>0</v>
      </c>
      <c r="D2659" s="15">
        <v>5000</v>
      </c>
      <c r="E2659" s="15">
        <f t="shared" si="271"/>
        <v>0</v>
      </c>
      <c r="F2659" s="15">
        <v>0</v>
      </c>
      <c r="G2659" s="15">
        <v>0</v>
      </c>
      <c r="H2659" s="15">
        <v>0</v>
      </c>
    </row>
    <row r="2660" spans="1:8" ht="31.5" thickTop="1" thickBot="1" x14ac:dyDescent="0.3">
      <c r="A2660" s="5" t="s">
        <v>3159</v>
      </c>
      <c r="B2660" s="6" t="s">
        <v>3160</v>
      </c>
      <c r="C2660" s="14">
        <v>5184.0825800000002</v>
      </c>
      <c r="D2660" s="14">
        <v>0</v>
      </c>
      <c r="E2660" s="14">
        <f t="shared" si="271"/>
        <v>0</v>
      </c>
      <c r="F2660" s="14">
        <f t="shared" ref="F2660:H2663" si="278">SUM(F2670,F2702,F2712,F2778,F2788,F2798,F2824,F2861,F2868,F2877,F2887)</f>
        <v>0</v>
      </c>
      <c r="G2660" s="14">
        <f t="shared" si="278"/>
        <v>0</v>
      </c>
      <c r="H2660" s="14">
        <f t="shared" si="278"/>
        <v>0</v>
      </c>
    </row>
    <row r="2661" spans="1:8" ht="16.5" thickTop="1" thickBot="1" x14ac:dyDescent="0.3">
      <c r="A2661" s="5" t="s">
        <v>3161</v>
      </c>
      <c r="B2661" s="7" t="s">
        <v>20</v>
      </c>
      <c r="C2661" s="15">
        <v>4770.963960000001</v>
      </c>
      <c r="D2661" s="15">
        <v>0</v>
      </c>
      <c r="E2661" s="15">
        <f t="shared" si="271"/>
        <v>0</v>
      </c>
      <c r="F2661" s="15">
        <f t="shared" si="278"/>
        <v>0</v>
      </c>
      <c r="G2661" s="15">
        <f t="shared" si="278"/>
        <v>0</v>
      </c>
      <c r="H2661" s="15">
        <f t="shared" si="278"/>
        <v>0</v>
      </c>
    </row>
    <row r="2662" spans="1:8" ht="16.5" thickTop="1" thickBot="1" x14ac:dyDescent="0.3">
      <c r="A2662" s="5" t="s">
        <v>3162</v>
      </c>
      <c r="B2662" s="8" t="s">
        <v>22</v>
      </c>
      <c r="C2662" s="15">
        <v>0</v>
      </c>
      <c r="D2662" s="15">
        <v>0</v>
      </c>
      <c r="E2662" s="15">
        <f t="shared" si="271"/>
        <v>0</v>
      </c>
      <c r="F2662" s="15">
        <f t="shared" si="278"/>
        <v>0</v>
      </c>
      <c r="G2662" s="15">
        <f t="shared" si="278"/>
        <v>0</v>
      </c>
      <c r="H2662" s="15">
        <f t="shared" si="278"/>
        <v>0</v>
      </c>
    </row>
    <row r="2663" spans="1:8" ht="16.5" thickTop="1" thickBot="1" x14ac:dyDescent="0.3">
      <c r="A2663" s="5" t="s">
        <v>3163</v>
      </c>
      <c r="B2663" s="8" t="s">
        <v>24</v>
      </c>
      <c r="C2663" s="15">
        <v>387.38972999999999</v>
      </c>
      <c r="D2663" s="15">
        <v>0</v>
      </c>
      <c r="E2663" s="15">
        <f t="shared" si="271"/>
        <v>0</v>
      </c>
      <c r="F2663" s="15">
        <f t="shared" si="278"/>
        <v>0</v>
      </c>
      <c r="G2663" s="15">
        <f t="shared" si="278"/>
        <v>0</v>
      </c>
      <c r="H2663" s="15">
        <f t="shared" si="278"/>
        <v>0</v>
      </c>
    </row>
    <row r="2664" spans="1:8" ht="16.5" thickTop="1" thickBot="1" x14ac:dyDescent="0.3">
      <c r="A2664" s="5" t="s">
        <v>3164</v>
      </c>
      <c r="B2664" s="8" t="s">
        <v>28</v>
      </c>
      <c r="C2664" s="15">
        <v>3510.9416099999994</v>
      </c>
      <c r="D2664" s="15">
        <v>0</v>
      </c>
      <c r="E2664" s="15">
        <f t="shared" si="271"/>
        <v>0</v>
      </c>
      <c r="F2664" s="15">
        <f>SUM(F2674,F2706,F2716,F2782,F2792,F2828,F2865,F2872,F2881,F2891)</f>
        <v>0</v>
      </c>
      <c r="G2664" s="15">
        <f>SUM(G2674,G2706,G2716,G2782,G2792,G2828,G2865,G2872,G2881,G2891)</f>
        <v>0</v>
      </c>
      <c r="H2664" s="15">
        <f>SUM(H2674,H2706,H2716,H2782,H2792,H2828,H2865,H2872,H2881,H2891)</f>
        <v>0</v>
      </c>
    </row>
    <row r="2665" spans="1:8" ht="16.5" thickTop="1" thickBot="1" x14ac:dyDescent="0.3">
      <c r="A2665" s="5" t="s">
        <v>3165</v>
      </c>
      <c r="B2665" s="8" t="s">
        <v>30</v>
      </c>
      <c r="C2665" s="15">
        <v>167.31384</v>
      </c>
      <c r="D2665" s="15">
        <v>0</v>
      </c>
      <c r="E2665" s="15">
        <f t="shared" si="271"/>
        <v>0</v>
      </c>
      <c r="F2665" s="15">
        <f>SUM(F2675,F2707,F2717,F2783,F2793,F2802,F2829,F2882,F2892)</f>
        <v>0</v>
      </c>
      <c r="G2665" s="15">
        <f>SUM(G2675,G2707,G2717,G2783,G2793,G2802,G2829,G2882,G2892)</f>
        <v>0</v>
      </c>
      <c r="H2665" s="15">
        <f>SUM(H2675,H2707,H2717,H2783,H2793,H2802,H2829,H2882,H2892)</f>
        <v>0</v>
      </c>
    </row>
    <row r="2666" spans="1:8" ht="16.5" thickTop="1" thickBot="1" x14ac:dyDescent="0.3">
      <c r="A2666" s="5" t="s">
        <v>3166</v>
      </c>
      <c r="B2666" s="8" t="s">
        <v>32</v>
      </c>
      <c r="C2666" s="15">
        <v>0</v>
      </c>
      <c r="D2666" s="15">
        <v>0</v>
      </c>
      <c r="E2666" s="15">
        <f t="shared" si="271"/>
        <v>0</v>
      </c>
      <c r="F2666" s="15">
        <f>SUM(F2676,F2708,F2718,F2784,F2794,F2803,F2830,F2873,F2883,F2893)</f>
        <v>0</v>
      </c>
      <c r="G2666" s="15">
        <f>SUM(G2676,G2708,G2718,G2784,G2794,G2803,G2830,G2873,G2883,G2893)</f>
        <v>0</v>
      </c>
      <c r="H2666" s="15">
        <f>SUM(H2676,H2708,H2718,H2784,H2794,H2803,H2830,H2873,H2883,H2893)</f>
        <v>0</v>
      </c>
    </row>
    <row r="2667" spans="1:8" ht="16.5" thickTop="1" thickBot="1" x14ac:dyDescent="0.3">
      <c r="A2667" s="5" t="s">
        <v>3167</v>
      </c>
      <c r="B2667" s="8" t="s">
        <v>34</v>
      </c>
      <c r="C2667" s="15">
        <v>705.31878000000006</v>
      </c>
      <c r="D2667" s="15">
        <v>0</v>
      </c>
      <c r="E2667" s="15">
        <f t="shared" si="271"/>
        <v>0</v>
      </c>
      <c r="F2667" s="15">
        <f t="shared" ref="F2667:H2668" si="279">SUM(F2677,F2709,F2719,F2785,F2795,F2804,F2831,F2866,F2874,F2884,F2894)</f>
        <v>0</v>
      </c>
      <c r="G2667" s="15">
        <f t="shared" si="279"/>
        <v>0</v>
      </c>
      <c r="H2667" s="15">
        <f t="shared" si="279"/>
        <v>0</v>
      </c>
    </row>
    <row r="2668" spans="1:8" ht="16.5" thickTop="1" thickBot="1" x14ac:dyDescent="0.3">
      <c r="A2668" s="5" t="s">
        <v>3168</v>
      </c>
      <c r="B2668" s="7" t="s">
        <v>36</v>
      </c>
      <c r="C2668" s="15">
        <v>356.98178000000001</v>
      </c>
      <c r="D2668" s="15">
        <v>0</v>
      </c>
      <c r="E2668" s="15">
        <f t="shared" si="271"/>
        <v>0</v>
      </c>
      <c r="F2668" s="15">
        <f t="shared" si="279"/>
        <v>0</v>
      </c>
      <c r="G2668" s="15">
        <f t="shared" si="279"/>
        <v>0</v>
      </c>
      <c r="H2668" s="15">
        <f t="shared" si="279"/>
        <v>0</v>
      </c>
    </row>
    <row r="2669" spans="1:8" ht="16.5" thickTop="1" thickBot="1" x14ac:dyDescent="0.3">
      <c r="A2669" s="5" t="s">
        <v>3169</v>
      </c>
      <c r="B2669" s="7" t="s">
        <v>40</v>
      </c>
      <c r="C2669" s="15">
        <v>56.136839999999999</v>
      </c>
      <c r="D2669" s="15">
        <v>0</v>
      </c>
      <c r="E2669" s="15">
        <f t="shared" si="271"/>
        <v>0</v>
      </c>
      <c r="F2669" s="15">
        <f>SUM(F2679,F2711,F2721,F2787,F2797,F2806,F2833,F2876,F2886,F2896)</f>
        <v>0</v>
      </c>
      <c r="G2669" s="15">
        <f>SUM(G2679,G2711,G2721,G2787,G2797,G2806,G2833,G2876,G2886,G2896)</f>
        <v>0</v>
      </c>
      <c r="H2669" s="15">
        <f>SUM(H2679,H2711,H2721,H2787,H2797,H2806,H2833,H2876,H2886,H2896)</f>
        <v>0</v>
      </c>
    </row>
    <row r="2670" spans="1:8" ht="31.5" thickTop="1" thickBot="1" x14ac:dyDescent="0.3">
      <c r="A2670" s="5" t="s">
        <v>3170</v>
      </c>
      <c r="B2670" s="6" t="s">
        <v>3171</v>
      </c>
      <c r="C2670" s="14">
        <v>1996.1553399999998</v>
      </c>
      <c r="D2670" s="14">
        <v>0</v>
      </c>
      <c r="E2670" s="14">
        <f t="shared" si="271"/>
        <v>0</v>
      </c>
      <c r="F2670" s="14">
        <f t="shared" ref="F2670:H2671" si="280">SUM(F2680,F2690,F2694,F2699)</f>
        <v>0</v>
      </c>
      <c r="G2670" s="14">
        <f t="shared" si="280"/>
        <v>0</v>
      </c>
      <c r="H2670" s="14">
        <f t="shared" si="280"/>
        <v>0</v>
      </c>
    </row>
    <row r="2671" spans="1:8" ht="16.5" thickTop="1" thickBot="1" x14ac:dyDescent="0.3">
      <c r="A2671" s="5" t="s">
        <v>3172</v>
      </c>
      <c r="B2671" s="7" t="s">
        <v>20</v>
      </c>
      <c r="C2671" s="15">
        <v>1864.0387599999999</v>
      </c>
      <c r="D2671" s="15">
        <v>0</v>
      </c>
      <c r="E2671" s="15">
        <f t="shared" si="271"/>
        <v>0</v>
      </c>
      <c r="F2671" s="15">
        <f t="shared" si="280"/>
        <v>0</v>
      </c>
      <c r="G2671" s="15">
        <f t="shared" si="280"/>
        <v>0</v>
      </c>
      <c r="H2671" s="15">
        <f t="shared" si="280"/>
        <v>0</v>
      </c>
    </row>
    <row r="2672" spans="1:8" ht="16.5" thickTop="1" thickBot="1" x14ac:dyDescent="0.3">
      <c r="A2672" s="5" t="s">
        <v>3173</v>
      </c>
      <c r="B2672" s="8" t="s">
        <v>22</v>
      </c>
      <c r="C2672" s="15">
        <v>0</v>
      </c>
      <c r="D2672" s="15">
        <v>0</v>
      </c>
      <c r="E2672" s="15">
        <f t="shared" si="271"/>
        <v>0</v>
      </c>
      <c r="F2672" s="15">
        <f>SUM(F2682)</f>
        <v>0</v>
      </c>
      <c r="G2672" s="15">
        <f>SUM(G2682)</f>
        <v>0</v>
      </c>
      <c r="H2672" s="15">
        <f>SUM(H2682)</f>
        <v>0</v>
      </c>
    </row>
    <row r="2673" spans="1:8" ht="16.5" thickTop="1" thickBot="1" x14ac:dyDescent="0.3">
      <c r="A2673" s="5" t="s">
        <v>3174</v>
      </c>
      <c r="B2673" s="8" t="s">
        <v>24</v>
      </c>
      <c r="C2673" s="15">
        <v>0</v>
      </c>
      <c r="D2673" s="15">
        <v>0</v>
      </c>
      <c r="E2673" s="15">
        <f t="shared" si="271"/>
        <v>0</v>
      </c>
      <c r="F2673" s="15">
        <f>SUM(F2683,F2692,F2701)</f>
        <v>0</v>
      </c>
      <c r="G2673" s="15">
        <f>SUM(G2683,G2692,G2701)</f>
        <v>0</v>
      </c>
      <c r="H2673" s="15">
        <f>SUM(H2683,H2692,H2701)</f>
        <v>0</v>
      </c>
    </row>
    <row r="2674" spans="1:8" ht="16.5" thickTop="1" thickBot="1" x14ac:dyDescent="0.3">
      <c r="A2674" s="5" t="s">
        <v>3175</v>
      </c>
      <c r="B2674" s="8" t="s">
        <v>28</v>
      </c>
      <c r="C2674" s="15">
        <v>1270.5361899999998</v>
      </c>
      <c r="D2674" s="15">
        <v>0</v>
      </c>
      <c r="E2674" s="15">
        <f t="shared" si="271"/>
        <v>0</v>
      </c>
      <c r="F2674" s="15">
        <f>SUM(F2684,F2696)</f>
        <v>0</v>
      </c>
      <c r="G2674" s="15">
        <f>SUM(G2684,G2696)</f>
        <v>0</v>
      </c>
      <c r="H2674" s="15">
        <f>SUM(H2684,H2696)</f>
        <v>0</v>
      </c>
    </row>
    <row r="2675" spans="1:8" ht="16.5" thickTop="1" thickBot="1" x14ac:dyDescent="0.3">
      <c r="A2675" s="5" t="s">
        <v>3176</v>
      </c>
      <c r="B2675" s="8" t="s">
        <v>30</v>
      </c>
      <c r="C2675" s="15">
        <v>70.794520000000006</v>
      </c>
      <c r="D2675" s="15">
        <v>0</v>
      </c>
      <c r="E2675" s="15">
        <f t="shared" si="271"/>
        <v>0</v>
      </c>
      <c r="F2675" s="15">
        <f t="shared" ref="F2675:H2676" si="281">SUM(F2685)</f>
        <v>0</v>
      </c>
      <c r="G2675" s="15">
        <f t="shared" si="281"/>
        <v>0</v>
      </c>
      <c r="H2675" s="15">
        <f t="shared" si="281"/>
        <v>0</v>
      </c>
    </row>
    <row r="2676" spans="1:8" ht="16.5" thickTop="1" thickBot="1" x14ac:dyDescent="0.3">
      <c r="A2676" s="5" t="s">
        <v>3177</v>
      </c>
      <c r="B2676" s="8" t="s">
        <v>32</v>
      </c>
      <c r="C2676" s="15">
        <v>0</v>
      </c>
      <c r="D2676" s="15">
        <v>0</v>
      </c>
      <c r="E2676" s="15">
        <f t="shared" si="271"/>
        <v>0</v>
      </c>
      <c r="F2676" s="15">
        <f t="shared" si="281"/>
        <v>0</v>
      </c>
      <c r="G2676" s="15">
        <f t="shared" si="281"/>
        <v>0</v>
      </c>
      <c r="H2676" s="15">
        <f t="shared" si="281"/>
        <v>0</v>
      </c>
    </row>
    <row r="2677" spans="1:8" ht="16.5" thickTop="1" thickBot="1" x14ac:dyDescent="0.3">
      <c r="A2677" s="5" t="s">
        <v>3178</v>
      </c>
      <c r="B2677" s="8" t="s">
        <v>34</v>
      </c>
      <c r="C2677" s="15">
        <v>522.70804999999996</v>
      </c>
      <c r="D2677" s="15">
        <v>0</v>
      </c>
      <c r="E2677" s="15">
        <f t="shared" si="271"/>
        <v>0</v>
      </c>
      <c r="F2677" s="15">
        <f>SUM(F2687,F2697)</f>
        <v>0</v>
      </c>
      <c r="G2677" s="15">
        <f>SUM(G2687,G2697)</f>
        <v>0</v>
      </c>
      <c r="H2677" s="15">
        <f>SUM(H2687,H2697)</f>
        <v>0</v>
      </c>
    </row>
    <row r="2678" spans="1:8" ht="16.5" thickTop="1" thickBot="1" x14ac:dyDescent="0.3">
      <c r="A2678" s="5" t="s">
        <v>3179</v>
      </c>
      <c r="B2678" s="7" t="s">
        <v>36</v>
      </c>
      <c r="C2678" s="15">
        <v>76.25779</v>
      </c>
      <c r="D2678" s="15">
        <v>0</v>
      </c>
      <c r="E2678" s="15">
        <f t="shared" si="271"/>
        <v>0</v>
      </c>
      <c r="F2678" s="15">
        <f>SUM(F2688,F2693,F2698)</f>
        <v>0</v>
      </c>
      <c r="G2678" s="15">
        <f>SUM(G2688,G2693,G2698)</f>
        <v>0</v>
      </c>
      <c r="H2678" s="15">
        <f>SUM(H2688,H2693,H2698)</f>
        <v>0</v>
      </c>
    </row>
    <row r="2679" spans="1:8" ht="16.5" thickTop="1" thickBot="1" x14ac:dyDescent="0.3">
      <c r="A2679" s="5" t="s">
        <v>3180</v>
      </c>
      <c r="B2679" s="7" t="s">
        <v>40</v>
      </c>
      <c r="C2679" s="15">
        <v>55.858789999999999</v>
      </c>
      <c r="D2679" s="15">
        <v>0</v>
      </c>
      <c r="E2679" s="15">
        <f t="shared" si="271"/>
        <v>0</v>
      </c>
      <c r="F2679" s="15">
        <f>SUM(F2689)</f>
        <v>0</v>
      </c>
      <c r="G2679" s="15">
        <f>SUM(G2689)</f>
        <v>0</v>
      </c>
      <c r="H2679" s="15">
        <f>SUM(H2689)</f>
        <v>0</v>
      </c>
    </row>
    <row r="2680" spans="1:8" ht="31.5" thickTop="1" thickBot="1" x14ac:dyDescent="0.3">
      <c r="A2680" s="5" t="s">
        <v>3181</v>
      </c>
      <c r="B2680" s="6" t="s">
        <v>3182</v>
      </c>
      <c r="C2680" s="14">
        <v>1649.1265599999999</v>
      </c>
      <c r="D2680" s="14">
        <v>0</v>
      </c>
      <c r="E2680" s="14">
        <f t="shared" si="271"/>
        <v>0</v>
      </c>
      <c r="F2680" s="14">
        <f>SUM(F2681,F2688:F2689)</f>
        <v>0</v>
      </c>
      <c r="G2680" s="14">
        <f>SUM(G2681,G2688:G2689)</f>
        <v>0</v>
      </c>
      <c r="H2680" s="14">
        <f>SUM(H2681,H2688:H2689)</f>
        <v>0</v>
      </c>
    </row>
    <row r="2681" spans="1:8" ht="16.5" thickTop="1" thickBot="1" x14ac:dyDescent="0.3">
      <c r="A2681" s="5" t="s">
        <v>3183</v>
      </c>
      <c r="B2681" s="7" t="s">
        <v>20</v>
      </c>
      <c r="C2681" s="15">
        <v>1518.10998</v>
      </c>
      <c r="D2681" s="15">
        <v>0</v>
      </c>
      <c r="E2681" s="15">
        <f t="shared" si="271"/>
        <v>0</v>
      </c>
      <c r="F2681" s="15">
        <f>SUM(F2682:F2687)</f>
        <v>0</v>
      </c>
      <c r="G2681" s="15">
        <f>SUM(G2682:G2687)</f>
        <v>0</v>
      </c>
      <c r="H2681" s="15">
        <f>SUM(H2682:H2687)</f>
        <v>0</v>
      </c>
    </row>
    <row r="2682" spans="1:8" ht="16.5" thickTop="1" thickBot="1" x14ac:dyDescent="0.3">
      <c r="A2682" s="5" t="s">
        <v>3184</v>
      </c>
      <c r="B2682" s="8" t="s">
        <v>22</v>
      </c>
      <c r="C2682" s="15">
        <v>0</v>
      </c>
      <c r="D2682" s="15">
        <v>0</v>
      </c>
      <c r="E2682" s="15">
        <f t="shared" si="271"/>
        <v>0</v>
      </c>
      <c r="F2682" s="15">
        <v>0</v>
      </c>
      <c r="G2682" s="15">
        <v>0</v>
      </c>
      <c r="H2682" s="15">
        <v>0</v>
      </c>
    </row>
    <row r="2683" spans="1:8" ht="16.5" thickTop="1" thickBot="1" x14ac:dyDescent="0.3">
      <c r="A2683" s="5" t="s">
        <v>3185</v>
      </c>
      <c r="B2683" s="8" t="s">
        <v>24</v>
      </c>
      <c r="C2683" s="15">
        <v>0</v>
      </c>
      <c r="D2683" s="15">
        <v>0</v>
      </c>
      <c r="E2683" s="15">
        <f t="shared" si="271"/>
        <v>0</v>
      </c>
      <c r="F2683" s="15">
        <v>0</v>
      </c>
      <c r="G2683" s="15">
        <v>0</v>
      </c>
      <c r="H2683" s="15">
        <v>0</v>
      </c>
    </row>
    <row r="2684" spans="1:8" ht="16.5" thickTop="1" thickBot="1" x14ac:dyDescent="0.3">
      <c r="A2684" s="5" t="s">
        <v>3186</v>
      </c>
      <c r="B2684" s="8" t="s">
        <v>28</v>
      </c>
      <c r="C2684" s="15">
        <v>927.60740999999996</v>
      </c>
      <c r="D2684" s="15">
        <v>0</v>
      </c>
      <c r="E2684" s="15">
        <f t="shared" si="271"/>
        <v>0</v>
      </c>
      <c r="F2684" s="15">
        <v>0</v>
      </c>
      <c r="G2684" s="15">
        <v>0</v>
      </c>
      <c r="H2684" s="15">
        <v>0</v>
      </c>
    </row>
    <row r="2685" spans="1:8" ht="16.5" thickTop="1" thickBot="1" x14ac:dyDescent="0.3">
      <c r="A2685" s="5" t="s">
        <v>3187</v>
      </c>
      <c r="B2685" s="8" t="s">
        <v>30</v>
      </c>
      <c r="C2685" s="15">
        <v>70.794520000000006</v>
      </c>
      <c r="D2685" s="15">
        <v>0</v>
      </c>
      <c r="E2685" s="15">
        <f t="shared" si="271"/>
        <v>0</v>
      </c>
      <c r="F2685" s="15">
        <v>0</v>
      </c>
      <c r="G2685" s="15">
        <v>0</v>
      </c>
      <c r="H2685" s="15">
        <v>0</v>
      </c>
    </row>
    <row r="2686" spans="1:8" ht="16.5" thickTop="1" thickBot="1" x14ac:dyDescent="0.3">
      <c r="A2686" s="5" t="s">
        <v>3188</v>
      </c>
      <c r="B2686" s="8" t="s">
        <v>32</v>
      </c>
      <c r="C2686" s="15">
        <v>0</v>
      </c>
      <c r="D2686" s="15">
        <v>0</v>
      </c>
      <c r="E2686" s="15">
        <f t="shared" si="271"/>
        <v>0</v>
      </c>
      <c r="F2686" s="15">
        <v>0</v>
      </c>
      <c r="G2686" s="15">
        <v>0</v>
      </c>
      <c r="H2686" s="15">
        <v>0</v>
      </c>
    </row>
    <row r="2687" spans="1:8" ht="16.5" thickTop="1" thickBot="1" x14ac:dyDescent="0.3">
      <c r="A2687" s="5" t="s">
        <v>3189</v>
      </c>
      <c r="B2687" s="8" t="s">
        <v>34</v>
      </c>
      <c r="C2687" s="15">
        <v>519.70804999999996</v>
      </c>
      <c r="D2687" s="15">
        <v>0</v>
      </c>
      <c r="E2687" s="15">
        <f t="shared" si="271"/>
        <v>0</v>
      </c>
      <c r="F2687" s="15">
        <v>0</v>
      </c>
      <c r="G2687" s="15">
        <v>0</v>
      </c>
      <c r="H2687" s="15">
        <v>0</v>
      </c>
    </row>
    <row r="2688" spans="1:8" ht="16.5" thickTop="1" thickBot="1" x14ac:dyDescent="0.3">
      <c r="A2688" s="5" t="s">
        <v>3190</v>
      </c>
      <c r="B2688" s="7" t="s">
        <v>36</v>
      </c>
      <c r="C2688" s="15">
        <v>75.157790000000006</v>
      </c>
      <c r="D2688" s="15">
        <v>0</v>
      </c>
      <c r="E2688" s="15">
        <f t="shared" si="271"/>
        <v>0</v>
      </c>
      <c r="F2688" s="15">
        <v>0</v>
      </c>
      <c r="G2688" s="15">
        <v>0</v>
      </c>
      <c r="H2688" s="15">
        <v>0</v>
      </c>
    </row>
    <row r="2689" spans="1:8" ht="16.5" thickTop="1" thickBot="1" x14ac:dyDescent="0.3">
      <c r="A2689" s="5" t="s">
        <v>3191</v>
      </c>
      <c r="B2689" s="7" t="s">
        <v>40</v>
      </c>
      <c r="C2689" s="15">
        <v>55.858789999999999</v>
      </c>
      <c r="D2689" s="15">
        <v>0</v>
      </c>
      <c r="E2689" s="15">
        <f t="shared" si="271"/>
        <v>0</v>
      </c>
      <c r="F2689" s="15">
        <v>0</v>
      </c>
      <c r="G2689" s="15">
        <v>0</v>
      </c>
      <c r="H2689" s="15">
        <v>0</v>
      </c>
    </row>
    <row r="2690" spans="1:8" ht="61.5" thickTop="1" thickBot="1" x14ac:dyDescent="0.3">
      <c r="A2690" s="5" t="s">
        <v>3192</v>
      </c>
      <c r="B2690" s="6" t="s">
        <v>3193</v>
      </c>
      <c r="C2690" s="14">
        <v>0</v>
      </c>
      <c r="D2690" s="14">
        <v>0</v>
      </c>
      <c r="E2690" s="14">
        <f t="shared" si="271"/>
        <v>0</v>
      </c>
      <c r="F2690" s="14">
        <f>SUM(F2691,F2693)</f>
        <v>0</v>
      </c>
      <c r="G2690" s="14">
        <f>SUM(G2691,G2693)</f>
        <v>0</v>
      </c>
      <c r="H2690" s="14">
        <f>SUM(H2691,H2693)</f>
        <v>0</v>
      </c>
    </row>
    <row r="2691" spans="1:8" ht="16.5" thickTop="1" thickBot="1" x14ac:dyDescent="0.3">
      <c r="A2691" s="5" t="s">
        <v>3194</v>
      </c>
      <c r="B2691" s="7" t="s">
        <v>20</v>
      </c>
      <c r="C2691" s="15">
        <v>0</v>
      </c>
      <c r="D2691" s="15">
        <v>0</v>
      </c>
      <c r="E2691" s="15">
        <f t="shared" si="271"/>
        <v>0</v>
      </c>
      <c r="F2691" s="15">
        <f>SUM(F2692)</f>
        <v>0</v>
      </c>
      <c r="G2691" s="15">
        <f>SUM(G2692)</f>
        <v>0</v>
      </c>
      <c r="H2691" s="15">
        <f>SUM(H2692)</f>
        <v>0</v>
      </c>
    </row>
    <row r="2692" spans="1:8" ht="16.5" thickTop="1" thickBot="1" x14ac:dyDescent="0.3">
      <c r="A2692" s="5" t="s">
        <v>3195</v>
      </c>
      <c r="B2692" s="8" t="s">
        <v>24</v>
      </c>
      <c r="C2692" s="15">
        <v>0</v>
      </c>
      <c r="D2692" s="15">
        <v>0</v>
      </c>
      <c r="E2692" s="15">
        <f t="shared" si="271"/>
        <v>0</v>
      </c>
      <c r="F2692" s="15">
        <v>0</v>
      </c>
      <c r="G2692" s="15">
        <v>0</v>
      </c>
      <c r="H2692" s="15">
        <v>0</v>
      </c>
    </row>
    <row r="2693" spans="1:8" ht="16.5" thickTop="1" thickBot="1" x14ac:dyDescent="0.3">
      <c r="A2693" s="5" t="s">
        <v>3196</v>
      </c>
      <c r="B2693" s="7" t="s">
        <v>36</v>
      </c>
      <c r="C2693" s="15">
        <v>0</v>
      </c>
      <c r="D2693" s="15">
        <v>0</v>
      </c>
      <c r="E2693" s="15">
        <f t="shared" si="271"/>
        <v>0</v>
      </c>
      <c r="F2693" s="15">
        <v>0</v>
      </c>
      <c r="G2693" s="15">
        <v>0</v>
      </c>
      <c r="H2693" s="15">
        <v>0</v>
      </c>
    </row>
    <row r="2694" spans="1:8" ht="46.5" thickTop="1" thickBot="1" x14ac:dyDescent="0.3">
      <c r="A2694" s="5" t="s">
        <v>3197</v>
      </c>
      <c r="B2694" s="6" t="s">
        <v>3198</v>
      </c>
      <c r="C2694" s="14">
        <v>347.02877999999998</v>
      </c>
      <c r="D2694" s="14">
        <v>0</v>
      </c>
      <c r="E2694" s="14">
        <f t="shared" ref="E2694:E2757" si="282">SUM(F2694:H2694)</f>
        <v>0</v>
      </c>
      <c r="F2694" s="14">
        <f>SUM(F2695,F2698)</f>
        <v>0</v>
      </c>
      <c r="G2694" s="14">
        <f>SUM(G2695,G2698)</f>
        <v>0</v>
      </c>
      <c r="H2694" s="14">
        <f>SUM(H2695,H2698)</f>
        <v>0</v>
      </c>
    </row>
    <row r="2695" spans="1:8" ht="16.5" thickTop="1" thickBot="1" x14ac:dyDescent="0.3">
      <c r="A2695" s="5" t="s">
        <v>3199</v>
      </c>
      <c r="B2695" s="7" t="s">
        <v>20</v>
      </c>
      <c r="C2695" s="15">
        <v>345.92877999999996</v>
      </c>
      <c r="D2695" s="15">
        <v>0</v>
      </c>
      <c r="E2695" s="15">
        <f t="shared" si="282"/>
        <v>0</v>
      </c>
      <c r="F2695" s="15">
        <f>SUM(F2696:F2697)</f>
        <v>0</v>
      </c>
      <c r="G2695" s="15">
        <f>SUM(G2696:G2697)</f>
        <v>0</v>
      </c>
      <c r="H2695" s="15">
        <f>SUM(H2696:H2697)</f>
        <v>0</v>
      </c>
    </row>
    <row r="2696" spans="1:8" ht="16.5" thickTop="1" thickBot="1" x14ac:dyDescent="0.3">
      <c r="A2696" s="5" t="s">
        <v>3200</v>
      </c>
      <c r="B2696" s="8" t="s">
        <v>28</v>
      </c>
      <c r="C2696" s="15">
        <v>342.92877999999996</v>
      </c>
      <c r="D2696" s="15">
        <v>0</v>
      </c>
      <c r="E2696" s="15">
        <f t="shared" si="282"/>
        <v>0</v>
      </c>
      <c r="F2696" s="15">
        <v>0</v>
      </c>
      <c r="G2696" s="15">
        <v>0</v>
      </c>
      <c r="H2696" s="15">
        <v>0</v>
      </c>
    </row>
    <row r="2697" spans="1:8" ht="16.5" thickTop="1" thickBot="1" x14ac:dyDescent="0.3">
      <c r="A2697" s="5" t="s">
        <v>3201</v>
      </c>
      <c r="B2697" s="8" t="s">
        <v>34</v>
      </c>
      <c r="C2697" s="15">
        <v>3</v>
      </c>
      <c r="D2697" s="15">
        <v>0</v>
      </c>
      <c r="E2697" s="15">
        <f t="shared" si="282"/>
        <v>0</v>
      </c>
      <c r="F2697" s="15">
        <v>0</v>
      </c>
      <c r="G2697" s="15">
        <v>0</v>
      </c>
      <c r="H2697" s="15">
        <v>0</v>
      </c>
    </row>
    <row r="2698" spans="1:8" ht="16.5" thickTop="1" thickBot="1" x14ac:dyDescent="0.3">
      <c r="A2698" s="5" t="s">
        <v>3202</v>
      </c>
      <c r="B2698" s="7" t="s">
        <v>36</v>
      </c>
      <c r="C2698" s="15">
        <v>1.1000000000000001</v>
      </c>
      <c r="D2698" s="15">
        <v>0</v>
      </c>
      <c r="E2698" s="15">
        <f t="shared" si="282"/>
        <v>0</v>
      </c>
      <c r="F2698" s="15">
        <v>0</v>
      </c>
      <c r="G2698" s="15">
        <v>0</v>
      </c>
      <c r="H2698" s="15">
        <v>0</v>
      </c>
    </row>
    <row r="2699" spans="1:8" ht="46.5" thickTop="1" thickBot="1" x14ac:dyDescent="0.3">
      <c r="A2699" s="5" t="s">
        <v>3203</v>
      </c>
      <c r="B2699" s="6" t="s">
        <v>3204</v>
      </c>
      <c r="C2699" s="14">
        <v>0</v>
      </c>
      <c r="D2699" s="14">
        <v>0</v>
      </c>
      <c r="E2699" s="14">
        <f t="shared" si="282"/>
        <v>0</v>
      </c>
      <c r="F2699" s="14">
        <f t="shared" ref="F2699:H2700" si="283">SUM(F2700)</f>
        <v>0</v>
      </c>
      <c r="G2699" s="14">
        <f t="shared" si="283"/>
        <v>0</v>
      </c>
      <c r="H2699" s="14">
        <f t="shared" si="283"/>
        <v>0</v>
      </c>
    </row>
    <row r="2700" spans="1:8" ht="16.5" thickTop="1" thickBot="1" x14ac:dyDescent="0.3">
      <c r="A2700" s="5" t="s">
        <v>3205</v>
      </c>
      <c r="B2700" s="7" t="s">
        <v>20</v>
      </c>
      <c r="C2700" s="15">
        <v>0</v>
      </c>
      <c r="D2700" s="15">
        <v>0</v>
      </c>
      <c r="E2700" s="15">
        <f t="shared" si="282"/>
        <v>0</v>
      </c>
      <c r="F2700" s="15">
        <f t="shared" si="283"/>
        <v>0</v>
      </c>
      <c r="G2700" s="15">
        <f t="shared" si="283"/>
        <v>0</v>
      </c>
      <c r="H2700" s="15">
        <f t="shared" si="283"/>
        <v>0</v>
      </c>
    </row>
    <row r="2701" spans="1:8" ht="16.5" thickTop="1" thickBot="1" x14ac:dyDescent="0.3">
      <c r="A2701" s="5" t="s">
        <v>3206</v>
      </c>
      <c r="B2701" s="8" t="s">
        <v>24</v>
      </c>
      <c r="C2701" s="15">
        <v>0</v>
      </c>
      <c r="D2701" s="15">
        <v>0</v>
      </c>
      <c r="E2701" s="15">
        <f t="shared" si="282"/>
        <v>0</v>
      </c>
      <c r="F2701" s="15">
        <v>0</v>
      </c>
      <c r="G2701" s="15">
        <v>0</v>
      </c>
      <c r="H2701" s="15">
        <v>0</v>
      </c>
    </row>
    <row r="2702" spans="1:8" ht="16.5" thickTop="1" thickBot="1" x14ac:dyDescent="0.3">
      <c r="A2702" s="5" t="s">
        <v>3207</v>
      </c>
      <c r="B2702" s="6" t="s">
        <v>3084</v>
      </c>
      <c r="C2702" s="14">
        <v>656.42855999999995</v>
      </c>
      <c r="D2702" s="14">
        <v>0</v>
      </c>
      <c r="E2702" s="14">
        <f t="shared" si="282"/>
        <v>0</v>
      </c>
      <c r="F2702" s="14">
        <f>SUM(F2703,F2710:F2711)</f>
        <v>0</v>
      </c>
      <c r="G2702" s="14">
        <f>SUM(G2703,G2710:G2711)</f>
        <v>0</v>
      </c>
      <c r="H2702" s="14">
        <f>SUM(H2703,H2710:H2711)</f>
        <v>0</v>
      </c>
    </row>
    <row r="2703" spans="1:8" ht="16.5" thickTop="1" thickBot="1" x14ac:dyDescent="0.3">
      <c r="A2703" s="5" t="s">
        <v>3208</v>
      </c>
      <c r="B2703" s="7" t="s">
        <v>20</v>
      </c>
      <c r="C2703" s="15">
        <v>644.51567</v>
      </c>
      <c r="D2703" s="15">
        <v>0</v>
      </c>
      <c r="E2703" s="15">
        <f t="shared" si="282"/>
        <v>0</v>
      </c>
      <c r="F2703" s="15">
        <f>SUM(F2704:F2709)</f>
        <v>0</v>
      </c>
      <c r="G2703" s="15">
        <f>SUM(G2704:G2709)</f>
        <v>0</v>
      </c>
      <c r="H2703" s="15">
        <f>SUM(H2704:H2709)</f>
        <v>0</v>
      </c>
    </row>
    <row r="2704" spans="1:8" ht="16.5" thickTop="1" thickBot="1" x14ac:dyDescent="0.3">
      <c r="A2704" s="5" t="s">
        <v>3209</v>
      </c>
      <c r="B2704" s="8" t="s">
        <v>22</v>
      </c>
      <c r="C2704" s="15">
        <v>0</v>
      </c>
      <c r="D2704" s="15">
        <v>0</v>
      </c>
      <c r="E2704" s="15">
        <f t="shared" si="282"/>
        <v>0</v>
      </c>
      <c r="F2704" s="15">
        <v>0</v>
      </c>
      <c r="G2704" s="15">
        <v>0</v>
      </c>
      <c r="H2704" s="15">
        <v>0</v>
      </c>
    </row>
    <row r="2705" spans="1:8" ht="16.5" thickTop="1" thickBot="1" x14ac:dyDescent="0.3">
      <c r="A2705" s="5" t="s">
        <v>3210</v>
      </c>
      <c r="B2705" s="8" t="s">
        <v>24</v>
      </c>
      <c r="C2705" s="15">
        <v>0</v>
      </c>
      <c r="D2705" s="15">
        <v>0</v>
      </c>
      <c r="E2705" s="15">
        <f t="shared" si="282"/>
        <v>0</v>
      </c>
      <c r="F2705" s="15">
        <v>0</v>
      </c>
      <c r="G2705" s="15">
        <v>0</v>
      </c>
      <c r="H2705" s="15">
        <v>0</v>
      </c>
    </row>
    <row r="2706" spans="1:8" ht="16.5" thickTop="1" thickBot="1" x14ac:dyDescent="0.3">
      <c r="A2706" s="5" t="s">
        <v>3211</v>
      </c>
      <c r="B2706" s="8" t="s">
        <v>28</v>
      </c>
      <c r="C2706" s="15">
        <v>621.93985999999995</v>
      </c>
      <c r="D2706" s="15">
        <v>0</v>
      </c>
      <c r="E2706" s="15">
        <f t="shared" si="282"/>
        <v>0</v>
      </c>
      <c r="F2706" s="15">
        <v>0</v>
      </c>
      <c r="G2706" s="15">
        <v>0</v>
      </c>
      <c r="H2706" s="15">
        <v>0</v>
      </c>
    </row>
    <row r="2707" spans="1:8" ht="16.5" thickTop="1" thickBot="1" x14ac:dyDescent="0.3">
      <c r="A2707" s="5" t="s">
        <v>3212</v>
      </c>
      <c r="B2707" s="8" t="s">
        <v>30</v>
      </c>
      <c r="C2707" s="15">
        <v>2.5758100000000002</v>
      </c>
      <c r="D2707" s="15">
        <v>0</v>
      </c>
      <c r="E2707" s="15">
        <f t="shared" si="282"/>
        <v>0</v>
      </c>
      <c r="F2707" s="15">
        <v>0</v>
      </c>
      <c r="G2707" s="15">
        <v>0</v>
      </c>
      <c r="H2707" s="15">
        <v>0</v>
      </c>
    </row>
    <row r="2708" spans="1:8" ht="16.5" thickTop="1" thickBot="1" x14ac:dyDescent="0.3">
      <c r="A2708" s="5" t="s">
        <v>3213</v>
      </c>
      <c r="B2708" s="8" t="s">
        <v>32</v>
      </c>
      <c r="C2708" s="15">
        <v>0</v>
      </c>
      <c r="D2708" s="15">
        <v>0</v>
      </c>
      <c r="E2708" s="15">
        <f t="shared" si="282"/>
        <v>0</v>
      </c>
      <c r="F2708" s="15">
        <v>0</v>
      </c>
      <c r="G2708" s="15">
        <v>0</v>
      </c>
      <c r="H2708" s="15">
        <v>0</v>
      </c>
    </row>
    <row r="2709" spans="1:8" ht="16.5" thickTop="1" thickBot="1" x14ac:dyDescent="0.3">
      <c r="A2709" s="5" t="s">
        <v>3214</v>
      </c>
      <c r="B2709" s="8" t="s">
        <v>34</v>
      </c>
      <c r="C2709" s="15">
        <v>20</v>
      </c>
      <c r="D2709" s="15">
        <v>0</v>
      </c>
      <c r="E2709" s="15">
        <f t="shared" si="282"/>
        <v>0</v>
      </c>
      <c r="F2709" s="15">
        <v>0</v>
      </c>
      <c r="G2709" s="15">
        <v>0</v>
      </c>
      <c r="H2709" s="15">
        <v>0</v>
      </c>
    </row>
    <row r="2710" spans="1:8" ht="16.5" thickTop="1" thickBot="1" x14ac:dyDescent="0.3">
      <c r="A2710" s="5" t="s">
        <v>3215</v>
      </c>
      <c r="B2710" s="7" t="s">
        <v>36</v>
      </c>
      <c r="C2710" s="15">
        <v>11.912890000000001</v>
      </c>
      <c r="D2710" s="15">
        <v>0</v>
      </c>
      <c r="E2710" s="15">
        <f t="shared" si="282"/>
        <v>0</v>
      </c>
      <c r="F2710" s="15">
        <v>0</v>
      </c>
      <c r="G2710" s="15">
        <v>0</v>
      </c>
      <c r="H2710" s="15">
        <v>0</v>
      </c>
    </row>
    <row r="2711" spans="1:8" ht="16.5" thickTop="1" thickBot="1" x14ac:dyDescent="0.3">
      <c r="A2711" s="5" t="s">
        <v>3216</v>
      </c>
      <c r="B2711" s="7" t="s">
        <v>40</v>
      </c>
      <c r="C2711" s="15">
        <v>0</v>
      </c>
      <c r="D2711" s="15">
        <v>0</v>
      </c>
      <c r="E2711" s="15">
        <f t="shared" si="282"/>
        <v>0</v>
      </c>
      <c r="F2711" s="15">
        <v>0</v>
      </c>
      <c r="G2711" s="15">
        <v>0</v>
      </c>
      <c r="H2711" s="15">
        <v>0</v>
      </c>
    </row>
    <row r="2712" spans="1:8" ht="31.5" thickTop="1" thickBot="1" x14ac:dyDescent="0.3">
      <c r="A2712" s="5" t="s">
        <v>3217</v>
      </c>
      <c r="B2712" s="6" t="s">
        <v>3218</v>
      </c>
      <c r="C2712" s="14">
        <v>174.34546</v>
      </c>
      <c r="D2712" s="14">
        <v>0</v>
      </c>
      <c r="E2712" s="14">
        <f t="shared" si="282"/>
        <v>0</v>
      </c>
      <c r="F2712" s="14">
        <f t="shared" ref="F2712:H2715" si="284">SUM(F2722,F2732,F2740,F2748,F2756,F2762,F2770)</f>
        <v>0</v>
      </c>
      <c r="G2712" s="14">
        <f t="shared" si="284"/>
        <v>0</v>
      </c>
      <c r="H2712" s="14">
        <f t="shared" si="284"/>
        <v>0</v>
      </c>
    </row>
    <row r="2713" spans="1:8" ht="16.5" thickTop="1" thickBot="1" x14ac:dyDescent="0.3">
      <c r="A2713" s="5" t="s">
        <v>3219</v>
      </c>
      <c r="B2713" s="7" t="s">
        <v>20</v>
      </c>
      <c r="C2713" s="15">
        <v>172.82746</v>
      </c>
      <c r="D2713" s="15">
        <v>0</v>
      </c>
      <c r="E2713" s="15">
        <f t="shared" si="282"/>
        <v>0</v>
      </c>
      <c r="F2713" s="15">
        <f t="shared" si="284"/>
        <v>0</v>
      </c>
      <c r="G2713" s="15">
        <f t="shared" si="284"/>
        <v>0</v>
      </c>
      <c r="H2713" s="15">
        <f t="shared" si="284"/>
        <v>0</v>
      </c>
    </row>
    <row r="2714" spans="1:8" ht="16.5" thickTop="1" thickBot="1" x14ac:dyDescent="0.3">
      <c r="A2714" s="5" t="s">
        <v>3220</v>
      </c>
      <c r="B2714" s="8" t="s">
        <v>22</v>
      </c>
      <c r="C2714" s="15">
        <v>0</v>
      </c>
      <c r="D2714" s="15">
        <v>0</v>
      </c>
      <c r="E2714" s="15">
        <f t="shared" si="282"/>
        <v>0</v>
      </c>
      <c r="F2714" s="15">
        <f t="shared" si="284"/>
        <v>0</v>
      </c>
      <c r="G2714" s="15">
        <f t="shared" si="284"/>
        <v>0</v>
      </c>
      <c r="H2714" s="15">
        <f t="shared" si="284"/>
        <v>0</v>
      </c>
    </row>
    <row r="2715" spans="1:8" ht="16.5" thickTop="1" thickBot="1" x14ac:dyDescent="0.3">
      <c r="A2715" s="5" t="s">
        <v>3221</v>
      </c>
      <c r="B2715" s="8" t="s">
        <v>24</v>
      </c>
      <c r="C2715" s="15">
        <v>70.059849999999997</v>
      </c>
      <c r="D2715" s="15">
        <v>0</v>
      </c>
      <c r="E2715" s="15">
        <f t="shared" si="282"/>
        <v>0</v>
      </c>
      <c r="F2715" s="15">
        <f t="shared" si="284"/>
        <v>0</v>
      </c>
      <c r="G2715" s="15">
        <f t="shared" si="284"/>
        <v>0</v>
      </c>
      <c r="H2715" s="15">
        <f t="shared" si="284"/>
        <v>0</v>
      </c>
    </row>
    <row r="2716" spans="1:8" ht="16.5" thickTop="1" thickBot="1" x14ac:dyDescent="0.3">
      <c r="A2716" s="5" t="s">
        <v>3222</v>
      </c>
      <c r="B2716" s="8" t="s">
        <v>28</v>
      </c>
      <c r="C2716" s="15">
        <v>102.76761</v>
      </c>
      <c r="D2716" s="15">
        <v>0</v>
      </c>
      <c r="E2716" s="15">
        <f t="shared" si="282"/>
        <v>0</v>
      </c>
      <c r="F2716" s="15">
        <f t="shared" ref="F2716:H2717" si="285">SUM(F2726)</f>
        <v>0</v>
      </c>
      <c r="G2716" s="15">
        <f t="shared" si="285"/>
        <v>0</v>
      </c>
      <c r="H2716" s="15">
        <f t="shared" si="285"/>
        <v>0</v>
      </c>
    </row>
    <row r="2717" spans="1:8" ht="16.5" thickTop="1" thickBot="1" x14ac:dyDescent="0.3">
      <c r="A2717" s="5" t="s">
        <v>3223</v>
      </c>
      <c r="B2717" s="8" t="s">
        <v>30</v>
      </c>
      <c r="C2717" s="15">
        <v>0</v>
      </c>
      <c r="D2717" s="15">
        <v>0</v>
      </c>
      <c r="E2717" s="15">
        <f t="shared" si="282"/>
        <v>0</v>
      </c>
      <c r="F2717" s="15">
        <f t="shared" si="285"/>
        <v>0</v>
      </c>
      <c r="G2717" s="15">
        <f t="shared" si="285"/>
        <v>0</v>
      </c>
      <c r="H2717" s="15">
        <f t="shared" si="285"/>
        <v>0</v>
      </c>
    </row>
    <row r="2718" spans="1:8" ht="16.5" thickTop="1" thickBot="1" x14ac:dyDescent="0.3">
      <c r="A2718" s="5" t="s">
        <v>3224</v>
      </c>
      <c r="B2718" s="8" t="s">
        <v>32</v>
      </c>
      <c r="C2718" s="15">
        <v>0</v>
      </c>
      <c r="D2718" s="15">
        <v>0</v>
      </c>
      <c r="E2718" s="15">
        <f t="shared" si="282"/>
        <v>0</v>
      </c>
      <c r="F2718" s="15">
        <f>SUM(F2728,F2736,F2744,F2752,F2766,F2774)</f>
        <v>0</v>
      </c>
      <c r="G2718" s="15">
        <f>SUM(G2728,G2736,G2744,G2752,G2766,G2774)</f>
        <v>0</v>
      </c>
      <c r="H2718" s="15">
        <f>SUM(H2728,H2736,H2744,H2752,H2766,H2774)</f>
        <v>0</v>
      </c>
    </row>
    <row r="2719" spans="1:8" ht="16.5" thickTop="1" thickBot="1" x14ac:dyDescent="0.3">
      <c r="A2719" s="5" t="s">
        <v>3225</v>
      </c>
      <c r="B2719" s="8" t="s">
        <v>34</v>
      </c>
      <c r="C2719" s="15">
        <v>0</v>
      </c>
      <c r="D2719" s="15">
        <v>0</v>
      </c>
      <c r="E2719" s="15">
        <f t="shared" si="282"/>
        <v>0</v>
      </c>
      <c r="F2719" s="15">
        <f>SUM(F2729,F2737,F2745,F2753,F2760,F2767,F2775)</f>
        <v>0</v>
      </c>
      <c r="G2719" s="15">
        <f>SUM(G2729,G2737,G2745,G2753,G2760,G2767,G2775)</f>
        <v>0</v>
      </c>
      <c r="H2719" s="15">
        <f>SUM(H2729,H2737,H2745,H2753,H2760,H2767,H2775)</f>
        <v>0</v>
      </c>
    </row>
    <row r="2720" spans="1:8" ht="16.5" thickTop="1" thickBot="1" x14ac:dyDescent="0.3">
      <c r="A2720" s="5" t="s">
        <v>3226</v>
      </c>
      <c r="B2720" s="7" t="s">
        <v>36</v>
      </c>
      <c r="C2720" s="15">
        <v>1.518</v>
      </c>
      <c r="D2720" s="15">
        <v>0</v>
      </c>
      <c r="E2720" s="15">
        <f t="shared" si="282"/>
        <v>0</v>
      </c>
      <c r="F2720" s="15">
        <f>SUM(F2730,F2738,F2746,F2754,F2768,F2776)</f>
        <v>0</v>
      </c>
      <c r="G2720" s="15">
        <f>SUM(G2730,G2738,G2746,G2754,G2768,G2776)</f>
        <v>0</v>
      </c>
      <c r="H2720" s="15">
        <f>SUM(H2730,H2738,H2746,H2754,H2768,H2776)</f>
        <v>0</v>
      </c>
    </row>
    <row r="2721" spans="1:8" ht="16.5" thickTop="1" thickBot="1" x14ac:dyDescent="0.3">
      <c r="A2721" s="5" t="s">
        <v>3227</v>
      </c>
      <c r="B2721" s="7" t="s">
        <v>40</v>
      </c>
      <c r="C2721" s="15">
        <v>0</v>
      </c>
      <c r="D2721" s="15">
        <v>0</v>
      </c>
      <c r="E2721" s="15">
        <f t="shared" si="282"/>
        <v>0</v>
      </c>
      <c r="F2721" s="15">
        <f>SUM(F2731,F2739,F2747,F2755,F2761,F2769,F2777)</f>
        <v>0</v>
      </c>
      <c r="G2721" s="15">
        <f>SUM(G2731,G2739,G2747,G2755,G2761,G2769,G2777)</f>
        <v>0</v>
      </c>
      <c r="H2721" s="15">
        <f>SUM(H2731,H2739,H2747,H2755,H2761,H2769,H2777)</f>
        <v>0</v>
      </c>
    </row>
    <row r="2722" spans="1:8" ht="31.5" thickTop="1" thickBot="1" x14ac:dyDescent="0.3">
      <c r="A2722" s="5" t="s">
        <v>3228</v>
      </c>
      <c r="B2722" s="6" t="s">
        <v>3088</v>
      </c>
      <c r="C2722" s="14">
        <v>174.34546</v>
      </c>
      <c r="D2722" s="14">
        <v>0</v>
      </c>
      <c r="E2722" s="14">
        <f t="shared" si="282"/>
        <v>0</v>
      </c>
      <c r="F2722" s="14">
        <f>SUM(F2723,F2730:F2731)</f>
        <v>0</v>
      </c>
      <c r="G2722" s="14">
        <f>SUM(G2723,G2730:G2731)</f>
        <v>0</v>
      </c>
      <c r="H2722" s="14">
        <f>SUM(H2723,H2730:H2731)</f>
        <v>0</v>
      </c>
    </row>
    <row r="2723" spans="1:8" ht="16.5" thickTop="1" thickBot="1" x14ac:dyDescent="0.3">
      <c r="A2723" s="5" t="s">
        <v>3229</v>
      </c>
      <c r="B2723" s="7" t="s">
        <v>20</v>
      </c>
      <c r="C2723" s="15">
        <v>172.82746</v>
      </c>
      <c r="D2723" s="15">
        <v>0</v>
      </c>
      <c r="E2723" s="15">
        <f t="shared" si="282"/>
        <v>0</v>
      </c>
      <c r="F2723" s="15">
        <f>SUM(F2724:F2729)</f>
        <v>0</v>
      </c>
      <c r="G2723" s="15">
        <f>SUM(G2724:G2729)</f>
        <v>0</v>
      </c>
      <c r="H2723" s="15">
        <f>SUM(H2724:H2729)</f>
        <v>0</v>
      </c>
    </row>
    <row r="2724" spans="1:8" ht="16.5" thickTop="1" thickBot="1" x14ac:dyDescent="0.3">
      <c r="A2724" s="5" t="s">
        <v>3230</v>
      </c>
      <c r="B2724" s="8" t="s">
        <v>22</v>
      </c>
      <c r="C2724" s="15">
        <v>0</v>
      </c>
      <c r="D2724" s="15">
        <v>0</v>
      </c>
      <c r="E2724" s="15">
        <f t="shared" si="282"/>
        <v>0</v>
      </c>
      <c r="F2724" s="15">
        <v>0</v>
      </c>
      <c r="G2724" s="15">
        <v>0</v>
      </c>
      <c r="H2724" s="15">
        <v>0</v>
      </c>
    </row>
    <row r="2725" spans="1:8" ht="16.5" thickTop="1" thickBot="1" x14ac:dyDescent="0.3">
      <c r="A2725" s="5" t="s">
        <v>3231</v>
      </c>
      <c r="B2725" s="8" t="s">
        <v>24</v>
      </c>
      <c r="C2725" s="15">
        <v>70.059849999999997</v>
      </c>
      <c r="D2725" s="15">
        <v>0</v>
      </c>
      <c r="E2725" s="15">
        <f t="shared" si="282"/>
        <v>0</v>
      </c>
      <c r="F2725" s="15">
        <v>0</v>
      </c>
      <c r="G2725" s="15">
        <v>0</v>
      </c>
      <c r="H2725" s="15">
        <v>0</v>
      </c>
    </row>
    <row r="2726" spans="1:8" ht="16.5" thickTop="1" thickBot="1" x14ac:dyDescent="0.3">
      <c r="A2726" s="5" t="s">
        <v>3232</v>
      </c>
      <c r="B2726" s="8" t="s">
        <v>28</v>
      </c>
      <c r="C2726" s="15">
        <v>102.76761</v>
      </c>
      <c r="D2726" s="15">
        <v>0</v>
      </c>
      <c r="E2726" s="15">
        <f t="shared" si="282"/>
        <v>0</v>
      </c>
      <c r="F2726" s="15">
        <v>0</v>
      </c>
      <c r="G2726" s="15">
        <v>0</v>
      </c>
      <c r="H2726" s="15">
        <v>0</v>
      </c>
    </row>
    <row r="2727" spans="1:8" ht="16.5" thickTop="1" thickBot="1" x14ac:dyDescent="0.3">
      <c r="A2727" s="5" t="s">
        <v>3233</v>
      </c>
      <c r="B2727" s="8" t="s">
        <v>30</v>
      </c>
      <c r="C2727" s="15">
        <v>0</v>
      </c>
      <c r="D2727" s="15">
        <v>0</v>
      </c>
      <c r="E2727" s="15">
        <f t="shared" si="282"/>
        <v>0</v>
      </c>
      <c r="F2727" s="15">
        <v>0</v>
      </c>
      <c r="G2727" s="15">
        <v>0</v>
      </c>
      <c r="H2727" s="15">
        <v>0</v>
      </c>
    </row>
    <row r="2728" spans="1:8" ht="16.5" thickTop="1" thickBot="1" x14ac:dyDescent="0.3">
      <c r="A2728" s="5" t="s">
        <v>3234</v>
      </c>
      <c r="B2728" s="8" t="s">
        <v>32</v>
      </c>
      <c r="C2728" s="15">
        <v>0</v>
      </c>
      <c r="D2728" s="15">
        <v>0</v>
      </c>
      <c r="E2728" s="15">
        <f t="shared" si="282"/>
        <v>0</v>
      </c>
      <c r="F2728" s="15">
        <v>0</v>
      </c>
      <c r="G2728" s="15">
        <v>0</v>
      </c>
      <c r="H2728" s="15">
        <v>0</v>
      </c>
    </row>
    <row r="2729" spans="1:8" ht="16.5" thickTop="1" thickBot="1" x14ac:dyDescent="0.3">
      <c r="A2729" s="5" t="s">
        <v>3235</v>
      </c>
      <c r="B2729" s="8" t="s">
        <v>34</v>
      </c>
      <c r="C2729" s="15">
        <v>0</v>
      </c>
      <c r="D2729" s="15">
        <v>0</v>
      </c>
      <c r="E2729" s="15">
        <f t="shared" si="282"/>
        <v>0</v>
      </c>
      <c r="F2729" s="15">
        <v>0</v>
      </c>
      <c r="G2729" s="15">
        <v>0</v>
      </c>
      <c r="H2729" s="15">
        <v>0</v>
      </c>
    </row>
    <row r="2730" spans="1:8" ht="16.5" thickTop="1" thickBot="1" x14ac:dyDescent="0.3">
      <c r="A2730" s="5" t="s">
        <v>3236</v>
      </c>
      <c r="B2730" s="7" t="s">
        <v>36</v>
      </c>
      <c r="C2730" s="15">
        <v>1.518</v>
      </c>
      <c r="D2730" s="15">
        <v>0</v>
      </c>
      <c r="E2730" s="15">
        <f t="shared" si="282"/>
        <v>0</v>
      </c>
      <c r="F2730" s="15">
        <v>0</v>
      </c>
      <c r="G2730" s="15">
        <v>0</v>
      </c>
      <c r="H2730" s="15">
        <v>0</v>
      </c>
    </row>
    <row r="2731" spans="1:8" ht="16.5" thickTop="1" thickBot="1" x14ac:dyDescent="0.3">
      <c r="A2731" s="5" t="s">
        <v>3237</v>
      </c>
      <c r="B2731" s="7" t="s">
        <v>40</v>
      </c>
      <c r="C2731" s="15">
        <v>0</v>
      </c>
      <c r="D2731" s="15">
        <v>0</v>
      </c>
      <c r="E2731" s="15">
        <f t="shared" si="282"/>
        <v>0</v>
      </c>
      <c r="F2731" s="15">
        <v>0</v>
      </c>
      <c r="G2731" s="15">
        <v>0</v>
      </c>
      <c r="H2731" s="15">
        <v>0</v>
      </c>
    </row>
    <row r="2732" spans="1:8" ht="46.5" thickTop="1" thickBot="1" x14ac:dyDescent="0.3">
      <c r="A2732" s="5" t="s">
        <v>3238</v>
      </c>
      <c r="B2732" s="6" t="s">
        <v>3239</v>
      </c>
      <c r="C2732" s="14">
        <v>0</v>
      </c>
      <c r="D2732" s="14">
        <v>0</v>
      </c>
      <c r="E2732" s="14">
        <f t="shared" si="282"/>
        <v>0</v>
      </c>
      <c r="F2732" s="14">
        <f>SUM(F2733,F2738:F2739)</f>
        <v>0</v>
      </c>
      <c r="G2732" s="14">
        <f>SUM(G2733,G2738:G2739)</f>
        <v>0</v>
      </c>
      <c r="H2732" s="14">
        <f>SUM(H2733,H2738:H2739)</f>
        <v>0</v>
      </c>
    </row>
    <row r="2733" spans="1:8" ht="16.5" thickTop="1" thickBot="1" x14ac:dyDescent="0.3">
      <c r="A2733" s="5" t="s">
        <v>3240</v>
      </c>
      <c r="B2733" s="7" t="s">
        <v>20</v>
      </c>
      <c r="C2733" s="15">
        <v>0</v>
      </c>
      <c r="D2733" s="15">
        <v>0</v>
      </c>
      <c r="E2733" s="15">
        <f t="shared" si="282"/>
        <v>0</v>
      </c>
      <c r="F2733" s="15">
        <f>SUM(F2734:F2737)</f>
        <v>0</v>
      </c>
      <c r="G2733" s="15">
        <f>SUM(G2734:G2737)</f>
        <v>0</v>
      </c>
      <c r="H2733" s="15">
        <f>SUM(H2734:H2737)</f>
        <v>0</v>
      </c>
    </row>
    <row r="2734" spans="1:8" ht="16.5" thickTop="1" thickBot="1" x14ac:dyDescent="0.3">
      <c r="A2734" s="5" t="s">
        <v>3241</v>
      </c>
      <c r="B2734" s="8" t="s">
        <v>22</v>
      </c>
      <c r="C2734" s="15">
        <v>0</v>
      </c>
      <c r="D2734" s="15">
        <v>0</v>
      </c>
      <c r="E2734" s="15">
        <f t="shared" si="282"/>
        <v>0</v>
      </c>
      <c r="F2734" s="15">
        <v>0</v>
      </c>
      <c r="G2734" s="15">
        <v>0</v>
      </c>
      <c r="H2734" s="15">
        <v>0</v>
      </c>
    </row>
    <row r="2735" spans="1:8" ht="16.5" thickTop="1" thickBot="1" x14ac:dyDescent="0.3">
      <c r="A2735" s="5" t="s">
        <v>3242</v>
      </c>
      <c r="B2735" s="8" t="s">
        <v>24</v>
      </c>
      <c r="C2735" s="15">
        <v>0</v>
      </c>
      <c r="D2735" s="15">
        <v>0</v>
      </c>
      <c r="E2735" s="15">
        <f t="shared" si="282"/>
        <v>0</v>
      </c>
      <c r="F2735" s="15">
        <v>0</v>
      </c>
      <c r="G2735" s="15">
        <v>0</v>
      </c>
      <c r="H2735" s="15">
        <v>0</v>
      </c>
    </row>
    <row r="2736" spans="1:8" ht="16.5" thickTop="1" thickBot="1" x14ac:dyDescent="0.3">
      <c r="A2736" s="5" t="s">
        <v>3243</v>
      </c>
      <c r="B2736" s="8" t="s">
        <v>32</v>
      </c>
      <c r="C2736" s="15">
        <v>0</v>
      </c>
      <c r="D2736" s="15">
        <v>0</v>
      </c>
      <c r="E2736" s="15">
        <f t="shared" si="282"/>
        <v>0</v>
      </c>
      <c r="F2736" s="15">
        <v>0</v>
      </c>
      <c r="G2736" s="15">
        <v>0</v>
      </c>
      <c r="H2736" s="15">
        <v>0</v>
      </c>
    </row>
    <row r="2737" spans="1:8" ht="16.5" thickTop="1" thickBot="1" x14ac:dyDescent="0.3">
      <c r="A2737" s="5" t="s">
        <v>3244</v>
      </c>
      <c r="B2737" s="8" t="s">
        <v>34</v>
      </c>
      <c r="C2737" s="15">
        <v>0</v>
      </c>
      <c r="D2737" s="15">
        <v>0</v>
      </c>
      <c r="E2737" s="15">
        <f t="shared" si="282"/>
        <v>0</v>
      </c>
      <c r="F2737" s="15">
        <v>0</v>
      </c>
      <c r="G2737" s="15">
        <v>0</v>
      </c>
      <c r="H2737" s="15">
        <v>0</v>
      </c>
    </row>
    <row r="2738" spans="1:8" ht="16.5" thickTop="1" thickBot="1" x14ac:dyDescent="0.3">
      <c r="A2738" s="5" t="s">
        <v>3245</v>
      </c>
      <c r="B2738" s="7" t="s">
        <v>36</v>
      </c>
      <c r="C2738" s="15">
        <v>0</v>
      </c>
      <c r="D2738" s="15">
        <v>0</v>
      </c>
      <c r="E2738" s="15">
        <f t="shared" si="282"/>
        <v>0</v>
      </c>
      <c r="F2738" s="15">
        <v>0</v>
      </c>
      <c r="G2738" s="15">
        <v>0</v>
      </c>
      <c r="H2738" s="15">
        <v>0</v>
      </c>
    </row>
    <row r="2739" spans="1:8" ht="16.5" thickTop="1" thickBot="1" x14ac:dyDescent="0.3">
      <c r="A2739" s="5" t="s">
        <v>3246</v>
      </c>
      <c r="B2739" s="7" t="s">
        <v>40</v>
      </c>
      <c r="C2739" s="15">
        <v>0</v>
      </c>
      <c r="D2739" s="15">
        <v>0</v>
      </c>
      <c r="E2739" s="15">
        <f t="shared" si="282"/>
        <v>0</v>
      </c>
      <c r="F2739" s="15">
        <v>0</v>
      </c>
      <c r="G2739" s="15">
        <v>0</v>
      </c>
      <c r="H2739" s="15">
        <v>0</v>
      </c>
    </row>
    <row r="2740" spans="1:8" ht="46.5" thickTop="1" thickBot="1" x14ac:dyDescent="0.3">
      <c r="A2740" s="5" t="s">
        <v>3247</v>
      </c>
      <c r="B2740" s="6" t="s">
        <v>3248</v>
      </c>
      <c r="C2740" s="14">
        <v>0</v>
      </c>
      <c r="D2740" s="14">
        <v>0</v>
      </c>
      <c r="E2740" s="14">
        <f t="shared" si="282"/>
        <v>0</v>
      </c>
      <c r="F2740" s="14">
        <f>SUM(F2741,F2746:F2747)</f>
        <v>0</v>
      </c>
      <c r="G2740" s="14">
        <f>SUM(G2741,G2746:G2747)</f>
        <v>0</v>
      </c>
      <c r="H2740" s="14">
        <f>SUM(H2741,H2746:H2747)</f>
        <v>0</v>
      </c>
    </row>
    <row r="2741" spans="1:8" ht="16.5" thickTop="1" thickBot="1" x14ac:dyDescent="0.3">
      <c r="A2741" s="5" t="s">
        <v>3249</v>
      </c>
      <c r="B2741" s="7" t="s">
        <v>20</v>
      </c>
      <c r="C2741" s="15">
        <v>0</v>
      </c>
      <c r="D2741" s="15">
        <v>0</v>
      </c>
      <c r="E2741" s="15">
        <f t="shared" si="282"/>
        <v>0</v>
      </c>
      <c r="F2741" s="15">
        <f>SUM(F2742:F2745)</f>
        <v>0</v>
      </c>
      <c r="G2741" s="15">
        <f>SUM(G2742:G2745)</f>
        <v>0</v>
      </c>
      <c r="H2741" s="15">
        <f>SUM(H2742:H2745)</f>
        <v>0</v>
      </c>
    </row>
    <row r="2742" spans="1:8" ht="16.5" thickTop="1" thickBot="1" x14ac:dyDescent="0.3">
      <c r="A2742" s="5" t="s">
        <v>3250</v>
      </c>
      <c r="B2742" s="8" t="s">
        <v>22</v>
      </c>
      <c r="C2742" s="15">
        <v>0</v>
      </c>
      <c r="D2742" s="15">
        <v>0</v>
      </c>
      <c r="E2742" s="15">
        <f t="shared" si="282"/>
        <v>0</v>
      </c>
      <c r="F2742" s="15">
        <v>0</v>
      </c>
      <c r="G2742" s="15">
        <v>0</v>
      </c>
      <c r="H2742" s="15">
        <v>0</v>
      </c>
    </row>
    <row r="2743" spans="1:8" ht="16.5" thickTop="1" thickBot="1" x14ac:dyDescent="0.3">
      <c r="A2743" s="5" t="s">
        <v>3251</v>
      </c>
      <c r="B2743" s="8" t="s">
        <v>24</v>
      </c>
      <c r="C2743" s="15">
        <v>0</v>
      </c>
      <c r="D2743" s="15">
        <v>0</v>
      </c>
      <c r="E2743" s="15">
        <f t="shared" si="282"/>
        <v>0</v>
      </c>
      <c r="F2743" s="15">
        <v>0</v>
      </c>
      <c r="G2743" s="15">
        <v>0</v>
      </c>
      <c r="H2743" s="15">
        <v>0</v>
      </c>
    </row>
    <row r="2744" spans="1:8" ht="16.5" thickTop="1" thickBot="1" x14ac:dyDescent="0.3">
      <c r="A2744" s="5" t="s">
        <v>3252</v>
      </c>
      <c r="B2744" s="8" t="s">
        <v>32</v>
      </c>
      <c r="C2744" s="15">
        <v>0</v>
      </c>
      <c r="D2744" s="15">
        <v>0</v>
      </c>
      <c r="E2744" s="15">
        <f t="shared" si="282"/>
        <v>0</v>
      </c>
      <c r="F2744" s="15">
        <v>0</v>
      </c>
      <c r="G2744" s="15">
        <v>0</v>
      </c>
      <c r="H2744" s="15">
        <v>0</v>
      </c>
    </row>
    <row r="2745" spans="1:8" ht="16.5" thickTop="1" thickBot="1" x14ac:dyDescent="0.3">
      <c r="A2745" s="5" t="s">
        <v>3253</v>
      </c>
      <c r="B2745" s="8" t="s">
        <v>34</v>
      </c>
      <c r="C2745" s="15">
        <v>0</v>
      </c>
      <c r="D2745" s="15">
        <v>0</v>
      </c>
      <c r="E2745" s="15">
        <f t="shared" si="282"/>
        <v>0</v>
      </c>
      <c r="F2745" s="15">
        <v>0</v>
      </c>
      <c r="G2745" s="15">
        <v>0</v>
      </c>
      <c r="H2745" s="15">
        <v>0</v>
      </c>
    </row>
    <row r="2746" spans="1:8" ht="16.5" thickTop="1" thickBot="1" x14ac:dyDescent="0.3">
      <c r="A2746" s="5" t="s">
        <v>3254</v>
      </c>
      <c r="B2746" s="7" t="s">
        <v>36</v>
      </c>
      <c r="C2746" s="15">
        <v>0</v>
      </c>
      <c r="D2746" s="15">
        <v>0</v>
      </c>
      <c r="E2746" s="15">
        <f t="shared" si="282"/>
        <v>0</v>
      </c>
      <c r="F2746" s="15">
        <v>0</v>
      </c>
      <c r="G2746" s="15">
        <v>0</v>
      </c>
      <c r="H2746" s="15">
        <v>0</v>
      </c>
    </row>
    <row r="2747" spans="1:8" ht="16.5" thickTop="1" thickBot="1" x14ac:dyDescent="0.3">
      <c r="A2747" s="5" t="s">
        <v>3255</v>
      </c>
      <c r="B2747" s="7" t="s">
        <v>40</v>
      </c>
      <c r="C2747" s="15">
        <v>0</v>
      </c>
      <c r="D2747" s="15">
        <v>0</v>
      </c>
      <c r="E2747" s="15">
        <f t="shared" si="282"/>
        <v>0</v>
      </c>
      <c r="F2747" s="15">
        <v>0</v>
      </c>
      <c r="G2747" s="15">
        <v>0</v>
      </c>
      <c r="H2747" s="15">
        <v>0</v>
      </c>
    </row>
    <row r="2748" spans="1:8" ht="46.5" thickTop="1" thickBot="1" x14ac:dyDescent="0.3">
      <c r="A2748" s="5" t="s">
        <v>3256</v>
      </c>
      <c r="B2748" s="6" t="s">
        <v>3257</v>
      </c>
      <c r="C2748" s="14">
        <v>0</v>
      </c>
      <c r="D2748" s="14">
        <v>0</v>
      </c>
      <c r="E2748" s="14">
        <f t="shared" si="282"/>
        <v>0</v>
      </c>
      <c r="F2748" s="14">
        <f>SUM(F2749,F2754:F2755)</f>
        <v>0</v>
      </c>
      <c r="G2748" s="14">
        <f>SUM(G2749,G2754:G2755)</f>
        <v>0</v>
      </c>
      <c r="H2748" s="14">
        <f>SUM(H2749,H2754:H2755)</f>
        <v>0</v>
      </c>
    </row>
    <row r="2749" spans="1:8" ht="16.5" thickTop="1" thickBot="1" x14ac:dyDescent="0.3">
      <c r="A2749" s="5" t="s">
        <v>3258</v>
      </c>
      <c r="B2749" s="7" t="s">
        <v>20</v>
      </c>
      <c r="C2749" s="15">
        <v>0</v>
      </c>
      <c r="D2749" s="15">
        <v>0</v>
      </c>
      <c r="E2749" s="15">
        <f t="shared" si="282"/>
        <v>0</v>
      </c>
      <c r="F2749" s="15">
        <f>SUM(F2750:F2753)</f>
        <v>0</v>
      </c>
      <c r="G2749" s="15">
        <f>SUM(G2750:G2753)</f>
        <v>0</v>
      </c>
      <c r="H2749" s="15">
        <f>SUM(H2750:H2753)</f>
        <v>0</v>
      </c>
    </row>
    <row r="2750" spans="1:8" ht="16.5" thickTop="1" thickBot="1" x14ac:dyDescent="0.3">
      <c r="A2750" s="5" t="s">
        <v>3259</v>
      </c>
      <c r="B2750" s="8" t="s">
        <v>22</v>
      </c>
      <c r="C2750" s="15">
        <v>0</v>
      </c>
      <c r="D2750" s="15">
        <v>0</v>
      </c>
      <c r="E2750" s="15">
        <f t="shared" si="282"/>
        <v>0</v>
      </c>
      <c r="F2750" s="15">
        <v>0</v>
      </c>
      <c r="G2750" s="15">
        <v>0</v>
      </c>
      <c r="H2750" s="15">
        <v>0</v>
      </c>
    </row>
    <row r="2751" spans="1:8" ht="16.5" thickTop="1" thickBot="1" x14ac:dyDescent="0.3">
      <c r="A2751" s="5" t="s">
        <v>3260</v>
      </c>
      <c r="B2751" s="8" t="s">
        <v>24</v>
      </c>
      <c r="C2751" s="15">
        <v>0</v>
      </c>
      <c r="D2751" s="15">
        <v>0</v>
      </c>
      <c r="E2751" s="15">
        <f t="shared" si="282"/>
        <v>0</v>
      </c>
      <c r="F2751" s="15">
        <v>0</v>
      </c>
      <c r="G2751" s="15">
        <v>0</v>
      </c>
      <c r="H2751" s="15">
        <v>0</v>
      </c>
    </row>
    <row r="2752" spans="1:8" ht="16.5" thickTop="1" thickBot="1" x14ac:dyDescent="0.3">
      <c r="A2752" s="5" t="s">
        <v>3261</v>
      </c>
      <c r="B2752" s="8" t="s">
        <v>32</v>
      </c>
      <c r="C2752" s="15">
        <v>0</v>
      </c>
      <c r="D2752" s="15">
        <v>0</v>
      </c>
      <c r="E2752" s="15">
        <f t="shared" si="282"/>
        <v>0</v>
      </c>
      <c r="F2752" s="15">
        <v>0</v>
      </c>
      <c r="G2752" s="15">
        <v>0</v>
      </c>
      <c r="H2752" s="15">
        <v>0</v>
      </c>
    </row>
    <row r="2753" spans="1:8" ht="16.5" thickTop="1" thickBot="1" x14ac:dyDescent="0.3">
      <c r="A2753" s="5" t="s">
        <v>3262</v>
      </c>
      <c r="B2753" s="8" t="s">
        <v>34</v>
      </c>
      <c r="C2753" s="15">
        <v>0</v>
      </c>
      <c r="D2753" s="15">
        <v>0</v>
      </c>
      <c r="E2753" s="15">
        <f t="shared" si="282"/>
        <v>0</v>
      </c>
      <c r="F2753" s="15">
        <v>0</v>
      </c>
      <c r="G2753" s="15">
        <v>0</v>
      </c>
      <c r="H2753" s="15">
        <v>0</v>
      </c>
    </row>
    <row r="2754" spans="1:8" ht="16.5" thickTop="1" thickBot="1" x14ac:dyDescent="0.3">
      <c r="A2754" s="5" t="s">
        <v>3263</v>
      </c>
      <c r="B2754" s="7" t="s">
        <v>36</v>
      </c>
      <c r="C2754" s="15">
        <v>0</v>
      </c>
      <c r="D2754" s="15">
        <v>0</v>
      </c>
      <c r="E2754" s="15">
        <f t="shared" si="282"/>
        <v>0</v>
      </c>
      <c r="F2754" s="15">
        <v>0</v>
      </c>
      <c r="G2754" s="15">
        <v>0</v>
      </c>
      <c r="H2754" s="15">
        <v>0</v>
      </c>
    </row>
    <row r="2755" spans="1:8" ht="16.5" thickTop="1" thickBot="1" x14ac:dyDescent="0.3">
      <c r="A2755" s="5" t="s">
        <v>3264</v>
      </c>
      <c r="B2755" s="7" t="s">
        <v>40</v>
      </c>
      <c r="C2755" s="15">
        <v>0</v>
      </c>
      <c r="D2755" s="15">
        <v>0</v>
      </c>
      <c r="E2755" s="15">
        <f t="shared" si="282"/>
        <v>0</v>
      </c>
      <c r="F2755" s="15">
        <v>0</v>
      </c>
      <c r="G2755" s="15">
        <v>0</v>
      </c>
      <c r="H2755" s="15">
        <v>0</v>
      </c>
    </row>
    <row r="2756" spans="1:8" ht="31.5" thickTop="1" thickBot="1" x14ac:dyDescent="0.3">
      <c r="A2756" s="5" t="s">
        <v>3265</v>
      </c>
      <c r="B2756" s="6" t="s">
        <v>3266</v>
      </c>
      <c r="C2756" s="14">
        <v>0</v>
      </c>
      <c r="D2756" s="14">
        <v>0</v>
      </c>
      <c r="E2756" s="14">
        <f t="shared" si="282"/>
        <v>0</v>
      </c>
      <c r="F2756" s="14">
        <f>SUM(F2757,F2761)</f>
        <v>0</v>
      </c>
      <c r="G2756" s="14">
        <f>SUM(G2757,G2761)</f>
        <v>0</v>
      </c>
      <c r="H2756" s="14">
        <f>SUM(H2757,H2761)</f>
        <v>0</v>
      </c>
    </row>
    <row r="2757" spans="1:8" ht="16.5" thickTop="1" thickBot="1" x14ac:dyDescent="0.3">
      <c r="A2757" s="5" t="s">
        <v>3267</v>
      </c>
      <c r="B2757" s="7" t="s">
        <v>20</v>
      </c>
      <c r="C2757" s="15">
        <v>0</v>
      </c>
      <c r="D2757" s="15">
        <v>0</v>
      </c>
      <c r="E2757" s="15">
        <f t="shared" si="282"/>
        <v>0</v>
      </c>
      <c r="F2757" s="15">
        <f>SUM(F2758:F2760)</f>
        <v>0</v>
      </c>
      <c r="G2757" s="15">
        <f>SUM(G2758:G2760)</f>
        <v>0</v>
      </c>
      <c r="H2757" s="15">
        <f>SUM(H2758:H2760)</f>
        <v>0</v>
      </c>
    </row>
    <row r="2758" spans="1:8" ht="16.5" thickTop="1" thickBot="1" x14ac:dyDescent="0.3">
      <c r="A2758" s="5" t="s">
        <v>3268</v>
      </c>
      <c r="B2758" s="8" t="s">
        <v>22</v>
      </c>
      <c r="C2758" s="15">
        <v>0</v>
      </c>
      <c r="D2758" s="15">
        <v>0</v>
      </c>
      <c r="E2758" s="15">
        <f t="shared" ref="E2758:E2821" si="286">SUM(F2758:H2758)</f>
        <v>0</v>
      </c>
      <c r="F2758" s="15">
        <v>0</v>
      </c>
      <c r="G2758" s="15">
        <v>0</v>
      </c>
      <c r="H2758" s="15">
        <v>0</v>
      </c>
    </row>
    <row r="2759" spans="1:8" ht="16.5" thickTop="1" thickBot="1" x14ac:dyDescent="0.3">
      <c r="A2759" s="5" t="s">
        <v>3269</v>
      </c>
      <c r="B2759" s="8" t="s">
        <v>24</v>
      </c>
      <c r="C2759" s="15">
        <v>0</v>
      </c>
      <c r="D2759" s="15">
        <v>0</v>
      </c>
      <c r="E2759" s="15">
        <f t="shared" si="286"/>
        <v>0</v>
      </c>
      <c r="F2759" s="15">
        <v>0</v>
      </c>
      <c r="G2759" s="15">
        <v>0</v>
      </c>
      <c r="H2759" s="15">
        <v>0</v>
      </c>
    </row>
    <row r="2760" spans="1:8" ht="16.5" thickTop="1" thickBot="1" x14ac:dyDescent="0.3">
      <c r="A2760" s="5" t="s">
        <v>3270</v>
      </c>
      <c r="B2760" s="8" t="s">
        <v>34</v>
      </c>
      <c r="C2760" s="15">
        <v>0</v>
      </c>
      <c r="D2760" s="15">
        <v>0</v>
      </c>
      <c r="E2760" s="15">
        <f t="shared" si="286"/>
        <v>0</v>
      </c>
      <c r="F2760" s="15">
        <v>0</v>
      </c>
      <c r="G2760" s="15">
        <v>0</v>
      </c>
      <c r="H2760" s="15">
        <v>0</v>
      </c>
    </row>
    <row r="2761" spans="1:8" ht="16.5" thickTop="1" thickBot="1" x14ac:dyDescent="0.3">
      <c r="A2761" s="5" t="s">
        <v>3271</v>
      </c>
      <c r="B2761" s="7" t="s">
        <v>40</v>
      </c>
      <c r="C2761" s="15">
        <v>0</v>
      </c>
      <c r="D2761" s="15">
        <v>0</v>
      </c>
      <c r="E2761" s="15">
        <f t="shared" si="286"/>
        <v>0</v>
      </c>
      <c r="F2761" s="15">
        <v>0</v>
      </c>
      <c r="G2761" s="15">
        <v>0</v>
      </c>
      <c r="H2761" s="15">
        <v>0</v>
      </c>
    </row>
    <row r="2762" spans="1:8" ht="31.5" thickTop="1" thickBot="1" x14ac:dyDescent="0.3">
      <c r="A2762" s="5" t="s">
        <v>3272</v>
      </c>
      <c r="B2762" s="6" t="s">
        <v>3273</v>
      </c>
      <c r="C2762" s="14">
        <v>0</v>
      </c>
      <c r="D2762" s="14">
        <v>0</v>
      </c>
      <c r="E2762" s="14">
        <f t="shared" si="286"/>
        <v>0</v>
      </c>
      <c r="F2762" s="14">
        <f>SUM(F2763,F2768:F2769)</f>
        <v>0</v>
      </c>
      <c r="G2762" s="14">
        <f>SUM(G2763,G2768:G2769)</f>
        <v>0</v>
      </c>
      <c r="H2762" s="14">
        <f>SUM(H2763,H2768:H2769)</f>
        <v>0</v>
      </c>
    </row>
    <row r="2763" spans="1:8" ht="16.5" thickTop="1" thickBot="1" x14ac:dyDescent="0.3">
      <c r="A2763" s="5" t="s">
        <v>3274</v>
      </c>
      <c r="B2763" s="7" t="s">
        <v>20</v>
      </c>
      <c r="C2763" s="15">
        <v>0</v>
      </c>
      <c r="D2763" s="15">
        <v>0</v>
      </c>
      <c r="E2763" s="15">
        <f t="shared" si="286"/>
        <v>0</v>
      </c>
      <c r="F2763" s="15">
        <f>SUM(F2764:F2767)</f>
        <v>0</v>
      </c>
      <c r="G2763" s="15">
        <f>SUM(G2764:G2767)</f>
        <v>0</v>
      </c>
      <c r="H2763" s="15">
        <f>SUM(H2764:H2767)</f>
        <v>0</v>
      </c>
    </row>
    <row r="2764" spans="1:8" ht="16.5" thickTop="1" thickBot="1" x14ac:dyDescent="0.3">
      <c r="A2764" s="5" t="s">
        <v>3275</v>
      </c>
      <c r="B2764" s="8" t="s">
        <v>22</v>
      </c>
      <c r="C2764" s="15">
        <v>0</v>
      </c>
      <c r="D2764" s="15">
        <v>0</v>
      </c>
      <c r="E2764" s="15">
        <f t="shared" si="286"/>
        <v>0</v>
      </c>
      <c r="F2764" s="15">
        <v>0</v>
      </c>
      <c r="G2764" s="15">
        <v>0</v>
      </c>
      <c r="H2764" s="15">
        <v>0</v>
      </c>
    </row>
    <row r="2765" spans="1:8" ht="16.5" thickTop="1" thickBot="1" x14ac:dyDescent="0.3">
      <c r="A2765" s="5" t="s">
        <v>3276</v>
      </c>
      <c r="B2765" s="8" t="s">
        <v>24</v>
      </c>
      <c r="C2765" s="15">
        <v>0</v>
      </c>
      <c r="D2765" s="15">
        <v>0</v>
      </c>
      <c r="E2765" s="15">
        <f t="shared" si="286"/>
        <v>0</v>
      </c>
      <c r="F2765" s="15">
        <v>0</v>
      </c>
      <c r="G2765" s="15">
        <v>0</v>
      </c>
      <c r="H2765" s="15">
        <v>0</v>
      </c>
    </row>
    <row r="2766" spans="1:8" ht="16.5" thickTop="1" thickBot="1" x14ac:dyDescent="0.3">
      <c r="A2766" s="5" t="s">
        <v>3277</v>
      </c>
      <c r="B2766" s="8" t="s">
        <v>32</v>
      </c>
      <c r="C2766" s="15">
        <v>0</v>
      </c>
      <c r="D2766" s="15">
        <v>0</v>
      </c>
      <c r="E2766" s="15">
        <f t="shared" si="286"/>
        <v>0</v>
      </c>
      <c r="F2766" s="15">
        <v>0</v>
      </c>
      <c r="G2766" s="15">
        <v>0</v>
      </c>
      <c r="H2766" s="15">
        <v>0</v>
      </c>
    </row>
    <row r="2767" spans="1:8" ht="16.5" thickTop="1" thickBot="1" x14ac:dyDescent="0.3">
      <c r="A2767" s="5" t="s">
        <v>3278</v>
      </c>
      <c r="B2767" s="8" t="s">
        <v>34</v>
      </c>
      <c r="C2767" s="15">
        <v>0</v>
      </c>
      <c r="D2767" s="15">
        <v>0</v>
      </c>
      <c r="E2767" s="15">
        <f t="shared" si="286"/>
        <v>0</v>
      </c>
      <c r="F2767" s="15">
        <v>0</v>
      </c>
      <c r="G2767" s="15">
        <v>0</v>
      </c>
      <c r="H2767" s="15">
        <v>0</v>
      </c>
    </row>
    <row r="2768" spans="1:8" ht="16.5" thickTop="1" thickBot="1" x14ac:dyDescent="0.3">
      <c r="A2768" s="5" t="s">
        <v>3279</v>
      </c>
      <c r="B2768" s="7" t="s">
        <v>36</v>
      </c>
      <c r="C2768" s="15">
        <v>0</v>
      </c>
      <c r="D2768" s="15">
        <v>0</v>
      </c>
      <c r="E2768" s="15">
        <f t="shared" si="286"/>
        <v>0</v>
      </c>
      <c r="F2768" s="15">
        <v>0</v>
      </c>
      <c r="G2768" s="15">
        <v>0</v>
      </c>
      <c r="H2768" s="15">
        <v>0</v>
      </c>
    </row>
    <row r="2769" spans="1:8" ht="16.5" thickTop="1" thickBot="1" x14ac:dyDescent="0.3">
      <c r="A2769" s="5" t="s">
        <v>3280</v>
      </c>
      <c r="B2769" s="7" t="s">
        <v>40</v>
      </c>
      <c r="C2769" s="15">
        <v>0</v>
      </c>
      <c r="D2769" s="15">
        <v>0</v>
      </c>
      <c r="E2769" s="15">
        <f t="shared" si="286"/>
        <v>0</v>
      </c>
      <c r="F2769" s="15">
        <v>0</v>
      </c>
      <c r="G2769" s="15">
        <v>0</v>
      </c>
      <c r="H2769" s="15">
        <v>0</v>
      </c>
    </row>
    <row r="2770" spans="1:8" ht="46.5" thickTop="1" thickBot="1" x14ac:dyDescent="0.3">
      <c r="A2770" s="5" t="s">
        <v>3281</v>
      </c>
      <c r="B2770" s="6" t="s">
        <v>3282</v>
      </c>
      <c r="C2770" s="14">
        <v>0</v>
      </c>
      <c r="D2770" s="14">
        <v>0</v>
      </c>
      <c r="E2770" s="14">
        <f t="shared" si="286"/>
        <v>0</v>
      </c>
      <c r="F2770" s="14">
        <f>SUM(F2771,F2776:F2777)</f>
        <v>0</v>
      </c>
      <c r="G2770" s="14">
        <f>SUM(G2771,G2776:G2777)</f>
        <v>0</v>
      </c>
      <c r="H2770" s="14">
        <f>SUM(H2771,H2776:H2777)</f>
        <v>0</v>
      </c>
    </row>
    <row r="2771" spans="1:8" ht="16.5" thickTop="1" thickBot="1" x14ac:dyDescent="0.3">
      <c r="A2771" s="5" t="s">
        <v>3283</v>
      </c>
      <c r="B2771" s="7" t="s">
        <v>20</v>
      </c>
      <c r="C2771" s="15">
        <v>0</v>
      </c>
      <c r="D2771" s="15">
        <v>0</v>
      </c>
      <c r="E2771" s="15">
        <f t="shared" si="286"/>
        <v>0</v>
      </c>
      <c r="F2771" s="15">
        <f>SUM(F2772:F2775)</f>
        <v>0</v>
      </c>
      <c r="G2771" s="15">
        <f>SUM(G2772:G2775)</f>
        <v>0</v>
      </c>
      <c r="H2771" s="15">
        <f>SUM(H2772:H2775)</f>
        <v>0</v>
      </c>
    </row>
    <row r="2772" spans="1:8" ht="16.5" thickTop="1" thickBot="1" x14ac:dyDescent="0.3">
      <c r="A2772" s="5" t="s">
        <v>3284</v>
      </c>
      <c r="B2772" s="8" t="s">
        <v>22</v>
      </c>
      <c r="C2772" s="15">
        <v>0</v>
      </c>
      <c r="D2772" s="15">
        <v>0</v>
      </c>
      <c r="E2772" s="15">
        <f t="shared" si="286"/>
        <v>0</v>
      </c>
      <c r="F2772" s="15">
        <v>0</v>
      </c>
      <c r="G2772" s="15">
        <v>0</v>
      </c>
      <c r="H2772" s="15">
        <v>0</v>
      </c>
    </row>
    <row r="2773" spans="1:8" ht="16.5" thickTop="1" thickBot="1" x14ac:dyDescent="0.3">
      <c r="A2773" s="5" t="s">
        <v>3285</v>
      </c>
      <c r="B2773" s="8" t="s">
        <v>24</v>
      </c>
      <c r="C2773" s="15">
        <v>0</v>
      </c>
      <c r="D2773" s="15">
        <v>0</v>
      </c>
      <c r="E2773" s="15">
        <f t="shared" si="286"/>
        <v>0</v>
      </c>
      <c r="F2773" s="15">
        <v>0</v>
      </c>
      <c r="G2773" s="15">
        <v>0</v>
      </c>
      <c r="H2773" s="15">
        <v>0</v>
      </c>
    </row>
    <row r="2774" spans="1:8" ht="16.5" thickTop="1" thickBot="1" x14ac:dyDescent="0.3">
      <c r="A2774" s="5" t="s">
        <v>3286</v>
      </c>
      <c r="B2774" s="8" t="s">
        <v>32</v>
      </c>
      <c r="C2774" s="15">
        <v>0</v>
      </c>
      <c r="D2774" s="15">
        <v>0</v>
      </c>
      <c r="E2774" s="15">
        <f t="shared" si="286"/>
        <v>0</v>
      </c>
      <c r="F2774" s="15">
        <v>0</v>
      </c>
      <c r="G2774" s="15">
        <v>0</v>
      </c>
      <c r="H2774" s="15">
        <v>0</v>
      </c>
    </row>
    <row r="2775" spans="1:8" ht="16.5" thickTop="1" thickBot="1" x14ac:dyDescent="0.3">
      <c r="A2775" s="5" t="s">
        <v>3287</v>
      </c>
      <c r="B2775" s="8" t="s">
        <v>34</v>
      </c>
      <c r="C2775" s="15">
        <v>0</v>
      </c>
      <c r="D2775" s="15">
        <v>0</v>
      </c>
      <c r="E2775" s="15">
        <f t="shared" si="286"/>
        <v>0</v>
      </c>
      <c r="F2775" s="15">
        <v>0</v>
      </c>
      <c r="G2775" s="15">
        <v>0</v>
      </c>
      <c r="H2775" s="15">
        <v>0</v>
      </c>
    </row>
    <row r="2776" spans="1:8" ht="16.5" thickTop="1" thickBot="1" x14ac:dyDescent="0.3">
      <c r="A2776" s="5" t="s">
        <v>3288</v>
      </c>
      <c r="B2776" s="7" t="s">
        <v>36</v>
      </c>
      <c r="C2776" s="15">
        <v>0</v>
      </c>
      <c r="D2776" s="15">
        <v>0</v>
      </c>
      <c r="E2776" s="15">
        <f t="shared" si="286"/>
        <v>0</v>
      </c>
      <c r="F2776" s="15">
        <v>0</v>
      </c>
      <c r="G2776" s="15">
        <v>0</v>
      </c>
      <c r="H2776" s="15">
        <v>0</v>
      </c>
    </row>
    <row r="2777" spans="1:8" ht="16.5" thickTop="1" thickBot="1" x14ac:dyDescent="0.3">
      <c r="A2777" s="5" t="s">
        <v>3289</v>
      </c>
      <c r="B2777" s="7" t="s">
        <v>40</v>
      </c>
      <c r="C2777" s="15">
        <v>0</v>
      </c>
      <c r="D2777" s="15">
        <v>0</v>
      </c>
      <c r="E2777" s="15">
        <f t="shared" si="286"/>
        <v>0</v>
      </c>
      <c r="F2777" s="15">
        <v>0</v>
      </c>
      <c r="G2777" s="15">
        <v>0</v>
      </c>
      <c r="H2777" s="15">
        <v>0</v>
      </c>
    </row>
    <row r="2778" spans="1:8" ht="31.5" thickTop="1" thickBot="1" x14ac:dyDescent="0.3">
      <c r="A2778" s="5" t="s">
        <v>3290</v>
      </c>
      <c r="B2778" s="6" t="s">
        <v>3092</v>
      </c>
      <c r="C2778" s="14">
        <v>28.977460000000001</v>
      </c>
      <c r="D2778" s="14">
        <v>0</v>
      </c>
      <c r="E2778" s="14">
        <f t="shared" si="286"/>
        <v>0</v>
      </c>
      <c r="F2778" s="14">
        <f>SUM(F2779,F2786:F2787)</f>
        <v>0</v>
      </c>
      <c r="G2778" s="14">
        <f>SUM(G2779,G2786:G2787)</f>
        <v>0</v>
      </c>
      <c r="H2778" s="14">
        <f>SUM(H2779,H2786:H2787)</f>
        <v>0</v>
      </c>
    </row>
    <row r="2779" spans="1:8" ht="16.5" thickTop="1" thickBot="1" x14ac:dyDescent="0.3">
      <c r="A2779" s="5" t="s">
        <v>3291</v>
      </c>
      <c r="B2779" s="7" t="s">
        <v>20</v>
      </c>
      <c r="C2779" s="15">
        <v>20.600639999999999</v>
      </c>
      <c r="D2779" s="15">
        <v>0</v>
      </c>
      <c r="E2779" s="15">
        <f t="shared" si="286"/>
        <v>0</v>
      </c>
      <c r="F2779" s="15">
        <f>SUM(F2780:F2785)</f>
        <v>0</v>
      </c>
      <c r="G2779" s="15">
        <f>SUM(G2780:G2785)</f>
        <v>0</v>
      </c>
      <c r="H2779" s="15">
        <f>SUM(H2780:H2785)</f>
        <v>0</v>
      </c>
    </row>
    <row r="2780" spans="1:8" ht="16.5" thickTop="1" thickBot="1" x14ac:dyDescent="0.3">
      <c r="A2780" s="5" t="s">
        <v>3292</v>
      </c>
      <c r="B2780" s="8" t="s">
        <v>22</v>
      </c>
      <c r="C2780" s="15">
        <v>0</v>
      </c>
      <c r="D2780" s="15">
        <v>0</v>
      </c>
      <c r="E2780" s="15">
        <f t="shared" si="286"/>
        <v>0</v>
      </c>
      <c r="F2780" s="15">
        <v>0</v>
      </c>
      <c r="G2780" s="15">
        <v>0</v>
      </c>
      <c r="H2780" s="15">
        <v>0</v>
      </c>
    </row>
    <row r="2781" spans="1:8" ht="16.5" thickTop="1" thickBot="1" x14ac:dyDescent="0.3">
      <c r="A2781" s="5" t="s">
        <v>3293</v>
      </c>
      <c r="B2781" s="8" t="s">
        <v>24</v>
      </c>
      <c r="C2781" s="15">
        <v>1.3815</v>
      </c>
      <c r="D2781" s="15">
        <v>0</v>
      </c>
      <c r="E2781" s="15">
        <f t="shared" si="286"/>
        <v>0</v>
      </c>
      <c r="F2781" s="15">
        <v>0</v>
      </c>
      <c r="G2781" s="15">
        <v>0</v>
      </c>
      <c r="H2781" s="15">
        <v>0</v>
      </c>
    </row>
    <row r="2782" spans="1:8" ht="16.5" thickTop="1" thickBot="1" x14ac:dyDescent="0.3">
      <c r="A2782" s="5" t="s">
        <v>3294</v>
      </c>
      <c r="B2782" s="8" t="s">
        <v>28</v>
      </c>
      <c r="C2782" s="15">
        <v>19.219139999999999</v>
      </c>
      <c r="D2782" s="15">
        <v>0</v>
      </c>
      <c r="E2782" s="15">
        <f t="shared" si="286"/>
        <v>0</v>
      </c>
      <c r="F2782" s="15">
        <v>0</v>
      </c>
      <c r="G2782" s="15">
        <v>0</v>
      </c>
      <c r="H2782" s="15">
        <v>0</v>
      </c>
    </row>
    <row r="2783" spans="1:8" ht="16.5" thickTop="1" thickBot="1" x14ac:dyDescent="0.3">
      <c r="A2783" s="5" t="s">
        <v>3295</v>
      </c>
      <c r="B2783" s="8" t="s">
        <v>30</v>
      </c>
      <c r="C2783" s="15">
        <v>0</v>
      </c>
      <c r="D2783" s="15">
        <v>0</v>
      </c>
      <c r="E2783" s="15">
        <f t="shared" si="286"/>
        <v>0</v>
      </c>
      <c r="F2783" s="15">
        <v>0</v>
      </c>
      <c r="G2783" s="15">
        <v>0</v>
      </c>
      <c r="H2783" s="15">
        <v>0</v>
      </c>
    </row>
    <row r="2784" spans="1:8" ht="16.5" thickTop="1" thickBot="1" x14ac:dyDescent="0.3">
      <c r="A2784" s="5" t="s">
        <v>3296</v>
      </c>
      <c r="B2784" s="8" t="s">
        <v>32</v>
      </c>
      <c r="C2784" s="15">
        <v>0</v>
      </c>
      <c r="D2784" s="15">
        <v>0</v>
      </c>
      <c r="E2784" s="15">
        <f t="shared" si="286"/>
        <v>0</v>
      </c>
      <c r="F2784" s="15">
        <v>0</v>
      </c>
      <c r="G2784" s="15">
        <v>0</v>
      </c>
      <c r="H2784" s="15">
        <v>0</v>
      </c>
    </row>
    <row r="2785" spans="1:8" ht="16.5" thickTop="1" thickBot="1" x14ac:dyDescent="0.3">
      <c r="A2785" s="5" t="s">
        <v>3297</v>
      </c>
      <c r="B2785" s="8" t="s">
        <v>34</v>
      </c>
      <c r="C2785" s="15">
        <v>0</v>
      </c>
      <c r="D2785" s="15">
        <v>0</v>
      </c>
      <c r="E2785" s="15">
        <f t="shared" si="286"/>
        <v>0</v>
      </c>
      <c r="F2785" s="15">
        <v>0</v>
      </c>
      <c r="G2785" s="15">
        <v>0</v>
      </c>
      <c r="H2785" s="15">
        <v>0</v>
      </c>
    </row>
    <row r="2786" spans="1:8" ht="16.5" thickTop="1" thickBot="1" x14ac:dyDescent="0.3">
      <c r="A2786" s="5" t="s">
        <v>3298</v>
      </c>
      <c r="B2786" s="7" t="s">
        <v>36</v>
      </c>
      <c r="C2786" s="15">
        <v>8.3768200000000004</v>
      </c>
      <c r="D2786" s="15">
        <v>0</v>
      </c>
      <c r="E2786" s="15">
        <f t="shared" si="286"/>
        <v>0</v>
      </c>
      <c r="F2786" s="15">
        <v>0</v>
      </c>
      <c r="G2786" s="15">
        <v>0</v>
      </c>
      <c r="H2786" s="15">
        <v>0</v>
      </c>
    </row>
    <row r="2787" spans="1:8" ht="16.5" thickTop="1" thickBot="1" x14ac:dyDescent="0.3">
      <c r="A2787" s="5" t="s">
        <v>3299</v>
      </c>
      <c r="B2787" s="7" t="s">
        <v>40</v>
      </c>
      <c r="C2787" s="15">
        <v>0</v>
      </c>
      <c r="D2787" s="15">
        <v>0</v>
      </c>
      <c r="E2787" s="15">
        <f t="shared" si="286"/>
        <v>0</v>
      </c>
      <c r="F2787" s="15">
        <v>0</v>
      </c>
      <c r="G2787" s="15">
        <v>0</v>
      </c>
      <c r="H2787" s="15">
        <v>0</v>
      </c>
    </row>
    <row r="2788" spans="1:8" ht="31.5" thickTop="1" thickBot="1" x14ac:dyDescent="0.3">
      <c r="A2788" s="5" t="s">
        <v>3300</v>
      </c>
      <c r="B2788" s="6" t="s">
        <v>3096</v>
      </c>
      <c r="C2788" s="14">
        <v>71.271000000000001</v>
      </c>
      <c r="D2788" s="14">
        <v>0</v>
      </c>
      <c r="E2788" s="14">
        <f t="shared" si="286"/>
        <v>0</v>
      </c>
      <c r="F2788" s="14">
        <f>SUM(F2789,F2796:F2797)</f>
        <v>0</v>
      </c>
      <c r="G2788" s="14">
        <f>SUM(G2789,G2796:G2797)</f>
        <v>0</v>
      </c>
      <c r="H2788" s="14">
        <f>SUM(H2789,H2796:H2797)</f>
        <v>0</v>
      </c>
    </row>
    <row r="2789" spans="1:8" ht="16.5" thickTop="1" thickBot="1" x14ac:dyDescent="0.3">
      <c r="A2789" s="5" t="s">
        <v>3301</v>
      </c>
      <c r="B2789" s="7" t="s">
        <v>20</v>
      </c>
      <c r="C2789" s="15">
        <v>68.163679999999999</v>
      </c>
      <c r="D2789" s="15">
        <v>0</v>
      </c>
      <c r="E2789" s="15">
        <f t="shared" si="286"/>
        <v>0</v>
      </c>
      <c r="F2789" s="15">
        <f>SUM(F2790:F2795)</f>
        <v>0</v>
      </c>
      <c r="G2789" s="15">
        <f>SUM(G2790:G2795)</f>
        <v>0</v>
      </c>
      <c r="H2789" s="15">
        <f>SUM(H2790:H2795)</f>
        <v>0</v>
      </c>
    </row>
    <row r="2790" spans="1:8" ht="16.5" thickTop="1" thickBot="1" x14ac:dyDescent="0.3">
      <c r="A2790" s="5" t="s">
        <v>3302</v>
      </c>
      <c r="B2790" s="8" t="s">
        <v>22</v>
      </c>
      <c r="C2790" s="15">
        <v>0</v>
      </c>
      <c r="D2790" s="15">
        <v>0</v>
      </c>
      <c r="E2790" s="15">
        <f t="shared" si="286"/>
        <v>0</v>
      </c>
      <c r="F2790" s="15">
        <v>0</v>
      </c>
      <c r="G2790" s="15">
        <v>0</v>
      </c>
      <c r="H2790" s="15">
        <v>0</v>
      </c>
    </row>
    <row r="2791" spans="1:8" ht="16.5" thickTop="1" thickBot="1" x14ac:dyDescent="0.3">
      <c r="A2791" s="5" t="s">
        <v>3303</v>
      </c>
      <c r="B2791" s="8" t="s">
        <v>24</v>
      </c>
      <c r="C2791" s="15">
        <v>68.163679999999999</v>
      </c>
      <c r="D2791" s="15">
        <v>0</v>
      </c>
      <c r="E2791" s="15">
        <f t="shared" si="286"/>
        <v>0</v>
      </c>
      <c r="F2791" s="15">
        <v>0</v>
      </c>
      <c r="G2791" s="15">
        <v>0</v>
      </c>
      <c r="H2791" s="15">
        <v>0</v>
      </c>
    </row>
    <row r="2792" spans="1:8" ht="16.5" thickTop="1" thickBot="1" x14ac:dyDescent="0.3">
      <c r="A2792" s="5" t="s">
        <v>3304</v>
      </c>
      <c r="B2792" s="8" t="s">
        <v>28</v>
      </c>
      <c r="C2792" s="15">
        <v>0</v>
      </c>
      <c r="D2792" s="15">
        <v>0</v>
      </c>
      <c r="E2792" s="15">
        <f t="shared" si="286"/>
        <v>0</v>
      </c>
      <c r="F2792" s="15">
        <v>0</v>
      </c>
      <c r="G2792" s="15">
        <v>0</v>
      </c>
      <c r="H2792" s="15">
        <v>0</v>
      </c>
    </row>
    <row r="2793" spans="1:8" ht="16.5" thickTop="1" thickBot="1" x14ac:dyDescent="0.3">
      <c r="A2793" s="5" t="s">
        <v>3305</v>
      </c>
      <c r="B2793" s="8" t="s">
        <v>30</v>
      </c>
      <c r="C2793" s="15">
        <v>0</v>
      </c>
      <c r="D2793" s="15">
        <v>0</v>
      </c>
      <c r="E2793" s="15">
        <f t="shared" si="286"/>
        <v>0</v>
      </c>
      <c r="F2793" s="15">
        <v>0</v>
      </c>
      <c r="G2793" s="15">
        <v>0</v>
      </c>
      <c r="H2793" s="15">
        <v>0</v>
      </c>
    </row>
    <row r="2794" spans="1:8" ht="16.5" thickTop="1" thickBot="1" x14ac:dyDescent="0.3">
      <c r="A2794" s="5" t="s">
        <v>3306</v>
      </c>
      <c r="B2794" s="8" t="s">
        <v>32</v>
      </c>
      <c r="C2794" s="15">
        <v>0</v>
      </c>
      <c r="D2794" s="15">
        <v>0</v>
      </c>
      <c r="E2794" s="15">
        <f t="shared" si="286"/>
        <v>0</v>
      </c>
      <c r="F2794" s="15">
        <v>0</v>
      </c>
      <c r="G2794" s="15">
        <v>0</v>
      </c>
      <c r="H2794" s="15">
        <v>0</v>
      </c>
    </row>
    <row r="2795" spans="1:8" ht="16.5" thickTop="1" thickBot="1" x14ac:dyDescent="0.3">
      <c r="A2795" s="5" t="s">
        <v>3307</v>
      </c>
      <c r="B2795" s="8" t="s">
        <v>34</v>
      </c>
      <c r="C2795" s="15">
        <v>0</v>
      </c>
      <c r="D2795" s="15">
        <v>0</v>
      </c>
      <c r="E2795" s="15">
        <f t="shared" si="286"/>
        <v>0</v>
      </c>
      <c r="F2795" s="15">
        <v>0</v>
      </c>
      <c r="G2795" s="15">
        <v>0</v>
      </c>
      <c r="H2795" s="15">
        <v>0</v>
      </c>
    </row>
    <row r="2796" spans="1:8" ht="16.5" thickTop="1" thickBot="1" x14ac:dyDescent="0.3">
      <c r="A2796" s="5" t="s">
        <v>3308</v>
      </c>
      <c r="B2796" s="7" t="s">
        <v>36</v>
      </c>
      <c r="C2796" s="15">
        <v>3.1073200000000001</v>
      </c>
      <c r="D2796" s="15">
        <v>0</v>
      </c>
      <c r="E2796" s="15">
        <f t="shared" si="286"/>
        <v>0</v>
      </c>
      <c r="F2796" s="15">
        <v>0</v>
      </c>
      <c r="G2796" s="15">
        <v>0</v>
      </c>
      <c r="H2796" s="15">
        <v>0</v>
      </c>
    </row>
    <row r="2797" spans="1:8" ht="16.5" thickTop="1" thickBot="1" x14ac:dyDescent="0.3">
      <c r="A2797" s="5" t="s">
        <v>3309</v>
      </c>
      <c r="B2797" s="7" t="s">
        <v>40</v>
      </c>
      <c r="C2797" s="15">
        <v>0</v>
      </c>
      <c r="D2797" s="15">
        <v>0</v>
      </c>
      <c r="E2797" s="15">
        <f t="shared" si="286"/>
        <v>0</v>
      </c>
      <c r="F2797" s="15">
        <v>0</v>
      </c>
      <c r="G2797" s="15">
        <v>0</v>
      </c>
      <c r="H2797" s="15">
        <v>0</v>
      </c>
    </row>
    <row r="2798" spans="1:8" ht="16.5" thickTop="1" thickBot="1" x14ac:dyDescent="0.3">
      <c r="A2798" s="5" t="s">
        <v>3310</v>
      </c>
      <c r="B2798" s="6" t="s">
        <v>3104</v>
      </c>
      <c r="C2798" s="14">
        <v>270.04469999999998</v>
      </c>
      <c r="D2798" s="14">
        <v>0</v>
      </c>
      <c r="E2798" s="14">
        <f t="shared" si="286"/>
        <v>0</v>
      </c>
      <c r="F2798" s="14">
        <f t="shared" ref="F2798:H2799" si="287">SUM(F2807,F2816,F2820)</f>
        <v>0</v>
      </c>
      <c r="G2798" s="14">
        <f t="shared" si="287"/>
        <v>0</v>
      </c>
      <c r="H2798" s="14">
        <f t="shared" si="287"/>
        <v>0</v>
      </c>
    </row>
    <row r="2799" spans="1:8" ht="16.5" thickTop="1" thickBot="1" x14ac:dyDescent="0.3">
      <c r="A2799" s="5" t="s">
        <v>3311</v>
      </c>
      <c r="B2799" s="7" t="s">
        <v>20</v>
      </c>
      <c r="C2799" s="15">
        <v>247.78469999999999</v>
      </c>
      <c r="D2799" s="15">
        <v>0</v>
      </c>
      <c r="E2799" s="15">
        <f t="shared" si="286"/>
        <v>0</v>
      </c>
      <c r="F2799" s="15">
        <f t="shared" si="287"/>
        <v>0</v>
      </c>
      <c r="G2799" s="15">
        <f t="shared" si="287"/>
        <v>0</v>
      </c>
      <c r="H2799" s="15">
        <f t="shared" si="287"/>
        <v>0</v>
      </c>
    </row>
    <row r="2800" spans="1:8" ht="16.5" thickTop="1" thickBot="1" x14ac:dyDescent="0.3">
      <c r="A2800" s="5" t="s">
        <v>3312</v>
      </c>
      <c r="B2800" s="8" t="s">
        <v>22</v>
      </c>
      <c r="C2800" s="15">
        <v>0</v>
      </c>
      <c r="D2800" s="15">
        <v>0</v>
      </c>
      <c r="E2800" s="15">
        <f t="shared" si="286"/>
        <v>0</v>
      </c>
      <c r="F2800" s="15">
        <f>SUM(F2809)</f>
        <v>0</v>
      </c>
      <c r="G2800" s="15">
        <f>SUM(G2809)</f>
        <v>0</v>
      </c>
      <c r="H2800" s="15">
        <f>SUM(H2809)</f>
        <v>0</v>
      </c>
    </row>
    <row r="2801" spans="1:8" ht="16.5" thickTop="1" thickBot="1" x14ac:dyDescent="0.3">
      <c r="A2801" s="5" t="s">
        <v>3313</v>
      </c>
      <c r="B2801" s="8" t="s">
        <v>24</v>
      </c>
      <c r="C2801" s="15">
        <v>247.78469999999999</v>
      </c>
      <c r="D2801" s="15">
        <v>0</v>
      </c>
      <c r="E2801" s="15">
        <f t="shared" si="286"/>
        <v>0</v>
      </c>
      <c r="F2801" s="15">
        <f>SUM(F2810,F2818,F2822)</f>
        <v>0</v>
      </c>
      <c r="G2801" s="15">
        <f>SUM(G2810,G2818,G2822)</f>
        <v>0</v>
      </c>
      <c r="H2801" s="15">
        <f>SUM(H2810,H2818,H2822)</f>
        <v>0</v>
      </c>
    </row>
    <row r="2802" spans="1:8" ht="16.5" thickTop="1" thickBot="1" x14ac:dyDescent="0.3">
      <c r="A2802" s="5" t="s">
        <v>3314</v>
      </c>
      <c r="B2802" s="8" t="s">
        <v>30</v>
      </c>
      <c r="C2802" s="15">
        <v>0</v>
      </c>
      <c r="D2802" s="15">
        <v>0</v>
      </c>
      <c r="E2802" s="15">
        <f t="shared" si="286"/>
        <v>0</v>
      </c>
      <c r="F2802" s="15">
        <f t="shared" ref="F2802:H2804" si="288">SUM(F2811)</f>
        <v>0</v>
      </c>
      <c r="G2802" s="15">
        <f t="shared" si="288"/>
        <v>0</v>
      </c>
      <c r="H2802" s="15">
        <f t="shared" si="288"/>
        <v>0</v>
      </c>
    </row>
    <row r="2803" spans="1:8" ht="16.5" thickTop="1" thickBot="1" x14ac:dyDescent="0.3">
      <c r="A2803" s="5" t="s">
        <v>3315</v>
      </c>
      <c r="B2803" s="8" t="s">
        <v>32</v>
      </c>
      <c r="C2803" s="15">
        <v>0</v>
      </c>
      <c r="D2803" s="15">
        <v>0</v>
      </c>
      <c r="E2803" s="15">
        <f t="shared" si="286"/>
        <v>0</v>
      </c>
      <c r="F2803" s="15">
        <f t="shared" si="288"/>
        <v>0</v>
      </c>
      <c r="G2803" s="15">
        <f t="shared" si="288"/>
        <v>0</v>
      </c>
      <c r="H2803" s="15">
        <f t="shared" si="288"/>
        <v>0</v>
      </c>
    </row>
    <row r="2804" spans="1:8" ht="16.5" thickTop="1" thickBot="1" x14ac:dyDescent="0.3">
      <c r="A2804" s="5" t="s">
        <v>3316</v>
      </c>
      <c r="B2804" s="8" t="s">
        <v>34</v>
      </c>
      <c r="C2804" s="15">
        <v>0</v>
      </c>
      <c r="D2804" s="15">
        <v>0</v>
      </c>
      <c r="E2804" s="15">
        <f t="shared" si="286"/>
        <v>0</v>
      </c>
      <c r="F2804" s="15">
        <f t="shared" si="288"/>
        <v>0</v>
      </c>
      <c r="G2804" s="15">
        <f t="shared" si="288"/>
        <v>0</v>
      </c>
      <c r="H2804" s="15">
        <f t="shared" si="288"/>
        <v>0</v>
      </c>
    </row>
    <row r="2805" spans="1:8" ht="16.5" thickTop="1" thickBot="1" x14ac:dyDescent="0.3">
      <c r="A2805" s="5" t="s">
        <v>3317</v>
      </c>
      <c r="B2805" s="7" t="s">
        <v>36</v>
      </c>
      <c r="C2805" s="15">
        <v>22.26</v>
      </c>
      <c r="D2805" s="15">
        <v>0</v>
      </c>
      <c r="E2805" s="15">
        <f t="shared" si="286"/>
        <v>0</v>
      </c>
      <c r="F2805" s="15">
        <f>SUM(F2814,F2819,F2823)</f>
        <v>0</v>
      </c>
      <c r="G2805" s="15">
        <f>SUM(G2814,G2819,G2823)</f>
        <v>0</v>
      </c>
      <c r="H2805" s="15">
        <f>SUM(H2814,H2819,H2823)</f>
        <v>0</v>
      </c>
    </row>
    <row r="2806" spans="1:8" ht="16.5" thickTop="1" thickBot="1" x14ac:dyDescent="0.3">
      <c r="A2806" s="5" t="s">
        <v>3318</v>
      </c>
      <c r="B2806" s="7" t="s">
        <v>40</v>
      </c>
      <c r="C2806" s="15">
        <v>0</v>
      </c>
      <c r="D2806" s="15">
        <v>0</v>
      </c>
      <c r="E2806" s="15">
        <f t="shared" si="286"/>
        <v>0</v>
      </c>
      <c r="F2806" s="15">
        <f>SUM(F2815)</f>
        <v>0</v>
      </c>
      <c r="G2806" s="15">
        <f>SUM(G2815)</f>
        <v>0</v>
      </c>
      <c r="H2806" s="15">
        <f>SUM(H2815)</f>
        <v>0</v>
      </c>
    </row>
    <row r="2807" spans="1:8" ht="16.5" thickTop="1" thickBot="1" x14ac:dyDescent="0.3">
      <c r="A2807" s="5" t="s">
        <v>3319</v>
      </c>
      <c r="B2807" s="6" t="s">
        <v>3104</v>
      </c>
      <c r="C2807" s="14">
        <v>270.04469999999998</v>
      </c>
      <c r="D2807" s="14">
        <v>0</v>
      </c>
      <c r="E2807" s="14">
        <f t="shared" si="286"/>
        <v>0</v>
      </c>
      <c r="F2807" s="14">
        <f>SUM(F2808,F2814:F2815)</f>
        <v>0</v>
      </c>
      <c r="G2807" s="14">
        <f>SUM(G2808,G2814:G2815)</f>
        <v>0</v>
      </c>
      <c r="H2807" s="14">
        <f>SUM(H2808,H2814:H2815)</f>
        <v>0</v>
      </c>
    </row>
    <row r="2808" spans="1:8" ht="16.5" thickTop="1" thickBot="1" x14ac:dyDescent="0.3">
      <c r="A2808" s="5" t="s">
        <v>3320</v>
      </c>
      <c r="B2808" s="7" t="s">
        <v>20</v>
      </c>
      <c r="C2808" s="15">
        <v>247.78469999999999</v>
      </c>
      <c r="D2808" s="15">
        <v>0</v>
      </c>
      <c r="E2808" s="15">
        <f t="shared" si="286"/>
        <v>0</v>
      </c>
      <c r="F2808" s="15">
        <f>SUM(F2809:F2813)</f>
        <v>0</v>
      </c>
      <c r="G2808" s="15">
        <f>SUM(G2809:G2813)</f>
        <v>0</v>
      </c>
      <c r="H2808" s="15">
        <f>SUM(H2809:H2813)</f>
        <v>0</v>
      </c>
    </row>
    <row r="2809" spans="1:8" ht="16.5" thickTop="1" thickBot="1" x14ac:dyDescent="0.3">
      <c r="A2809" s="5" t="s">
        <v>3321</v>
      </c>
      <c r="B2809" s="8" t="s">
        <v>22</v>
      </c>
      <c r="C2809" s="15">
        <v>0</v>
      </c>
      <c r="D2809" s="15">
        <v>0</v>
      </c>
      <c r="E2809" s="15">
        <f t="shared" si="286"/>
        <v>0</v>
      </c>
      <c r="F2809" s="15">
        <v>0</v>
      </c>
      <c r="G2809" s="15">
        <v>0</v>
      </c>
      <c r="H2809" s="15">
        <v>0</v>
      </c>
    </row>
    <row r="2810" spans="1:8" ht="16.5" thickTop="1" thickBot="1" x14ac:dyDescent="0.3">
      <c r="A2810" s="5" t="s">
        <v>3322</v>
      </c>
      <c r="B2810" s="8" t="s">
        <v>24</v>
      </c>
      <c r="C2810" s="15">
        <v>247.78469999999999</v>
      </c>
      <c r="D2810" s="15">
        <v>0</v>
      </c>
      <c r="E2810" s="15">
        <f t="shared" si="286"/>
        <v>0</v>
      </c>
      <c r="F2810" s="15">
        <v>0</v>
      </c>
      <c r="G2810" s="15">
        <v>0</v>
      </c>
      <c r="H2810" s="15">
        <v>0</v>
      </c>
    </row>
    <row r="2811" spans="1:8" ht="16.5" thickTop="1" thickBot="1" x14ac:dyDescent="0.3">
      <c r="A2811" s="5" t="s">
        <v>3323</v>
      </c>
      <c r="B2811" s="8" t="s">
        <v>30</v>
      </c>
      <c r="C2811" s="15">
        <v>0</v>
      </c>
      <c r="D2811" s="15">
        <v>0</v>
      </c>
      <c r="E2811" s="15">
        <f t="shared" si="286"/>
        <v>0</v>
      </c>
      <c r="F2811" s="15">
        <v>0</v>
      </c>
      <c r="G2811" s="15">
        <v>0</v>
      </c>
      <c r="H2811" s="15">
        <v>0</v>
      </c>
    </row>
    <row r="2812" spans="1:8" ht="16.5" thickTop="1" thickBot="1" x14ac:dyDescent="0.3">
      <c r="A2812" s="5" t="s">
        <v>3324</v>
      </c>
      <c r="B2812" s="8" t="s">
        <v>32</v>
      </c>
      <c r="C2812" s="15">
        <v>0</v>
      </c>
      <c r="D2812" s="15">
        <v>0</v>
      </c>
      <c r="E2812" s="15">
        <f t="shared" si="286"/>
        <v>0</v>
      </c>
      <c r="F2812" s="15">
        <v>0</v>
      </c>
      <c r="G2812" s="15">
        <v>0</v>
      </c>
      <c r="H2812" s="15">
        <v>0</v>
      </c>
    </row>
    <row r="2813" spans="1:8" ht="16.5" thickTop="1" thickBot="1" x14ac:dyDescent="0.3">
      <c r="A2813" s="5" t="s">
        <v>3325</v>
      </c>
      <c r="B2813" s="8" t="s">
        <v>34</v>
      </c>
      <c r="C2813" s="15">
        <v>0</v>
      </c>
      <c r="D2813" s="15">
        <v>0</v>
      </c>
      <c r="E2813" s="15">
        <f t="shared" si="286"/>
        <v>0</v>
      </c>
      <c r="F2813" s="15">
        <v>0</v>
      </c>
      <c r="G2813" s="15">
        <v>0</v>
      </c>
      <c r="H2813" s="15">
        <v>0</v>
      </c>
    </row>
    <row r="2814" spans="1:8" ht="16.5" thickTop="1" thickBot="1" x14ac:dyDescent="0.3">
      <c r="A2814" s="5" t="s">
        <v>3326</v>
      </c>
      <c r="B2814" s="7" t="s">
        <v>36</v>
      </c>
      <c r="C2814" s="15">
        <v>22.26</v>
      </c>
      <c r="D2814" s="15">
        <v>0</v>
      </c>
      <c r="E2814" s="15">
        <f t="shared" si="286"/>
        <v>0</v>
      </c>
      <c r="F2814" s="15">
        <v>0</v>
      </c>
      <c r="G2814" s="15">
        <v>0</v>
      </c>
      <c r="H2814" s="15">
        <v>0</v>
      </c>
    </row>
    <row r="2815" spans="1:8" ht="16.5" thickTop="1" thickBot="1" x14ac:dyDescent="0.3">
      <c r="A2815" s="5" t="s">
        <v>3327</v>
      </c>
      <c r="B2815" s="7" t="s">
        <v>40</v>
      </c>
      <c r="C2815" s="15">
        <v>0</v>
      </c>
      <c r="D2815" s="15">
        <v>0</v>
      </c>
      <c r="E2815" s="15">
        <f t="shared" si="286"/>
        <v>0</v>
      </c>
      <c r="F2815" s="15">
        <v>0</v>
      </c>
      <c r="G2815" s="15">
        <v>0</v>
      </c>
      <c r="H2815" s="15">
        <v>0</v>
      </c>
    </row>
    <row r="2816" spans="1:8" ht="46.5" thickTop="1" thickBot="1" x14ac:dyDescent="0.3">
      <c r="A2816" s="5" t="s">
        <v>3328</v>
      </c>
      <c r="B2816" s="6" t="s">
        <v>3329</v>
      </c>
      <c r="C2816" s="14">
        <v>0</v>
      </c>
      <c r="D2816" s="14">
        <v>0</v>
      </c>
      <c r="E2816" s="14">
        <f t="shared" si="286"/>
        <v>0</v>
      </c>
      <c r="F2816" s="14">
        <f>SUM(F2817,F2819)</f>
        <v>0</v>
      </c>
      <c r="G2816" s="14">
        <f>SUM(G2817,G2819)</f>
        <v>0</v>
      </c>
      <c r="H2816" s="14">
        <f>SUM(H2817,H2819)</f>
        <v>0</v>
      </c>
    </row>
    <row r="2817" spans="1:8" ht="16.5" thickTop="1" thickBot="1" x14ac:dyDescent="0.3">
      <c r="A2817" s="5" t="s">
        <v>3330</v>
      </c>
      <c r="B2817" s="7" t="s">
        <v>20</v>
      </c>
      <c r="C2817" s="15">
        <v>0</v>
      </c>
      <c r="D2817" s="15">
        <v>0</v>
      </c>
      <c r="E2817" s="15">
        <f t="shared" si="286"/>
        <v>0</v>
      </c>
      <c r="F2817" s="15">
        <f>SUM(F2818)</f>
        <v>0</v>
      </c>
      <c r="G2817" s="15">
        <f>SUM(G2818)</f>
        <v>0</v>
      </c>
      <c r="H2817" s="15">
        <f>SUM(H2818)</f>
        <v>0</v>
      </c>
    </row>
    <row r="2818" spans="1:8" ht="16.5" thickTop="1" thickBot="1" x14ac:dyDescent="0.3">
      <c r="A2818" s="5" t="s">
        <v>3331</v>
      </c>
      <c r="B2818" s="8" t="s">
        <v>24</v>
      </c>
      <c r="C2818" s="15">
        <v>0</v>
      </c>
      <c r="D2818" s="15">
        <v>0</v>
      </c>
      <c r="E2818" s="15">
        <f t="shared" si="286"/>
        <v>0</v>
      </c>
      <c r="F2818" s="15">
        <v>0</v>
      </c>
      <c r="G2818" s="15">
        <v>0</v>
      </c>
      <c r="H2818" s="15">
        <v>0</v>
      </c>
    </row>
    <row r="2819" spans="1:8" ht="16.5" thickTop="1" thickBot="1" x14ac:dyDescent="0.3">
      <c r="A2819" s="5" t="s">
        <v>3332</v>
      </c>
      <c r="B2819" s="7" t="s">
        <v>36</v>
      </c>
      <c r="C2819" s="15">
        <v>0</v>
      </c>
      <c r="D2819" s="15">
        <v>0</v>
      </c>
      <c r="E2819" s="15">
        <f t="shared" si="286"/>
        <v>0</v>
      </c>
      <c r="F2819" s="15">
        <v>0</v>
      </c>
      <c r="G2819" s="15">
        <v>0</v>
      </c>
      <c r="H2819" s="15">
        <v>0</v>
      </c>
    </row>
    <row r="2820" spans="1:8" ht="31.5" thickTop="1" thickBot="1" x14ac:dyDescent="0.3">
      <c r="A2820" s="5" t="s">
        <v>3333</v>
      </c>
      <c r="B2820" s="6" t="s">
        <v>3334</v>
      </c>
      <c r="C2820" s="14">
        <v>0</v>
      </c>
      <c r="D2820" s="14">
        <v>0</v>
      </c>
      <c r="E2820" s="14">
        <f t="shared" si="286"/>
        <v>0</v>
      </c>
      <c r="F2820" s="14">
        <f>SUM(F2821,F2823)</f>
        <v>0</v>
      </c>
      <c r="G2820" s="14">
        <f>SUM(G2821,G2823)</f>
        <v>0</v>
      </c>
      <c r="H2820" s="14">
        <f>SUM(H2821,H2823)</f>
        <v>0</v>
      </c>
    </row>
    <row r="2821" spans="1:8" ht="16.5" thickTop="1" thickBot="1" x14ac:dyDescent="0.3">
      <c r="A2821" s="5" t="s">
        <v>3335</v>
      </c>
      <c r="B2821" s="7" t="s">
        <v>20</v>
      </c>
      <c r="C2821" s="15">
        <v>0</v>
      </c>
      <c r="D2821" s="15">
        <v>0</v>
      </c>
      <c r="E2821" s="15">
        <f t="shared" si="286"/>
        <v>0</v>
      </c>
      <c r="F2821" s="15">
        <f>SUM(F2822)</f>
        <v>0</v>
      </c>
      <c r="G2821" s="15">
        <f>SUM(G2822)</f>
        <v>0</v>
      </c>
      <c r="H2821" s="15">
        <f>SUM(H2822)</f>
        <v>0</v>
      </c>
    </row>
    <row r="2822" spans="1:8" ht="16.5" thickTop="1" thickBot="1" x14ac:dyDescent="0.3">
      <c r="A2822" s="5" t="s">
        <v>3336</v>
      </c>
      <c r="B2822" s="8" t="s">
        <v>24</v>
      </c>
      <c r="C2822" s="15">
        <v>0</v>
      </c>
      <c r="D2822" s="15">
        <v>0</v>
      </c>
      <c r="E2822" s="15">
        <f t="shared" ref="E2822:E2885" si="289">SUM(F2822:H2822)</f>
        <v>0</v>
      </c>
      <c r="F2822" s="15">
        <v>0</v>
      </c>
      <c r="G2822" s="15">
        <v>0</v>
      </c>
      <c r="H2822" s="15">
        <v>0</v>
      </c>
    </row>
    <row r="2823" spans="1:8" ht="16.5" thickTop="1" thickBot="1" x14ac:dyDescent="0.3">
      <c r="A2823" s="5" t="s">
        <v>3337</v>
      </c>
      <c r="B2823" s="7" t="s">
        <v>36</v>
      </c>
      <c r="C2823" s="15">
        <v>0</v>
      </c>
      <c r="D2823" s="15">
        <v>0</v>
      </c>
      <c r="E2823" s="15">
        <f t="shared" si="289"/>
        <v>0</v>
      </c>
      <c r="F2823" s="15">
        <v>0</v>
      </c>
      <c r="G2823" s="15">
        <v>0</v>
      </c>
      <c r="H2823" s="15">
        <v>0</v>
      </c>
    </row>
    <row r="2824" spans="1:8" ht="16.5" thickTop="1" thickBot="1" x14ac:dyDescent="0.3">
      <c r="A2824" s="5" t="s">
        <v>3338</v>
      </c>
      <c r="B2824" s="6" t="s">
        <v>3339</v>
      </c>
      <c r="C2824" s="14">
        <v>1605.06251</v>
      </c>
      <c r="D2824" s="14">
        <v>0</v>
      </c>
      <c r="E2824" s="14">
        <f t="shared" si="289"/>
        <v>0</v>
      </c>
      <c r="F2824" s="14">
        <f t="shared" ref="F2824:H2825" si="290">SUM(F2834,F2843,F2848,F2856)</f>
        <v>0</v>
      </c>
      <c r="G2824" s="14">
        <f t="shared" si="290"/>
        <v>0</v>
      </c>
      <c r="H2824" s="14">
        <f t="shared" si="290"/>
        <v>0</v>
      </c>
    </row>
    <row r="2825" spans="1:8" ht="16.5" thickTop="1" thickBot="1" x14ac:dyDescent="0.3">
      <c r="A2825" s="5" t="s">
        <v>3340</v>
      </c>
      <c r="B2825" s="7" t="s">
        <v>20</v>
      </c>
      <c r="C2825" s="15">
        <v>1432.99287</v>
      </c>
      <c r="D2825" s="15">
        <v>0</v>
      </c>
      <c r="E2825" s="15">
        <f t="shared" si="289"/>
        <v>0</v>
      </c>
      <c r="F2825" s="15">
        <f t="shared" si="290"/>
        <v>0</v>
      </c>
      <c r="G2825" s="15">
        <f t="shared" si="290"/>
        <v>0</v>
      </c>
      <c r="H2825" s="15">
        <f t="shared" si="290"/>
        <v>0</v>
      </c>
    </row>
    <row r="2826" spans="1:8" ht="16.5" thickTop="1" thickBot="1" x14ac:dyDescent="0.3">
      <c r="A2826" s="5" t="s">
        <v>3341</v>
      </c>
      <c r="B2826" s="8" t="s">
        <v>22</v>
      </c>
      <c r="C2826" s="15">
        <v>0</v>
      </c>
      <c r="D2826" s="15">
        <v>0</v>
      </c>
      <c r="E2826" s="15">
        <f t="shared" si="289"/>
        <v>0</v>
      </c>
      <c r="F2826" s="15">
        <f>SUM(F2836)</f>
        <v>0</v>
      </c>
      <c r="G2826" s="15">
        <f>SUM(G2836)</f>
        <v>0</v>
      </c>
      <c r="H2826" s="15">
        <f>SUM(H2836)</f>
        <v>0</v>
      </c>
    </row>
    <row r="2827" spans="1:8" ht="16.5" thickTop="1" thickBot="1" x14ac:dyDescent="0.3">
      <c r="A2827" s="5" t="s">
        <v>3342</v>
      </c>
      <c r="B2827" s="8" t="s">
        <v>24</v>
      </c>
      <c r="C2827" s="15">
        <v>0</v>
      </c>
      <c r="D2827" s="15">
        <v>0</v>
      </c>
      <c r="E2827" s="15">
        <f t="shared" si="289"/>
        <v>0</v>
      </c>
      <c r="F2827" s="15">
        <f>SUM(F2837,F2845,F2850,F2858)</f>
        <v>0</v>
      </c>
      <c r="G2827" s="15">
        <f>SUM(G2837,G2845,G2850,G2858)</f>
        <v>0</v>
      </c>
      <c r="H2827" s="15">
        <f>SUM(H2837,H2845,H2850,H2858)</f>
        <v>0</v>
      </c>
    </row>
    <row r="2828" spans="1:8" ht="16.5" thickTop="1" thickBot="1" x14ac:dyDescent="0.3">
      <c r="A2828" s="5" t="s">
        <v>3343</v>
      </c>
      <c r="B2828" s="8" t="s">
        <v>28</v>
      </c>
      <c r="C2828" s="15">
        <v>1178.16462</v>
      </c>
      <c r="D2828" s="15">
        <v>0</v>
      </c>
      <c r="E2828" s="15">
        <f t="shared" si="289"/>
        <v>0</v>
      </c>
      <c r="F2828" s="15">
        <f>SUM(F2851,F2859)</f>
        <v>0</v>
      </c>
      <c r="G2828" s="15">
        <f>SUM(G2851,G2859)</f>
        <v>0</v>
      </c>
      <c r="H2828" s="15">
        <f>SUM(H2851,H2859)</f>
        <v>0</v>
      </c>
    </row>
    <row r="2829" spans="1:8" ht="16.5" thickTop="1" thickBot="1" x14ac:dyDescent="0.3">
      <c r="A2829" s="5" t="s">
        <v>3344</v>
      </c>
      <c r="B2829" s="8" t="s">
        <v>30</v>
      </c>
      <c r="C2829" s="15">
        <v>93.657520000000005</v>
      </c>
      <c r="D2829" s="15">
        <v>0</v>
      </c>
      <c r="E2829" s="15">
        <f t="shared" si="289"/>
        <v>0</v>
      </c>
      <c r="F2829" s="15">
        <f>SUM(F2838,F2852)</f>
        <v>0</v>
      </c>
      <c r="G2829" s="15">
        <f>SUM(G2838,G2852)</f>
        <v>0</v>
      </c>
      <c r="H2829" s="15">
        <f>SUM(H2838,H2852)</f>
        <v>0</v>
      </c>
    </row>
    <row r="2830" spans="1:8" ht="16.5" thickTop="1" thickBot="1" x14ac:dyDescent="0.3">
      <c r="A2830" s="5" t="s">
        <v>3345</v>
      </c>
      <c r="B2830" s="8" t="s">
        <v>32</v>
      </c>
      <c r="C2830" s="15">
        <v>0</v>
      </c>
      <c r="D2830" s="15">
        <v>0</v>
      </c>
      <c r="E2830" s="15">
        <f t="shared" si="289"/>
        <v>0</v>
      </c>
      <c r="F2830" s="15">
        <f>SUM(F2839)</f>
        <v>0</v>
      </c>
      <c r="G2830" s="15">
        <f>SUM(G2839)</f>
        <v>0</v>
      </c>
      <c r="H2830" s="15">
        <f>SUM(H2839)</f>
        <v>0</v>
      </c>
    </row>
    <row r="2831" spans="1:8" ht="16.5" thickTop="1" thickBot="1" x14ac:dyDescent="0.3">
      <c r="A2831" s="5" t="s">
        <v>3346</v>
      </c>
      <c r="B2831" s="8" t="s">
        <v>34</v>
      </c>
      <c r="C2831" s="15">
        <v>161.17072999999999</v>
      </c>
      <c r="D2831" s="15">
        <v>0</v>
      </c>
      <c r="E2831" s="15">
        <f t="shared" si="289"/>
        <v>0</v>
      </c>
      <c r="F2831" s="15">
        <f>SUM(F2840,F2853)</f>
        <v>0</v>
      </c>
      <c r="G2831" s="15">
        <f>SUM(G2840,G2853)</f>
        <v>0</v>
      </c>
      <c r="H2831" s="15">
        <f>SUM(H2840,H2853)</f>
        <v>0</v>
      </c>
    </row>
    <row r="2832" spans="1:8" ht="16.5" thickTop="1" thickBot="1" x14ac:dyDescent="0.3">
      <c r="A2832" s="5" t="s">
        <v>3347</v>
      </c>
      <c r="B2832" s="7" t="s">
        <v>36</v>
      </c>
      <c r="C2832" s="15">
        <v>171.79159000000001</v>
      </c>
      <c r="D2832" s="15">
        <v>0</v>
      </c>
      <c r="E2832" s="15">
        <f t="shared" si="289"/>
        <v>0</v>
      </c>
      <c r="F2832" s="15">
        <f>SUM(F2841,F2846,F2854,F2860)</f>
        <v>0</v>
      </c>
      <c r="G2832" s="15">
        <f>SUM(G2841,G2846,G2854,G2860)</f>
        <v>0</v>
      </c>
      <c r="H2832" s="15">
        <f>SUM(H2841,H2846,H2854,H2860)</f>
        <v>0</v>
      </c>
    </row>
    <row r="2833" spans="1:8" ht="16.5" thickTop="1" thickBot="1" x14ac:dyDescent="0.3">
      <c r="A2833" s="5" t="s">
        <v>3348</v>
      </c>
      <c r="B2833" s="7" t="s">
        <v>40</v>
      </c>
      <c r="C2833" s="15">
        <v>0.27805000000000002</v>
      </c>
      <c r="D2833" s="15">
        <v>0</v>
      </c>
      <c r="E2833" s="15">
        <f t="shared" si="289"/>
        <v>0</v>
      </c>
      <c r="F2833" s="15">
        <f>SUM(F2842,F2847,F2855)</f>
        <v>0</v>
      </c>
      <c r="G2833" s="15">
        <f>SUM(G2842,G2847,G2855)</f>
        <v>0</v>
      </c>
      <c r="H2833" s="15">
        <f>SUM(H2842,H2847,H2855)</f>
        <v>0</v>
      </c>
    </row>
    <row r="2834" spans="1:8" ht="31.5" thickTop="1" thickBot="1" x14ac:dyDescent="0.3">
      <c r="A2834" s="5" t="s">
        <v>3349</v>
      </c>
      <c r="B2834" s="6" t="s">
        <v>3350</v>
      </c>
      <c r="C2834" s="14">
        <v>0</v>
      </c>
      <c r="D2834" s="14">
        <v>0</v>
      </c>
      <c r="E2834" s="14">
        <f t="shared" si="289"/>
        <v>0</v>
      </c>
      <c r="F2834" s="14">
        <f>SUM(F2835,F2841:F2842)</f>
        <v>0</v>
      </c>
      <c r="G2834" s="14">
        <f>SUM(G2835,G2841:G2842)</f>
        <v>0</v>
      </c>
      <c r="H2834" s="14">
        <f>SUM(H2835,H2841:H2842)</f>
        <v>0</v>
      </c>
    </row>
    <row r="2835" spans="1:8" ht="16.5" thickTop="1" thickBot="1" x14ac:dyDescent="0.3">
      <c r="A2835" s="5" t="s">
        <v>3351</v>
      </c>
      <c r="B2835" s="7" t="s">
        <v>20</v>
      </c>
      <c r="C2835" s="15">
        <v>0</v>
      </c>
      <c r="D2835" s="15">
        <v>0</v>
      </c>
      <c r="E2835" s="15">
        <f t="shared" si="289"/>
        <v>0</v>
      </c>
      <c r="F2835" s="15">
        <f>SUM(F2836:F2840)</f>
        <v>0</v>
      </c>
      <c r="G2835" s="15">
        <f>SUM(G2836:G2840)</f>
        <v>0</v>
      </c>
      <c r="H2835" s="15">
        <f>SUM(H2836:H2840)</f>
        <v>0</v>
      </c>
    </row>
    <row r="2836" spans="1:8" ht="16.5" thickTop="1" thickBot="1" x14ac:dyDescent="0.3">
      <c r="A2836" s="5" t="s">
        <v>3352</v>
      </c>
      <c r="B2836" s="8" t="s">
        <v>22</v>
      </c>
      <c r="C2836" s="15">
        <v>0</v>
      </c>
      <c r="D2836" s="15">
        <v>0</v>
      </c>
      <c r="E2836" s="15">
        <f t="shared" si="289"/>
        <v>0</v>
      </c>
      <c r="F2836" s="15">
        <v>0</v>
      </c>
      <c r="G2836" s="15">
        <v>0</v>
      </c>
      <c r="H2836" s="15">
        <v>0</v>
      </c>
    </row>
    <row r="2837" spans="1:8" ht="16.5" thickTop="1" thickBot="1" x14ac:dyDescent="0.3">
      <c r="A2837" s="5" t="s">
        <v>3353</v>
      </c>
      <c r="B2837" s="8" t="s">
        <v>24</v>
      </c>
      <c r="C2837" s="15">
        <v>0</v>
      </c>
      <c r="D2837" s="15">
        <v>0</v>
      </c>
      <c r="E2837" s="15">
        <f t="shared" si="289"/>
        <v>0</v>
      </c>
      <c r="F2837" s="15">
        <v>0</v>
      </c>
      <c r="G2837" s="15">
        <v>0</v>
      </c>
      <c r="H2837" s="15">
        <v>0</v>
      </c>
    </row>
    <row r="2838" spans="1:8" ht="16.5" thickTop="1" thickBot="1" x14ac:dyDescent="0.3">
      <c r="A2838" s="5" t="s">
        <v>3354</v>
      </c>
      <c r="B2838" s="8" t="s">
        <v>30</v>
      </c>
      <c r="C2838" s="15">
        <v>0</v>
      </c>
      <c r="D2838" s="15">
        <v>0</v>
      </c>
      <c r="E2838" s="15">
        <f t="shared" si="289"/>
        <v>0</v>
      </c>
      <c r="F2838" s="15">
        <v>0</v>
      </c>
      <c r="G2838" s="15">
        <v>0</v>
      </c>
      <c r="H2838" s="15">
        <v>0</v>
      </c>
    </row>
    <row r="2839" spans="1:8" ht="16.5" thickTop="1" thickBot="1" x14ac:dyDescent="0.3">
      <c r="A2839" s="5" t="s">
        <v>3355</v>
      </c>
      <c r="B2839" s="8" t="s">
        <v>32</v>
      </c>
      <c r="C2839" s="15">
        <v>0</v>
      </c>
      <c r="D2839" s="15">
        <v>0</v>
      </c>
      <c r="E2839" s="15">
        <f t="shared" si="289"/>
        <v>0</v>
      </c>
      <c r="F2839" s="15">
        <v>0</v>
      </c>
      <c r="G2839" s="15">
        <v>0</v>
      </c>
      <c r="H2839" s="15">
        <v>0</v>
      </c>
    </row>
    <row r="2840" spans="1:8" ht="16.5" thickTop="1" thickBot="1" x14ac:dyDescent="0.3">
      <c r="A2840" s="5" t="s">
        <v>3356</v>
      </c>
      <c r="B2840" s="8" t="s">
        <v>34</v>
      </c>
      <c r="C2840" s="15">
        <v>0</v>
      </c>
      <c r="D2840" s="15">
        <v>0</v>
      </c>
      <c r="E2840" s="15">
        <f t="shared" si="289"/>
        <v>0</v>
      </c>
      <c r="F2840" s="15">
        <v>0</v>
      </c>
      <c r="G2840" s="15">
        <v>0</v>
      </c>
      <c r="H2840" s="15">
        <v>0</v>
      </c>
    </row>
    <row r="2841" spans="1:8" ht="16.5" thickTop="1" thickBot="1" x14ac:dyDescent="0.3">
      <c r="A2841" s="5" t="s">
        <v>3357</v>
      </c>
      <c r="B2841" s="7" t="s">
        <v>36</v>
      </c>
      <c r="C2841" s="15">
        <v>0</v>
      </c>
      <c r="D2841" s="15">
        <v>0</v>
      </c>
      <c r="E2841" s="15">
        <f t="shared" si="289"/>
        <v>0</v>
      </c>
      <c r="F2841" s="15">
        <v>0</v>
      </c>
      <c r="G2841" s="15">
        <v>0</v>
      </c>
      <c r="H2841" s="15">
        <v>0</v>
      </c>
    </row>
    <row r="2842" spans="1:8" ht="16.5" thickTop="1" thickBot="1" x14ac:dyDescent="0.3">
      <c r="A2842" s="5" t="s">
        <v>3358</v>
      </c>
      <c r="B2842" s="7" t="s">
        <v>40</v>
      </c>
      <c r="C2842" s="15">
        <v>0</v>
      </c>
      <c r="D2842" s="15">
        <v>0</v>
      </c>
      <c r="E2842" s="15">
        <f t="shared" si="289"/>
        <v>0</v>
      </c>
      <c r="F2842" s="15">
        <v>0</v>
      </c>
      <c r="G2842" s="15">
        <v>0</v>
      </c>
      <c r="H2842" s="15">
        <v>0</v>
      </c>
    </row>
    <row r="2843" spans="1:8" ht="46.5" thickTop="1" thickBot="1" x14ac:dyDescent="0.3">
      <c r="A2843" s="5" t="s">
        <v>3359</v>
      </c>
      <c r="B2843" s="6" t="s">
        <v>3360</v>
      </c>
      <c r="C2843" s="14">
        <v>0</v>
      </c>
      <c r="D2843" s="14">
        <v>0</v>
      </c>
      <c r="E2843" s="14">
        <f t="shared" si="289"/>
        <v>0</v>
      </c>
      <c r="F2843" s="14">
        <f>SUM(F2844,F2846:F2847)</f>
        <v>0</v>
      </c>
      <c r="G2843" s="14">
        <f>SUM(G2844,G2846:G2847)</f>
        <v>0</v>
      </c>
      <c r="H2843" s="14">
        <f>SUM(H2844,H2846:H2847)</f>
        <v>0</v>
      </c>
    </row>
    <row r="2844" spans="1:8" ht="16.5" thickTop="1" thickBot="1" x14ac:dyDescent="0.3">
      <c r="A2844" s="5" t="s">
        <v>3361</v>
      </c>
      <c r="B2844" s="7" t="s">
        <v>20</v>
      </c>
      <c r="C2844" s="15">
        <v>0</v>
      </c>
      <c r="D2844" s="15">
        <v>0</v>
      </c>
      <c r="E2844" s="15">
        <f t="shared" si="289"/>
        <v>0</v>
      </c>
      <c r="F2844" s="15">
        <f>SUM(F2845)</f>
        <v>0</v>
      </c>
      <c r="G2844" s="15">
        <f>SUM(G2845)</f>
        <v>0</v>
      </c>
      <c r="H2844" s="15">
        <f>SUM(H2845)</f>
        <v>0</v>
      </c>
    </row>
    <row r="2845" spans="1:8" ht="16.5" thickTop="1" thickBot="1" x14ac:dyDescent="0.3">
      <c r="A2845" s="5" t="s">
        <v>3362</v>
      </c>
      <c r="B2845" s="8" t="s">
        <v>24</v>
      </c>
      <c r="C2845" s="15">
        <v>0</v>
      </c>
      <c r="D2845" s="15">
        <v>0</v>
      </c>
      <c r="E2845" s="15">
        <f t="shared" si="289"/>
        <v>0</v>
      </c>
      <c r="F2845" s="15">
        <v>0</v>
      </c>
      <c r="G2845" s="15">
        <v>0</v>
      </c>
      <c r="H2845" s="15">
        <v>0</v>
      </c>
    </row>
    <row r="2846" spans="1:8" ht="16.5" thickTop="1" thickBot="1" x14ac:dyDescent="0.3">
      <c r="A2846" s="5" t="s">
        <v>3363</v>
      </c>
      <c r="B2846" s="7" t="s">
        <v>36</v>
      </c>
      <c r="C2846" s="15">
        <v>0</v>
      </c>
      <c r="D2846" s="15">
        <v>0</v>
      </c>
      <c r="E2846" s="15">
        <f t="shared" si="289"/>
        <v>0</v>
      </c>
      <c r="F2846" s="15">
        <v>0</v>
      </c>
      <c r="G2846" s="15">
        <v>0</v>
      </c>
      <c r="H2846" s="15">
        <v>0</v>
      </c>
    </row>
    <row r="2847" spans="1:8" ht="16.5" thickTop="1" thickBot="1" x14ac:dyDescent="0.3">
      <c r="A2847" s="5" t="s">
        <v>3364</v>
      </c>
      <c r="B2847" s="7" t="s">
        <v>40</v>
      </c>
      <c r="C2847" s="15">
        <v>0</v>
      </c>
      <c r="D2847" s="15">
        <v>0</v>
      </c>
      <c r="E2847" s="15">
        <f t="shared" si="289"/>
        <v>0</v>
      </c>
      <c r="F2847" s="15">
        <v>0</v>
      </c>
      <c r="G2847" s="15">
        <v>0</v>
      </c>
      <c r="H2847" s="15">
        <v>0</v>
      </c>
    </row>
    <row r="2848" spans="1:8" ht="31.5" thickTop="1" thickBot="1" x14ac:dyDescent="0.3">
      <c r="A2848" s="5" t="s">
        <v>3365</v>
      </c>
      <c r="B2848" s="6" t="s">
        <v>3366</v>
      </c>
      <c r="C2848" s="14">
        <v>1491.31106</v>
      </c>
      <c r="D2848" s="14">
        <v>0</v>
      </c>
      <c r="E2848" s="14">
        <f t="shared" si="289"/>
        <v>0</v>
      </c>
      <c r="F2848" s="14">
        <f>SUM(F2849,F2854:F2855)</f>
        <v>0</v>
      </c>
      <c r="G2848" s="14">
        <f>SUM(G2849,G2854:G2855)</f>
        <v>0</v>
      </c>
      <c r="H2848" s="14">
        <f>SUM(H2849,H2854:H2855)</f>
        <v>0</v>
      </c>
    </row>
    <row r="2849" spans="1:8" ht="16.5" thickTop="1" thickBot="1" x14ac:dyDescent="0.3">
      <c r="A2849" s="5" t="s">
        <v>3367</v>
      </c>
      <c r="B2849" s="7" t="s">
        <v>20</v>
      </c>
      <c r="C2849" s="15">
        <v>1319.2414200000001</v>
      </c>
      <c r="D2849" s="15">
        <v>0</v>
      </c>
      <c r="E2849" s="15">
        <f t="shared" si="289"/>
        <v>0</v>
      </c>
      <c r="F2849" s="15">
        <f>SUM(F2850:F2853)</f>
        <v>0</v>
      </c>
      <c r="G2849" s="15">
        <f>SUM(G2850:G2853)</f>
        <v>0</v>
      </c>
      <c r="H2849" s="15">
        <f>SUM(H2850:H2853)</f>
        <v>0</v>
      </c>
    </row>
    <row r="2850" spans="1:8" ht="16.5" thickTop="1" thickBot="1" x14ac:dyDescent="0.3">
      <c r="A2850" s="5" t="s">
        <v>3368</v>
      </c>
      <c r="B2850" s="8" t="s">
        <v>24</v>
      </c>
      <c r="C2850" s="15">
        <v>0</v>
      </c>
      <c r="D2850" s="15">
        <v>0</v>
      </c>
      <c r="E2850" s="15">
        <f t="shared" si="289"/>
        <v>0</v>
      </c>
      <c r="F2850" s="15">
        <v>0</v>
      </c>
      <c r="G2850" s="15">
        <v>0</v>
      </c>
      <c r="H2850" s="15">
        <v>0</v>
      </c>
    </row>
    <row r="2851" spans="1:8" ht="16.5" thickTop="1" thickBot="1" x14ac:dyDescent="0.3">
      <c r="A2851" s="5" t="s">
        <v>3369</v>
      </c>
      <c r="B2851" s="8" t="s">
        <v>28</v>
      </c>
      <c r="C2851" s="15">
        <v>1064.41317</v>
      </c>
      <c r="D2851" s="15">
        <v>0</v>
      </c>
      <c r="E2851" s="15">
        <f t="shared" si="289"/>
        <v>0</v>
      </c>
      <c r="F2851" s="15">
        <v>0</v>
      </c>
      <c r="G2851" s="15">
        <v>0</v>
      </c>
      <c r="H2851" s="15">
        <v>0</v>
      </c>
    </row>
    <row r="2852" spans="1:8" ht="16.5" thickTop="1" thickBot="1" x14ac:dyDescent="0.3">
      <c r="A2852" s="5" t="s">
        <v>3370</v>
      </c>
      <c r="B2852" s="8" t="s">
        <v>30</v>
      </c>
      <c r="C2852" s="15">
        <v>93.657520000000005</v>
      </c>
      <c r="D2852" s="15">
        <v>0</v>
      </c>
      <c r="E2852" s="15">
        <f t="shared" si="289"/>
        <v>0</v>
      </c>
      <c r="F2852" s="15">
        <v>0</v>
      </c>
      <c r="G2852" s="15">
        <v>0</v>
      </c>
      <c r="H2852" s="15">
        <v>0</v>
      </c>
    </row>
    <row r="2853" spans="1:8" ht="16.5" thickTop="1" thickBot="1" x14ac:dyDescent="0.3">
      <c r="A2853" s="5" t="s">
        <v>3371</v>
      </c>
      <c r="B2853" s="8" t="s">
        <v>34</v>
      </c>
      <c r="C2853" s="15">
        <v>161.17072999999999</v>
      </c>
      <c r="D2853" s="15">
        <v>0</v>
      </c>
      <c r="E2853" s="15">
        <f t="shared" si="289"/>
        <v>0</v>
      </c>
      <c r="F2853" s="15">
        <v>0</v>
      </c>
      <c r="G2853" s="15">
        <v>0</v>
      </c>
      <c r="H2853" s="15">
        <v>0</v>
      </c>
    </row>
    <row r="2854" spans="1:8" ht="16.5" thickTop="1" thickBot="1" x14ac:dyDescent="0.3">
      <c r="A2854" s="5" t="s">
        <v>3372</v>
      </c>
      <c r="B2854" s="7" t="s">
        <v>36</v>
      </c>
      <c r="C2854" s="15">
        <v>171.79159000000001</v>
      </c>
      <c r="D2854" s="15">
        <v>0</v>
      </c>
      <c r="E2854" s="15">
        <f t="shared" si="289"/>
        <v>0</v>
      </c>
      <c r="F2854" s="15">
        <v>0</v>
      </c>
      <c r="G2854" s="15">
        <v>0</v>
      </c>
      <c r="H2854" s="15">
        <v>0</v>
      </c>
    </row>
    <row r="2855" spans="1:8" ht="16.5" thickTop="1" thickBot="1" x14ac:dyDescent="0.3">
      <c r="A2855" s="5" t="s">
        <v>3373</v>
      </c>
      <c r="B2855" s="7" t="s">
        <v>40</v>
      </c>
      <c r="C2855" s="15">
        <v>0.27805000000000002</v>
      </c>
      <c r="D2855" s="15">
        <v>0</v>
      </c>
      <c r="E2855" s="15">
        <f t="shared" si="289"/>
        <v>0</v>
      </c>
      <c r="F2855" s="15">
        <v>0</v>
      </c>
      <c r="G2855" s="15">
        <v>0</v>
      </c>
      <c r="H2855" s="15">
        <v>0</v>
      </c>
    </row>
    <row r="2856" spans="1:8" ht="31.5" thickTop="1" thickBot="1" x14ac:dyDescent="0.3">
      <c r="A2856" s="5" t="s">
        <v>3374</v>
      </c>
      <c r="B2856" s="6" t="s">
        <v>3375</v>
      </c>
      <c r="C2856" s="14">
        <v>113.75145000000001</v>
      </c>
      <c r="D2856" s="14">
        <v>0</v>
      </c>
      <c r="E2856" s="14">
        <f t="shared" si="289"/>
        <v>0</v>
      </c>
      <c r="F2856" s="14">
        <f>SUM(F2857,F2860)</f>
        <v>0</v>
      </c>
      <c r="G2856" s="14">
        <f>SUM(G2857,G2860)</f>
        <v>0</v>
      </c>
      <c r="H2856" s="14">
        <f>SUM(H2857,H2860)</f>
        <v>0</v>
      </c>
    </row>
    <row r="2857" spans="1:8" ht="16.5" thickTop="1" thickBot="1" x14ac:dyDescent="0.3">
      <c r="A2857" s="5" t="s">
        <v>3376</v>
      </c>
      <c r="B2857" s="7" t="s">
        <v>20</v>
      </c>
      <c r="C2857" s="15">
        <v>113.75145000000001</v>
      </c>
      <c r="D2857" s="15">
        <v>0</v>
      </c>
      <c r="E2857" s="15">
        <f t="shared" si="289"/>
        <v>0</v>
      </c>
      <c r="F2857" s="15">
        <f>SUM(F2858:F2859)</f>
        <v>0</v>
      </c>
      <c r="G2857" s="15">
        <f>SUM(G2858:G2859)</f>
        <v>0</v>
      </c>
      <c r="H2857" s="15">
        <f>SUM(H2858:H2859)</f>
        <v>0</v>
      </c>
    </row>
    <row r="2858" spans="1:8" ht="16.5" thickTop="1" thickBot="1" x14ac:dyDescent="0.3">
      <c r="A2858" s="5" t="s">
        <v>3377</v>
      </c>
      <c r="B2858" s="8" t="s">
        <v>24</v>
      </c>
      <c r="C2858" s="15">
        <v>0</v>
      </c>
      <c r="D2858" s="15">
        <v>0</v>
      </c>
      <c r="E2858" s="15">
        <f t="shared" si="289"/>
        <v>0</v>
      </c>
      <c r="F2858" s="15">
        <v>0</v>
      </c>
      <c r="G2858" s="15">
        <v>0</v>
      </c>
      <c r="H2858" s="15">
        <v>0</v>
      </c>
    </row>
    <row r="2859" spans="1:8" ht="16.5" thickTop="1" thickBot="1" x14ac:dyDescent="0.3">
      <c r="A2859" s="5" t="s">
        <v>3378</v>
      </c>
      <c r="B2859" s="8" t="s">
        <v>28</v>
      </c>
      <c r="C2859" s="15">
        <v>113.75145000000001</v>
      </c>
      <c r="D2859" s="15">
        <v>0</v>
      </c>
      <c r="E2859" s="15">
        <f t="shared" si="289"/>
        <v>0</v>
      </c>
      <c r="F2859" s="15">
        <v>0</v>
      </c>
      <c r="G2859" s="15">
        <v>0</v>
      </c>
      <c r="H2859" s="15">
        <v>0</v>
      </c>
    </row>
    <row r="2860" spans="1:8" ht="16.5" thickTop="1" thickBot="1" x14ac:dyDescent="0.3">
      <c r="A2860" s="5" t="s">
        <v>3379</v>
      </c>
      <c r="B2860" s="7" t="s">
        <v>36</v>
      </c>
      <c r="C2860" s="15">
        <v>0</v>
      </c>
      <c r="D2860" s="15">
        <v>0</v>
      </c>
      <c r="E2860" s="15">
        <f t="shared" si="289"/>
        <v>0</v>
      </c>
      <c r="F2860" s="15">
        <v>0</v>
      </c>
      <c r="G2860" s="15">
        <v>0</v>
      </c>
      <c r="H2860" s="15">
        <v>0</v>
      </c>
    </row>
    <row r="2861" spans="1:8" ht="16.5" thickTop="1" thickBot="1" x14ac:dyDescent="0.3">
      <c r="A2861" s="5" t="s">
        <v>3380</v>
      </c>
      <c r="B2861" s="6" t="s">
        <v>3108</v>
      </c>
      <c r="C2861" s="14">
        <v>28.733599999999999</v>
      </c>
      <c r="D2861" s="14">
        <v>0</v>
      </c>
      <c r="E2861" s="14">
        <f t="shared" si="289"/>
        <v>0</v>
      </c>
      <c r="F2861" s="14">
        <f>SUM(F2862,F2867)</f>
        <v>0</v>
      </c>
      <c r="G2861" s="14">
        <f>SUM(G2862,G2867)</f>
        <v>0</v>
      </c>
      <c r="H2861" s="14">
        <f>SUM(H2862,H2867)</f>
        <v>0</v>
      </c>
    </row>
    <row r="2862" spans="1:8" ht="16.5" thickTop="1" thickBot="1" x14ac:dyDescent="0.3">
      <c r="A2862" s="5" t="s">
        <v>3381</v>
      </c>
      <c r="B2862" s="7" t="s">
        <v>20</v>
      </c>
      <c r="C2862" s="15">
        <v>28.733599999999999</v>
      </c>
      <c r="D2862" s="15">
        <v>0</v>
      </c>
      <c r="E2862" s="15">
        <f t="shared" si="289"/>
        <v>0</v>
      </c>
      <c r="F2862" s="15">
        <f>SUM(F2863:F2866)</f>
        <v>0</v>
      </c>
      <c r="G2862" s="15">
        <f>SUM(G2863:G2866)</f>
        <v>0</v>
      </c>
      <c r="H2862" s="15">
        <f>SUM(H2863:H2866)</f>
        <v>0</v>
      </c>
    </row>
    <row r="2863" spans="1:8" ht="16.5" thickTop="1" thickBot="1" x14ac:dyDescent="0.3">
      <c r="A2863" s="5" t="s">
        <v>3382</v>
      </c>
      <c r="B2863" s="8" t="s">
        <v>22</v>
      </c>
      <c r="C2863" s="15">
        <v>0</v>
      </c>
      <c r="D2863" s="15">
        <v>0</v>
      </c>
      <c r="E2863" s="15">
        <f t="shared" si="289"/>
        <v>0</v>
      </c>
      <c r="F2863" s="15">
        <v>0</v>
      </c>
      <c r="G2863" s="15">
        <v>0</v>
      </c>
      <c r="H2863" s="15">
        <v>0</v>
      </c>
    </row>
    <row r="2864" spans="1:8" ht="16.5" thickTop="1" thickBot="1" x14ac:dyDescent="0.3">
      <c r="A2864" s="5" t="s">
        <v>3383</v>
      </c>
      <c r="B2864" s="8" t="s">
        <v>24</v>
      </c>
      <c r="C2864" s="15">
        <v>0</v>
      </c>
      <c r="D2864" s="15">
        <v>0</v>
      </c>
      <c r="E2864" s="15">
        <f t="shared" si="289"/>
        <v>0</v>
      </c>
      <c r="F2864" s="15">
        <v>0</v>
      </c>
      <c r="G2864" s="15">
        <v>0</v>
      </c>
      <c r="H2864" s="15">
        <v>0</v>
      </c>
    </row>
    <row r="2865" spans="1:8" ht="16.5" thickTop="1" thickBot="1" x14ac:dyDescent="0.3">
      <c r="A2865" s="5" t="s">
        <v>3384</v>
      </c>
      <c r="B2865" s="8" t="s">
        <v>28</v>
      </c>
      <c r="C2865" s="15">
        <v>28.733599999999999</v>
      </c>
      <c r="D2865" s="15">
        <v>0</v>
      </c>
      <c r="E2865" s="15">
        <f t="shared" si="289"/>
        <v>0</v>
      </c>
      <c r="F2865" s="15">
        <v>0</v>
      </c>
      <c r="G2865" s="15">
        <v>0</v>
      </c>
      <c r="H2865" s="15">
        <v>0</v>
      </c>
    </row>
    <row r="2866" spans="1:8" ht="16.5" thickTop="1" thickBot="1" x14ac:dyDescent="0.3">
      <c r="A2866" s="5" t="s">
        <v>3385</v>
      </c>
      <c r="B2866" s="8" t="s">
        <v>34</v>
      </c>
      <c r="C2866" s="15">
        <v>0</v>
      </c>
      <c r="D2866" s="15">
        <v>0</v>
      </c>
      <c r="E2866" s="15">
        <f t="shared" si="289"/>
        <v>0</v>
      </c>
      <c r="F2866" s="15">
        <v>0</v>
      </c>
      <c r="G2866" s="15">
        <v>0</v>
      </c>
      <c r="H2866" s="15">
        <v>0</v>
      </c>
    </row>
    <row r="2867" spans="1:8" ht="16.5" thickTop="1" thickBot="1" x14ac:dyDescent="0.3">
      <c r="A2867" s="5" t="s">
        <v>3386</v>
      </c>
      <c r="B2867" s="7" t="s">
        <v>36</v>
      </c>
      <c r="C2867" s="15">
        <v>0</v>
      </c>
      <c r="D2867" s="15">
        <v>0</v>
      </c>
      <c r="E2867" s="15">
        <f t="shared" si="289"/>
        <v>0</v>
      </c>
      <c r="F2867" s="15">
        <v>0</v>
      </c>
      <c r="G2867" s="15">
        <v>0</v>
      </c>
      <c r="H2867" s="15">
        <v>0</v>
      </c>
    </row>
    <row r="2868" spans="1:8" ht="31.5" thickTop="1" thickBot="1" x14ac:dyDescent="0.3">
      <c r="A2868" s="5" t="s">
        <v>3387</v>
      </c>
      <c r="B2868" s="6" t="s">
        <v>3112</v>
      </c>
      <c r="C2868" s="14">
        <v>88.983620000000002</v>
      </c>
      <c r="D2868" s="14">
        <v>0</v>
      </c>
      <c r="E2868" s="14">
        <f t="shared" si="289"/>
        <v>0</v>
      </c>
      <c r="F2868" s="14">
        <f>SUM(F2869,F2875:F2876)</f>
        <v>0</v>
      </c>
      <c r="G2868" s="14">
        <f>SUM(G2869,G2875:G2876)</f>
        <v>0</v>
      </c>
      <c r="H2868" s="14">
        <f>SUM(H2869,H2875:H2876)</f>
        <v>0</v>
      </c>
    </row>
    <row r="2869" spans="1:8" ht="16.5" thickTop="1" thickBot="1" x14ac:dyDescent="0.3">
      <c r="A2869" s="5" t="s">
        <v>3388</v>
      </c>
      <c r="B2869" s="7" t="s">
        <v>20</v>
      </c>
      <c r="C2869" s="15">
        <v>48.366250000000008</v>
      </c>
      <c r="D2869" s="15">
        <v>0</v>
      </c>
      <c r="E2869" s="15">
        <f t="shared" si="289"/>
        <v>0</v>
      </c>
      <c r="F2869" s="15">
        <f>SUM(F2870:F2874)</f>
        <v>0</v>
      </c>
      <c r="G2869" s="15">
        <f>SUM(G2870:G2874)</f>
        <v>0</v>
      </c>
      <c r="H2869" s="15">
        <f>SUM(H2870:H2874)</f>
        <v>0</v>
      </c>
    </row>
    <row r="2870" spans="1:8" ht="16.5" thickTop="1" thickBot="1" x14ac:dyDescent="0.3">
      <c r="A2870" s="5" t="s">
        <v>3389</v>
      </c>
      <c r="B2870" s="8" t="s">
        <v>22</v>
      </c>
      <c r="C2870" s="15">
        <v>0</v>
      </c>
      <c r="D2870" s="15">
        <v>0</v>
      </c>
      <c r="E2870" s="15">
        <f t="shared" si="289"/>
        <v>0</v>
      </c>
      <c r="F2870" s="15">
        <v>0</v>
      </c>
      <c r="G2870" s="15">
        <v>0</v>
      </c>
      <c r="H2870" s="15">
        <v>0</v>
      </c>
    </row>
    <row r="2871" spans="1:8" ht="16.5" thickTop="1" thickBot="1" x14ac:dyDescent="0.3">
      <c r="A2871" s="5" t="s">
        <v>3390</v>
      </c>
      <c r="B2871" s="8" t="s">
        <v>24</v>
      </c>
      <c r="C2871" s="15">
        <v>0</v>
      </c>
      <c r="D2871" s="15">
        <v>0</v>
      </c>
      <c r="E2871" s="15">
        <f t="shared" si="289"/>
        <v>0</v>
      </c>
      <c r="F2871" s="15">
        <v>0</v>
      </c>
      <c r="G2871" s="15">
        <v>0</v>
      </c>
      <c r="H2871" s="15">
        <v>0</v>
      </c>
    </row>
    <row r="2872" spans="1:8" ht="16.5" thickTop="1" thickBot="1" x14ac:dyDescent="0.3">
      <c r="A2872" s="5" t="s">
        <v>3391</v>
      </c>
      <c r="B2872" s="8" t="s">
        <v>28</v>
      </c>
      <c r="C2872" s="15">
        <v>46.926250000000003</v>
      </c>
      <c r="D2872" s="15">
        <v>0</v>
      </c>
      <c r="E2872" s="15">
        <f t="shared" si="289"/>
        <v>0</v>
      </c>
      <c r="F2872" s="15">
        <v>0</v>
      </c>
      <c r="G2872" s="15">
        <v>0</v>
      </c>
      <c r="H2872" s="15">
        <v>0</v>
      </c>
    </row>
    <row r="2873" spans="1:8" ht="16.5" thickTop="1" thickBot="1" x14ac:dyDescent="0.3">
      <c r="A2873" s="5" t="s">
        <v>3392</v>
      </c>
      <c r="B2873" s="8" t="s">
        <v>32</v>
      </c>
      <c r="C2873" s="15">
        <v>0</v>
      </c>
      <c r="D2873" s="15">
        <v>0</v>
      </c>
      <c r="E2873" s="15">
        <f t="shared" si="289"/>
        <v>0</v>
      </c>
      <c r="F2873" s="15">
        <v>0</v>
      </c>
      <c r="G2873" s="15">
        <v>0</v>
      </c>
      <c r="H2873" s="15">
        <v>0</v>
      </c>
    </row>
    <row r="2874" spans="1:8" ht="16.5" thickTop="1" thickBot="1" x14ac:dyDescent="0.3">
      <c r="A2874" s="5" t="s">
        <v>3393</v>
      </c>
      <c r="B2874" s="8" t="s">
        <v>34</v>
      </c>
      <c r="C2874" s="15">
        <v>1.44</v>
      </c>
      <c r="D2874" s="15">
        <v>0</v>
      </c>
      <c r="E2874" s="15">
        <f t="shared" si="289"/>
        <v>0</v>
      </c>
      <c r="F2874" s="15">
        <v>0</v>
      </c>
      <c r="G2874" s="15">
        <v>0</v>
      </c>
      <c r="H2874" s="15">
        <v>0</v>
      </c>
    </row>
    <row r="2875" spans="1:8" ht="16.5" thickTop="1" thickBot="1" x14ac:dyDescent="0.3">
      <c r="A2875" s="5" t="s">
        <v>3394</v>
      </c>
      <c r="B2875" s="7" t="s">
        <v>36</v>
      </c>
      <c r="C2875" s="15">
        <v>40.617370000000001</v>
      </c>
      <c r="D2875" s="15">
        <v>0</v>
      </c>
      <c r="E2875" s="15">
        <f t="shared" si="289"/>
        <v>0</v>
      </c>
      <c r="F2875" s="15">
        <v>0</v>
      </c>
      <c r="G2875" s="15">
        <v>0</v>
      </c>
      <c r="H2875" s="15">
        <v>0</v>
      </c>
    </row>
    <row r="2876" spans="1:8" ht="16.5" thickTop="1" thickBot="1" x14ac:dyDescent="0.3">
      <c r="A2876" s="5" t="s">
        <v>3395</v>
      </c>
      <c r="B2876" s="7" t="s">
        <v>40</v>
      </c>
      <c r="C2876" s="15">
        <v>0</v>
      </c>
      <c r="D2876" s="15">
        <v>0</v>
      </c>
      <c r="E2876" s="15">
        <f t="shared" si="289"/>
        <v>0</v>
      </c>
      <c r="F2876" s="15">
        <v>0</v>
      </c>
      <c r="G2876" s="15">
        <v>0</v>
      </c>
      <c r="H2876" s="15">
        <v>0</v>
      </c>
    </row>
    <row r="2877" spans="1:8" ht="31.5" thickTop="1" thickBot="1" x14ac:dyDescent="0.3">
      <c r="A2877" s="5" t="s">
        <v>3396</v>
      </c>
      <c r="B2877" s="6" t="s">
        <v>2922</v>
      </c>
      <c r="C2877" s="14">
        <v>27.889299999999999</v>
      </c>
      <c r="D2877" s="14">
        <v>0</v>
      </c>
      <c r="E2877" s="14">
        <f t="shared" si="289"/>
        <v>0</v>
      </c>
      <c r="F2877" s="14">
        <f>SUM(F2878,F2885:F2886)</f>
        <v>0</v>
      </c>
      <c r="G2877" s="14">
        <f>SUM(G2878,G2885:G2886)</f>
        <v>0</v>
      </c>
      <c r="H2877" s="14">
        <f>SUM(H2878,H2885:H2886)</f>
        <v>0</v>
      </c>
    </row>
    <row r="2878" spans="1:8" ht="16.5" thickTop="1" thickBot="1" x14ac:dyDescent="0.3">
      <c r="A2878" s="5" t="s">
        <v>3397</v>
      </c>
      <c r="B2878" s="7" t="s">
        <v>20</v>
      </c>
      <c r="C2878" s="15">
        <v>27.889299999999999</v>
      </c>
      <c r="D2878" s="15">
        <v>0</v>
      </c>
      <c r="E2878" s="15">
        <f t="shared" si="289"/>
        <v>0</v>
      </c>
      <c r="F2878" s="15">
        <f>SUM(F2879:F2884)</f>
        <v>0</v>
      </c>
      <c r="G2878" s="15">
        <f>SUM(G2879:G2884)</f>
        <v>0</v>
      </c>
      <c r="H2878" s="15">
        <f>SUM(H2879:H2884)</f>
        <v>0</v>
      </c>
    </row>
    <row r="2879" spans="1:8" ht="16.5" thickTop="1" thickBot="1" x14ac:dyDescent="0.3">
      <c r="A2879" s="5" t="s">
        <v>3398</v>
      </c>
      <c r="B2879" s="8" t="s">
        <v>22</v>
      </c>
      <c r="C2879" s="15">
        <v>0</v>
      </c>
      <c r="D2879" s="15">
        <v>0</v>
      </c>
      <c r="E2879" s="15">
        <f t="shared" si="289"/>
        <v>0</v>
      </c>
      <c r="F2879" s="15">
        <v>0</v>
      </c>
      <c r="G2879" s="15">
        <v>0</v>
      </c>
      <c r="H2879" s="15">
        <v>0</v>
      </c>
    </row>
    <row r="2880" spans="1:8" ht="16.5" thickTop="1" thickBot="1" x14ac:dyDescent="0.3">
      <c r="A2880" s="5" t="s">
        <v>3399</v>
      </c>
      <c r="B2880" s="8" t="s">
        <v>24</v>
      </c>
      <c r="C2880" s="15">
        <v>0</v>
      </c>
      <c r="D2880" s="15">
        <v>0</v>
      </c>
      <c r="E2880" s="15">
        <f t="shared" si="289"/>
        <v>0</v>
      </c>
      <c r="F2880" s="15">
        <v>0</v>
      </c>
      <c r="G2880" s="15">
        <v>0</v>
      </c>
      <c r="H2880" s="15">
        <v>0</v>
      </c>
    </row>
    <row r="2881" spans="1:8" ht="16.5" thickTop="1" thickBot="1" x14ac:dyDescent="0.3">
      <c r="A2881" s="5" t="s">
        <v>3400</v>
      </c>
      <c r="B2881" s="8" t="s">
        <v>28</v>
      </c>
      <c r="C2881" s="15">
        <v>27.889299999999999</v>
      </c>
      <c r="D2881" s="15">
        <v>0</v>
      </c>
      <c r="E2881" s="15">
        <f t="shared" si="289"/>
        <v>0</v>
      </c>
      <c r="F2881" s="15">
        <v>0</v>
      </c>
      <c r="G2881" s="15">
        <v>0</v>
      </c>
      <c r="H2881" s="15">
        <v>0</v>
      </c>
    </row>
    <row r="2882" spans="1:8" ht="16.5" thickTop="1" thickBot="1" x14ac:dyDescent="0.3">
      <c r="A2882" s="5" t="s">
        <v>3401</v>
      </c>
      <c r="B2882" s="8" t="s">
        <v>30</v>
      </c>
      <c r="C2882" s="15">
        <v>0</v>
      </c>
      <c r="D2882" s="15">
        <v>0</v>
      </c>
      <c r="E2882" s="15">
        <f t="shared" si="289"/>
        <v>0</v>
      </c>
      <c r="F2882" s="15">
        <v>0</v>
      </c>
      <c r="G2882" s="15">
        <v>0</v>
      </c>
      <c r="H2882" s="15">
        <v>0</v>
      </c>
    </row>
    <row r="2883" spans="1:8" ht="16.5" thickTop="1" thickBot="1" x14ac:dyDescent="0.3">
      <c r="A2883" s="5" t="s">
        <v>3402</v>
      </c>
      <c r="B2883" s="8" t="s">
        <v>32</v>
      </c>
      <c r="C2883" s="15">
        <v>0</v>
      </c>
      <c r="D2883" s="15">
        <v>0</v>
      </c>
      <c r="E2883" s="15">
        <f t="shared" si="289"/>
        <v>0</v>
      </c>
      <c r="F2883" s="15">
        <v>0</v>
      </c>
      <c r="G2883" s="15">
        <v>0</v>
      </c>
      <c r="H2883" s="15">
        <v>0</v>
      </c>
    </row>
    <row r="2884" spans="1:8" ht="16.5" thickTop="1" thickBot="1" x14ac:dyDescent="0.3">
      <c r="A2884" s="5" t="s">
        <v>3403</v>
      </c>
      <c r="B2884" s="8" t="s">
        <v>34</v>
      </c>
      <c r="C2884" s="15">
        <v>0</v>
      </c>
      <c r="D2884" s="15">
        <v>0</v>
      </c>
      <c r="E2884" s="15">
        <f t="shared" si="289"/>
        <v>0</v>
      </c>
      <c r="F2884" s="15">
        <v>0</v>
      </c>
      <c r="G2884" s="15">
        <v>0</v>
      </c>
      <c r="H2884" s="15">
        <v>0</v>
      </c>
    </row>
    <row r="2885" spans="1:8" ht="16.5" thickTop="1" thickBot="1" x14ac:dyDescent="0.3">
      <c r="A2885" s="5" t="s">
        <v>3404</v>
      </c>
      <c r="B2885" s="7" t="s">
        <v>36</v>
      </c>
      <c r="C2885" s="15">
        <v>0</v>
      </c>
      <c r="D2885" s="15">
        <v>0</v>
      </c>
      <c r="E2885" s="15">
        <f t="shared" si="289"/>
        <v>0</v>
      </c>
      <c r="F2885" s="15">
        <v>0</v>
      </c>
      <c r="G2885" s="15">
        <v>0</v>
      </c>
      <c r="H2885" s="15">
        <v>0</v>
      </c>
    </row>
    <row r="2886" spans="1:8" ht="16.5" thickTop="1" thickBot="1" x14ac:dyDescent="0.3">
      <c r="A2886" s="5" t="s">
        <v>3405</v>
      </c>
      <c r="B2886" s="7" t="s">
        <v>40</v>
      </c>
      <c r="C2886" s="15">
        <v>0</v>
      </c>
      <c r="D2886" s="15">
        <v>0</v>
      </c>
      <c r="E2886" s="15">
        <f t="shared" ref="E2886:E2949" si="291">SUM(F2886:H2886)</f>
        <v>0</v>
      </c>
      <c r="F2886" s="15">
        <v>0</v>
      </c>
      <c r="G2886" s="15">
        <v>0</v>
      </c>
      <c r="H2886" s="15">
        <v>0</v>
      </c>
    </row>
    <row r="2887" spans="1:8" ht="31.5" thickTop="1" thickBot="1" x14ac:dyDescent="0.3">
      <c r="A2887" s="5" t="s">
        <v>3406</v>
      </c>
      <c r="B2887" s="6" t="s">
        <v>3407</v>
      </c>
      <c r="C2887" s="14">
        <v>236.19103000000001</v>
      </c>
      <c r="D2887" s="14">
        <v>0</v>
      </c>
      <c r="E2887" s="14">
        <f t="shared" si="291"/>
        <v>0</v>
      </c>
      <c r="F2887" s="14">
        <f>SUM(F2888,F2895:F2896)</f>
        <v>0</v>
      </c>
      <c r="G2887" s="14">
        <f>SUM(G2888,G2895:G2896)</f>
        <v>0</v>
      </c>
      <c r="H2887" s="14">
        <f>SUM(H2888,H2895:H2896)</f>
        <v>0</v>
      </c>
    </row>
    <row r="2888" spans="1:8" ht="16.5" thickTop="1" thickBot="1" x14ac:dyDescent="0.3">
      <c r="A2888" s="5" t="s">
        <v>3408</v>
      </c>
      <c r="B2888" s="7" t="s">
        <v>20</v>
      </c>
      <c r="C2888" s="15">
        <v>215.05103</v>
      </c>
      <c r="D2888" s="15">
        <v>0</v>
      </c>
      <c r="E2888" s="15">
        <f t="shared" si="291"/>
        <v>0</v>
      </c>
      <c r="F2888" s="15">
        <f>SUM(F2889:F2894)</f>
        <v>0</v>
      </c>
      <c r="G2888" s="15">
        <f>SUM(G2889:G2894)</f>
        <v>0</v>
      </c>
      <c r="H2888" s="15">
        <f>SUM(H2889:H2894)</f>
        <v>0</v>
      </c>
    </row>
    <row r="2889" spans="1:8" ht="16.5" thickTop="1" thickBot="1" x14ac:dyDescent="0.3">
      <c r="A2889" s="5" t="s">
        <v>3409</v>
      </c>
      <c r="B2889" s="8" t="s">
        <v>22</v>
      </c>
      <c r="C2889" s="15">
        <v>0</v>
      </c>
      <c r="D2889" s="15">
        <v>0</v>
      </c>
      <c r="E2889" s="15">
        <f t="shared" si="291"/>
        <v>0</v>
      </c>
      <c r="F2889" s="15">
        <v>0</v>
      </c>
      <c r="G2889" s="15">
        <v>0</v>
      </c>
      <c r="H2889" s="15">
        <v>0</v>
      </c>
    </row>
    <row r="2890" spans="1:8" ht="16.5" thickTop="1" thickBot="1" x14ac:dyDescent="0.3">
      <c r="A2890" s="5" t="s">
        <v>3410</v>
      </c>
      <c r="B2890" s="8" t="s">
        <v>24</v>
      </c>
      <c r="C2890" s="15">
        <v>0</v>
      </c>
      <c r="D2890" s="15">
        <v>0</v>
      </c>
      <c r="E2890" s="15">
        <f t="shared" si="291"/>
        <v>0</v>
      </c>
      <c r="F2890" s="15">
        <v>0</v>
      </c>
      <c r="G2890" s="15">
        <v>0</v>
      </c>
      <c r="H2890" s="15">
        <v>0</v>
      </c>
    </row>
    <row r="2891" spans="1:8" ht="16.5" thickTop="1" thickBot="1" x14ac:dyDescent="0.3">
      <c r="A2891" s="5" t="s">
        <v>3411</v>
      </c>
      <c r="B2891" s="8" t="s">
        <v>28</v>
      </c>
      <c r="C2891" s="15">
        <v>214.76504</v>
      </c>
      <c r="D2891" s="15">
        <v>0</v>
      </c>
      <c r="E2891" s="15">
        <f t="shared" si="291"/>
        <v>0</v>
      </c>
      <c r="F2891" s="15">
        <v>0</v>
      </c>
      <c r="G2891" s="15">
        <v>0</v>
      </c>
      <c r="H2891" s="15">
        <v>0</v>
      </c>
    </row>
    <row r="2892" spans="1:8" ht="16.5" thickTop="1" thickBot="1" x14ac:dyDescent="0.3">
      <c r="A2892" s="5" t="s">
        <v>3412</v>
      </c>
      <c r="B2892" s="8" t="s">
        <v>30</v>
      </c>
      <c r="C2892" s="15">
        <v>0.28599000000000002</v>
      </c>
      <c r="D2892" s="15">
        <v>0</v>
      </c>
      <c r="E2892" s="15">
        <f t="shared" si="291"/>
        <v>0</v>
      </c>
      <c r="F2892" s="15">
        <v>0</v>
      </c>
      <c r="G2892" s="15">
        <v>0</v>
      </c>
      <c r="H2892" s="15">
        <v>0</v>
      </c>
    </row>
    <row r="2893" spans="1:8" ht="16.5" thickTop="1" thickBot="1" x14ac:dyDescent="0.3">
      <c r="A2893" s="5" t="s">
        <v>3413</v>
      </c>
      <c r="B2893" s="8" t="s">
        <v>32</v>
      </c>
      <c r="C2893" s="15">
        <v>0</v>
      </c>
      <c r="D2893" s="15">
        <v>0</v>
      </c>
      <c r="E2893" s="15">
        <f t="shared" si="291"/>
        <v>0</v>
      </c>
      <c r="F2893" s="15">
        <v>0</v>
      </c>
      <c r="G2893" s="15">
        <v>0</v>
      </c>
      <c r="H2893" s="15">
        <v>0</v>
      </c>
    </row>
    <row r="2894" spans="1:8" ht="16.5" thickTop="1" thickBot="1" x14ac:dyDescent="0.3">
      <c r="A2894" s="5" t="s">
        <v>3414</v>
      </c>
      <c r="B2894" s="8" t="s">
        <v>34</v>
      </c>
      <c r="C2894" s="15">
        <v>0</v>
      </c>
      <c r="D2894" s="15">
        <v>0</v>
      </c>
      <c r="E2894" s="15">
        <f t="shared" si="291"/>
        <v>0</v>
      </c>
      <c r="F2894" s="15">
        <v>0</v>
      </c>
      <c r="G2894" s="15">
        <v>0</v>
      </c>
      <c r="H2894" s="15">
        <v>0</v>
      </c>
    </row>
    <row r="2895" spans="1:8" ht="16.5" thickTop="1" thickBot="1" x14ac:dyDescent="0.3">
      <c r="A2895" s="5" t="s">
        <v>3415</v>
      </c>
      <c r="B2895" s="7" t="s">
        <v>36</v>
      </c>
      <c r="C2895" s="15">
        <v>21.14</v>
      </c>
      <c r="D2895" s="15">
        <v>0</v>
      </c>
      <c r="E2895" s="15">
        <f t="shared" si="291"/>
        <v>0</v>
      </c>
      <c r="F2895" s="15">
        <v>0</v>
      </c>
      <c r="G2895" s="15">
        <v>0</v>
      </c>
      <c r="H2895" s="15">
        <v>0</v>
      </c>
    </row>
    <row r="2896" spans="1:8" ht="16.5" thickTop="1" thickBot="1" x14ac:dyDescent="0.3">
      <c r="A2896" s="5" t="s">
        <v>3416</v>
      </c>
      <c r="B2896" s="7" t="s">
        <v>40</v>
      </c>
      <c r="C2896" s="15">
        <v>0</v>
      </c>
      <c r="D2896" s="15">
        <v>0</v>
      </c>
      <c r="E2896" s="15">
        <f t="shared" si="291"/>
        <v>0</v>
      </c>
      <c r="F2896" s="15">
        <v>0</v>
      </c>
      <c r="G2896" s="15">
        <v>0</v>
      </c>
      <c r="H2896" s="15">
        <v>0</v>
      </c>
    </row>
    <row r="2897" spans="1:8" ht="31.5" thickTop="1" thickBot="1" x14ac:dyDescent="0.3">
      <c r="A2897" s="5" t="s">
        <v>3417</v>
      </c>
      <c r="B2897" s="6" t="s">
        <v>3418</v>
      </c>
      <c r="C2897" s="14">
        <v>55948.510889999998</v>
      </c>
      <c r="D2897" s="14">
        <v>62897</v>
      </c>
      <c r="E2897" s="14">
        <f t="shared" si="291"/>
        <v>62458</v>
      </c>
      <c r="F2897" s="14">
        <f t="shared" ref="F2897:H2898" si="292">SUM(F2907,F2931,F2985,F2993)</f>
        <v>62458</v>
      </c>
      <c r="G2897" s="14">
        <f t="shared" si="292"/>
        <v>0</v>
      </c>
      <c r="H2897" s="14">
        <f t="shared" si="292"/>
        <v>0</v>
      </c>
    </row>
    <row r="2898" spans="1:8" ht="16.5" thickTop="1" thickBot="1" x14ac:dyDescent="0.3">
      <c r="A2898" s="5" t="s">
        <v>3419</v>
      </c>
      <c r="B2898" s="7" t="s">
        <v>20</v>
      </c>
      <c r="C2898" s="15">
        <v>53038.136930000001</v>
      </c>
      <c r="D2898" s="15">
        <v>59833</v>
      </c>
      <c r="E2898" s="15">
        <f t="shared" si="291"/>
        <v>59104</v>
      </c>
      <c r="F2898" s="15">
        <f t="shared" si="292"/>
        <v>59104</v>
      </c>
      <c r="G2898" s="15">
        <f t="shared" si="292"/>
        <v>0</v>
      </c>
      <c r="H2898" s="15">
        <f t="shared" si="292"/>
        <v>0</v>
      </c>
    </row>
    <row r="2899" spans="1:8" ht="16.5" thickTop="1" thickBot="1" x14ac:dyDescent="0.3">
      <c r="A2899" s="5" t="s">
        <v>3420</v>
      </c>
      <c r="B2899" s="8" t="s">
        <v>22</v>
      </c>
      <c r="C2899" s="15">
        <v>4126.2429700000002</v>
      </c>
      <c r="D2899" s="15">
        <v>4448</v>
      </c>
      <c r="E2899" s="15">
        <f t="shared" si="291"/>
        <v>4513</v>
      </c>
      <c r="F2899" s="15">
        <f>SUM(F2909,F2933,F2987)</f>
        <v>4513</v>
      </c>
      <c r="G2899" s="15">
        <f>SUM(G2909,G2933,G2987)</f>
        <v>0</v>
      </c>
      <c r="H2899" s="15">
        <f>SUM(H2909,H2933,H2987)</f>
        <v>0</v>
      </c>
    </row>
    <row r="2900" spans="1:8" ht="16.5" thickTop="1" thickBot="1" x14ac:dyDescent="0.3">
      <c r="A2900" s="5" t="s">
        <v>3421</v>
      </c>
      <c r="B2900" s="8" t="s">
        <v>24</v>
      </c>
      <c r="C2900" s="15">
        <v>1864.8600899999999</v>
      </c>
      <c r="D2900" s="15">
        <v>3994</v>
      </c>
      <c r="E2900" s="15">
        <f t="shared" si="291"/>
        <v>3818</v>
      </c>
      <c r="F2900" s="15">
        <f>SUM(F2910,F2934,F2988,F2995)</f>
        <v>3818</v>
      </c>
      <c r="G2900" s="15">
        <f>SUM(G2910,G2934,G2988,G2995)</f>
        <v>0</v>
      </c>
      <c r="H2900" s="15">
        <f>SUM(H2910,H2934,H2988,H2995)</f>
        <v>0</v>
      </c>
    </row>
    <row r="2901" spans="1:8" ht="16.5" thickTop="1" thickBot="1" x14ac:dyDescent="0.3">
      <c r="A2901" s="5" t="s">
        <v>3422</v>
      </c>
      <c r="B2901" s="8" t="s">
        <v>28</v>
      </c>
      <c r="C2901" s="15">
        <v>18688.59245</v>
      </c>
      <c r="D2901" s="15">
        <v>19950</v>
      </c>
      <c r="E2901" s="15">
        <f t="shared" si="291"/>
        <v>19450</v>
      </c>
      <c r="F2901" s="15">
        <f>SUM(F2911,F2996)</f>
        <v>19450</v>
      </c>
      <c r="G2901" s="15">
        <f>SUM(G2911,G2996)</f>
        <v>0</v>
      </c>
      <c r="H2901" s="15">
        <f>SUM(H2911,H2996)</f>
        <v>0</v>
      </c>
    </row>
    <row r="2902" spans="1:8" ht="16.5" thickTop="1" thickBot="1" x14ac:dyDescent="0.3">
      <c r="A2902" s="5" t="s">
        <v>3423</v>
      </c>
      <c r="B2902" s="8" t="s">
        <v>30</v>
      </c>
      <c r="C2902" s="15">
        <v>1617.31828</v>
      </c>
      <c r="D2902" s="15">
        <v>4120</v>
      </c>
      <c r="E2902" s="15">
        <f t="shared" si="291"/>
        <v>21039</v>
      </c>
      <c r="F2902" s="15">
        <f>SUM(F2912,F2935,F2989,F2997)</f>
        <v>21039</v>
      </c>
      <c r="G2902" s="15">
        <f>SUM(G2912,G2935,G2989,G2997)</f>
        <v>0</v>
      </c>
      <c r="H2902" s="15">
        <f>SUM(H2912,H2935,H2989,H2997)</f>
        <v>0</v>
      </c>
    </row>
    <row r="2903" spans="1:8" ht="16.5" thickTop="1" thickBot="1" x14ac:dyDescent="0.3">
      <c r="A2903" s="5" t="s">
        <v>3424</v>
      </c>
      <c r="B2903" s="8" t="s">
        <v>32</v>
      </c>
      <c r="C2903" s="15">
        <v>12.5259</v>
      </c>
      <c r="D2903" s="15">
        <v>5</v>
      </c>
      <c r="E2903" s="15">
        <f t="shared" si="291"/>
        <v>13</v>
      </c>
      <c r="F2903" s="15">
        <f>SUM(F2913,F2936,F2990)</f>
        <v>13</v>
      </c>
      <c r="G2903" s="15">
        <f>SUM(G2913,G2936,G2990)</f>
        <v>0</v>
      </c>
      <c r="H2903" s="15">
        <f>SUM(H2913,H2936,H2990)</f>
        <v>0</v>
      </c>
    </row>
    <row r="2904" spans="1:8" ht="16.5" thickTop="1" thickBot="1" x14ac:dyDescent="0.3">
      <c r="A2904" s="5" t="s">
        <v>3425</v>
      </c>
      <c r="B2904" s="8" t="s">
        <v>34</v>
      </c>
      <c r="C2904" s="15">
        <v>26728.597239999999</v>
      </c>
      <c r="D2904" s="15">
        <v>27316</v>
      </c>
      <c r="E2904" s="15">
        <f t="shared" si="291"/>
        <v>10271</v>
      </c>
      <c r="F2904" s="15">
        <f t="shared" ref="F2904:H2905" si="293">SUM(F2914,F2937,F2991,F2998)</f>
        <v>10271</v>
      </c>
      <c r="G2904" s="15">
        <f t="shared" si="293"/>
        <v>0</v>
      </c>
      <c r="H2904" s="15">
        <f t="shared" si="293"/>
        <v>0</v>
      </c>
    </row>
    <row r="2905" spans="1:8" ht="16.5" thickTop="1" thickBot="1" x14ac:dyDescent="0.3">
      <c r="A2905" s="5" t="s">
        <v>3426</v>
      </c>
      <c r="B2905" s="7" t="s">
        <v>36</v>
      </c>
      <c r="C2905" s="15">
        <v>2910.3739599999999</v>
      </c>
      <c r="D2905" s="15">
        <v>3064</v>
      </c>
      <c r="E2905" s="15">
        <f t="shared" si="291"/>
        <v>3354</v>
      </c>
      <c r="F2905" s="15">
        <f t="shared" si="293"/>
        <v>3354</v>
      </c>
      <c r="G2905" s="15">
        <f t="shared" si="293"/>
        <v>0</v>
      </c>
      <c r="H2905" s="15">
        <f t="shared" si="293"/>
        <v>0</v>
      </c>
    </row>
    <row r="2906" spans="1:8" ht="16.5" thickTop="1" thickBot="1" x14ac:dyDescent="0.3">
      <c r="A2906" s="5" t="s">
        <v>3427</v>
      </c>
      <c r="B2906" s="7" t="s">
        <v>40</v>
      </c>
      <c r="C2906" s="15">
        <v>0</v>
      </c>
      <c r="D2906" s="15">
        <v>0</v>
      </c>
      <c r="E2906" s="15">
        <f t="shared" si="291"/>
        <v>0</v>
      </c>
      <c r="F2906" s="15">
        <f>SUM(F2939)</f>
        <v>0</v>
      </c>
      <c r="G2906" s="15">
        <f>SUM(G2939)</f>
        <v>0</v>
      </c>
      <c r="H2906" s="15">
        <f>SUM(H2939)</f>
        <v>0</v>
      </c>
    </row>
    <row r="2907" spans="1:8" ht="31.5" thickTop="1" thickBot="1" x14ac:dyDescent="0.3">
      <c r="A2907" s="5" t="s">
        <v>3428</v>
      </c>
      <c r="B2907" s="6" t="s">
        <v>3429</v>
      </c>
      <c r="C2907" s="14">
        <v>30863.522389999998</v>
      </c>
      <c r="D2907" s="14">
        <v>32904</v>
      </c>
      <c r="E2907" s="14">
        <f t="shared" si="291"/>
        <v>32265</v>
      </c>
      <c r="F2907" s="14">
        <f t="shared" ref="F2907:H2910" si="294">SUM(F2916,F2923)</f>
        <v>32265</v>
      </c>
      <c r="G2907" s="14">
        <f t="shared" si="294"/>
        <v>0</v>
      </c>
      <c r="H2907" s="14">
        <f t="shared" si="294"/>
        <v>0</v>
      </c>
    </row>
    <row r="2908" spans="1:8" ht="16.5" thickTop="1" thickBot="1" x14ac:dyDescent="0.3">
      <c r="A2908" s="5" t="s">
        <v>3430</v>
      </c>
      <c r="B2908" s="7" t="s">
        <v>20</v>
      </c>
      <c r="C2908" s="15">
        <v>30286.873189999998</v>
      </c>
      <c r="D2908" s="15">
        <v>31945</v>
      </c>
      <c r="E2908" s="15">
        <f t="shared" si="291"/>
        <v>31551</v>
      </c>
      <c r="F2908" s="15">
        <f t="shared" si="294"/>
        <v>31551</v>
      </c>
      <c r="G2908" s="15">
        <f t="shared" si="294"/>
        <v>0</v>
      </c>
      <c r="H2908" s="15">
        <f t="shared" si="294"/>
        <v>0</v>
      </c>
    </row>
    <row r="2909" spans="1:8" ht="16.5" thickTop="1" thickBot="1" x14ac:dyDescent="0.3">
      <c r="A2909" s="5" t="s">
        <v>3431</v>
      </c>
      <c r="B2909" s="8" t="s">
        <v>22</v>
      </c>
      <c r="C2909" s="15">
        <v>801.86275999999998</v>
      </c>
      <c r="D2909" s="15">
        <v>811</v>
      </c>
      <c r="E2909" s="15">
        <f t="shared" si="291"/>
        <v>800</v>
      </c>
      <c r="F2909" s="15">
        <f t="shared" si="294"/>
        <v>800</v>
      </c>
      <c r="G2909" s="15">
        <f t="shared" si="294"/>
        <v>0</v>
      </c>
      <c r="H2909" s="15">
        <f t="shared" si="294"/>
        <v>0</v>
      </c>
    </row>
    <row r="2910" spans="1:8" ht="16.5" thickTop="1" thickBot="1" x14ac:dyDescent="0.3">
      <c r="A2910" s="5" t="s">
        <v>3432</v>
      </c>
      <c r="B2910" s="8" t="s">
        <v>24</v>
      </c>
      <c r="C2910" s="15">
        <v>905.49128000000007</v>
      </c>
      <c r="D2910" s="15">
        <v>2360</v>
      </c>
      <c r="E2910" s="15">
        <f t="shared" si="291"/>
        <v>2097</v>
      </c>
      <c r="F2910" s="15">
        <f t="shared" si="294"/>
        <v>2097</v>
      </c>
      <c r="G2910" s="15">
        <f t="shared" si="294"/>
        <v>0</v>
      </c>
      <c r="H2910" s="15">
        <f t="shared" si="294"/>
        <v>0</v>
      </c>
    </row>
    <row r="2911" spans="1:8" ht="16.5" thickTop="1" thickBot="1" x14ac:dyDescent="0.3">
      <c r="A2911" s="5" t="s">
        <v>3433</v>
      </c>
      <c r="B2911" s="8" t="s">
        <v>28</v>
      </c>
      <c r="C2911" s="15">
        <v>240</v>
      </c>
      <c r="D2911" s="15">
        <v>0</v>
      </c>
      <c r="E2911" s="15">
        <f t="shared" si="291"/>
        <v>0</v>
      </c>
      <c r="F2911" s="15">
        <f t="shared" ref="F2911:H2912" si="295">SUM(F2927)</f>
        <v>0</v>
      </c>
      <c r="G2911" s="15">
        <f t="shared" si="295"/>
        <v>0</v>
      </c>
      <c r="H2911" s="15">
        <f t="shared" si="295"/>
        <v>0</v>
      </c>
    </row>
    <row r="2912" spans="1:8" ht="16.5" thickTop="1" thickBot="1" x14ac:dyDescent="0.3">
      <c r="A2912" s="5" t="s">
        <v>3434</v>
      </c>
      <c r="B2912" s="8" t="s">
        <v>30</v>
      </c>
      <c r="C2912" s="15">
        <v>1617.09293</v>
      </c>
      <c r="D2912" s="15">
        <v>4119</v>
      </c>
      <c r="E2912" s="15">
        <f t="shared" si="291"/>
        <v>21039</v>
      </c>
      <c r="F2912" s="15">
        <f t="shared" si="295"/>
        <v>21039</v>
      </c>
      <c r="G2912" s="15">
        <f t="shared" si="295"/>
        <v>0</v>
      </c>
      <c r="H2912" s="15">
        <f t="shared" si="295"/>
        <v>0</v>
      </c>
    </row>
    <row r="2913" spans="1:8" ht="16.5" thickTop="1" thickBot="1" x14ac:dyDescent="0.3">
      <c r="A2913" s="5" t="s">
        <v>3435</v>
      </c>
      <c r="B2913" s="8" t="s">
        <v>32</v>
      </c>
      <c r="C2913" s="15">
        <v>12.5259</v>
      </c>
      <c r="D2913" s="15">
        <v>5</v>
      </c>
      <c r="E2913" s="15">
        <f t="shared" si="291"/>
        <v>10</v>
      </c>
      <c r="F2913" s="15">
        <f>SUM(F2920)</f>
        <v>10</v>
      </c>
      <c r="G2913" s="15">
        <f>SUM(G2920)</f>
        <v>0</v>
      </c>
      <c r="H2913" s="15">
        <f>SUM(H2920)</f>
        <v>0</v>
      </c>
    </row>
    <row r="2914" spans="1:8" ht="16.5" thickTop="1" thickBot="1" x14ac:dyDescent="0.3">
      <c r="A2914" s="5" t="s">
        <v>3436</v>
      </c>
      <c r="B2914" s="8" t="s">
        <v>34</v>
      </c>
      <c r="C2914" s="15">
        <v>26709.900320000001</v>
      </c>
      <c r="D2914" s="15">
        <v>24650</v>
      </c>
      <c r="E2914" s="15">
        <f t="shared" si="291"/>
        <v>7605</v>
      </c>
      <c r="F2914" s="15">
        <f t="shared" ref="F2914:H2915" si="296">SUM(F2921,F2929)</f>
        <v>7605</v>
      </c>
      <c r="G2914" s="15">
        <f t="shared" si="296"/>
        <v>0</v>
      </c>
      <c r="H2914" s="15">
        <f t="shared" si="296"/>
        <v>0</v>
      </c>
    </row>
    <row r="2915" spans="1:8" ht="16.5" thickTop="1" thickBot="1" x14ac:dyDescent="0.3">
      <c r="A2915" s="5" t="s">
        <v>3437</v>
      </c>
      <c r="B2915" s="7" t="s">
        <v>36</v>
      </c>
      <c r="C2915" s="15">
        <v>576.64920000000006</v>
      </c>
      <c r="D2915" s="15">
        <v>959</v>
      </c>
      <c r="E2915" s="15">
        <f t="shared" si="291"/>
        <v>714</v>
      </c>
      <c r="F2915" s="15">
        <f t="shared" si="296"/>
        <v>714</v>
      </c>
      <c r="G2915" s="15">
        <f t="shared" si="296"/>
        <v>0</v>
      </c>
      <c r="H2915" s="15">
        <f t="shared" si="296"/>
        <v>0</v>
      </c>
    </row>
    <row r="2916" spans="1:8" ht="31.5" thickTop="1" thickBot="1" x14ac:dyDescent="0.3">
      <c r="A2916" s="5" t="s">
        <v>3438</v>
      </c>
      <c r="B2916" s="6" t="s">
        <v>3439</v>
      </c>
      <c r="C2916" s="14">
        <v>1214.8123399999999</v>
      </c>
      <c r="D2916" s="14">
        <v>1629</v>
      </c>
      <c r="E2916" s="14">
        <f t="shared" si="291"/>
        <v>1265</v>
      </c>
      <c r="F2916" s="14">
        <f>SUM(F2917,F2922)</f>
        <v>1265</v>
      </c>
      <c r="G2916" s="14">
        <f>SUM(G2917,G2922)</f>
        <v>0</v>
      </c>
      <c r="H2916" s="14">
        <f>SUM(H2917,H2922)</f>
        <v>0</v>
      </c>
    </row>
    <row r="2917" spans="1:8" ht="16.5" thickTop="1" thickBot="1" x14ac:dyDescent="0.3">
      <c r="A2917" s="5" t="s">
        <v>3440</v>
      </c>
      <c r="B2917" s="7" t="s">
        <v>20</v>
      </c>
      <c r="C2917" s="15">
        <v>1192.7101299999999</v>
      </c>
      <c r="D2917" s="15">
        <v>1289</v>
      </c>
      <c r="E2917" s="15">
        <f t="shared" si="291"/>
        <v>1245</v>
      </c>
      <c r="F2917" s="15">
        <f>SUM(F2918:F2921)</f>
        <v>1245</v>
      </c>
      <c r="G2917" s="15">
        <f>SUM(G2918:G2921)</f>
        <v>0</v>
      </c>
      <c r="H2917" s="15">
        <f>SUM(H2918:H2921)</f>
        <v>0</v>
      </c>
    </row>
    <row r="2918" spans="1:8" ht="16.5" thickTop="1" thickBot="1" x14ac:dyDescent="0.3">
      <c r="A2918" s="5" t="s">
        <v>3441</v>
      </c>
      <c r="B2918" s="8" t="s">
        <v>22</v>
      </c>
      <c r="C2918" s="15">
        <v>801.26275999999996</v>
      </c>
      <c r="D2918" s="15">
        <v>811</v>
      </c>
      <c r="E2918" s="15">
        <f t="shared" si="291"/>
        <v>800</v>
      </c>
      <c r="F2918" s="15">
        <v>800</v>
      </c>
      <c r="G2918" s="15">
        <v>0</v>
      </c>
      <c r="H2918" s="15">
        <v>0</v>
      </c>
    </row>
    <row r="2919" spans="1:8" ht="16.5" thickTop="1" thickBot="1" x14ac:dyDescent="0.3">
      <c r="A2919" s="5" t="s">
        <v>3442</v>
      </c>
      <c r="B2919" s="8" t="s">
        <v>24</v>
      </c>
      <c r="C2919" s="15">
        <v>376.32589000000002</v>
      </c>
      <c r="D2919" s="15">
        <v>469</v>
      </c>
      <c r="E2919" s="15">
        <f t="shared" si="291"/>
        <v>426</v>
      </c>
      <c r="F2919" s="15">
        <v>426</v>
      </c>
      <c r="G2919" s="15">
        <v>0</v>
      </c>
      <c r="H2919" s="15">
        <v>0</v>
      </c>
    </row>
    <row r="2920" spans="1:8" ht="16.5" thickTop="1" thickBot="1" x14ac:dyDescent="0.3">
      <c r="A2920" s="5" t="s">
        <v>3443</v>
      </c>
      <c r="B2920" s="8" t="s">
        <v>32</v>
      </c>
      <c r="C2920" s="15">
        <v>12.5259</v>
      </c>
      <c r="D2920" s="15">
        <v>5</v>
      </c>
      <c r="E2920" s="15">
        <f t="shared" si="291"/>
        <v>10</v>
      </c>
      <c r="F2920" s="15">
        <v>10</v>
      </c>
      <c r="G2920" s="15">
        <v>0</v>
      </c>
      <c r="H2920" s="15">
        <v>0</v>
      </c>
    </row>
    <row r="2921" spans="1:8" ht="16.5" thickTop="1" thickBot="1" x14ac:dyDescent="0.3">
      <c r="A2921" s="5" t="s">
        <v>3444</v>
      </c>
      <c r="B2921" s="8" t="s">
        <v>34</v>
      </c>
      <c r="C2921" s="15">
        <v>2.59558</v>
      </c>
      <c r="D2921" s="15">
        <v>4</v>
      </c>
      <c r="E2921" s="15">
        <f t="shared" si="291"/>
        <v>9</v>
      </c>
      <c r="F2921" s="15">
        <v>9</v>
      </c>
      <c r="G2921" s="15">
        <v>0</v>
      </c>
      <c r="H2921" s="15">
        <v>0</v>
      </c>
    </row>
    <row r="2922" spans="1:8" ht="16.5" thickTop="1" thickBot="1" x14ac:dyDescent="0.3">
      <c r="A2922" s="5" t="s">
        <v>3445</v>
      </c>
      <c r="B2922" s="7" t="s">
        <v>36</v>
      </c>
      <c r="C2922" s="15">
        <v>22.102209999999999</v>
      </c>
      <c r="D2922" s="15">
        <v>340</v>
      </c>
      <c r="E2922" s="15">
        <f t="shared" si="291"/>
        <v>20</v>
      </c>
      <c r="F2922" s="15">
        <v>20</v>
      </c>
      <c r="G2922" s="15">
        <v>0</v>
      </c>
      <c r="H2922" s="15">
        <v>0</v>
      </c>
    </row>
    <row r="2923" spans="1:8" ht="31.5" thickTop="1" thickBot="1" x14ac:dyDescent="0.3">
      <c r="A2923" s="5" t="s">
        <v>3446</v>
      </c>
      <c r="B2923" s="6" t="s">
        <v>3447</v>
      </c>
      <c r="C2923" s="14">
        <v>29648.710049999998</v>
      </c>
      <c r="D2923" s="14">
        <v>31275</v>
      </c>
      <c r="E2923" s="14">
        <f t="shared" si="291"/>
        <v>31000</v>
      </c>
      <c r="F2923" s="14">
        <f>SUM(F2924,F2930)</f>
        <v>31000</v>
      </c>
      <c r="G2923" s="14">
        <f>SUM(G2924,G2930)</f>
        <v>0</v>
      </c>
      <c r="H2923" s="14">
        <f>SUM(H2924,H2930)</f>
        <v>0</v>
      </c>
    </row>
    <row r="2924" spans="1:8" ht="16.5" thickTop="1" thickBot="1" x14ac:dyDescent="0.3">
      <c r="A2924" s="5" t="s">
        <v>3448</v>
      </c>
      <c r="B2924" s="7" t="s">
        <v>20</v>
      </c>
      <c r="C2924" s="15">
        <v>29094.163059999999</v>
      </c>
      <c r="D2924" s="15">
        <v>30656</v>
      </c>
      <c r="E2924" s="15">
        <f t="shared" si="291"/>
        <v>30306</v>
      </c>
      <c r="F2924" s="15">
        <f>SUM(F2925:F2929)</f>
        <v>30306</v>
      </c>
      <c r="G2924" s="15">
        <f>SUM(G2925:G2929)</f>
        <v>0</v>
      </c>
      <c r="H2924" s="15">
        <f>SUM(H2925:H2929)</f>
        <v>0</v>
      </c>
    </row>
    <row r="2925" spans="1:8" ht="16.5" thickTop="1" thickBot="1" x14ac:dyDescent="0.3">
      <c r="A2925" s="5" t="s">
        <v>3449</v>
      </c>
      <c r="B2925" s="8" t="s">
        <v>22</v>
      </c>
      <c r="C2925" s="15">
        <v>0.6</v>
      </c>
      <c r="D2925" s="15">
        <v>0</v>
      </c>
      <c r="E2925" s="15">
        <f t="shared" si="291"/>
        <v>0</v>
      </c>
      <c r="F2925" s="15">
        <v>0</v>
      </c>
      <c r="G2925" s="15">
        <v>0</v>
      </c>
      <c r="H2925" s="15">
        <v>0</v>
      </c>
    </row>
    <row r="2926" spans="1:8" ht="16.5" thickTop="1" thickBot="1" x14ac:dyDescent="0.3">
      <c r="A2926" s="5" t="s">
        <v>3450</v>
      </c>
      <c r="B2926" s="8" t="s">
        <v>24</v>
      </c>
      <c r="C2926" s="15">
        <v>529.16539</v>
      </c>
      <c r="D2926" s="15">
        <v>1891</v>
      </c>
      <c r="E2926" s="15">
        <f t="shared" si="291"/>
        <v>1671</v>
      </c>
      <c r="F2926" s="15">
        <v>1671</v>
      </c>
      <c r="G2926" s="15">
        <v>0</v>
      </c>
      <c r="H2926" s="15">
        <v>0</v>
      </c>
    </row>
    <row r="2927" spans="1:8" ht="16.5" thickTop="1" thickBot="1" x14ac:dyDescent="0.3">
      <c r="A2927" s="5" t="s">
        <v>3451</v>
      </c>
      <c r="B2927" s="8" t="s">
        <v>28</v>
      </c>
      <c r="C2927" s="15">
        <v>240</v>
      </c>
      <c r="D2927" s="15">
        <v>0</v>
      </c>
      <c r="E2927" s="15">
        <f t="shared" si="291"/>
        <v>0</v>
      </c>
      <c r="F2927" s="15">
        <v>0</v>
      </c>
      <c r="G2927" s="15">
        <v>0</v>
      </c>
      <c r="H2927" s="15">
        <v>0</v>
      </c>
    </row>
    <row r="2928" spans="1:8" ht="16.5" thickTop="1" thickBot="1" x14ac:dyDescent="0.3">
      <c r="A2928" s="5" t="s">
        <v>3452</v>
      </c>
      <c r="B2928" s="8" t="s">
        <v>30</v>
      </c>
      <c r="C2928" s="15">
        <v>1617.09293</v>
      </c>
      <c r="D2928" s="15">
        <v>4119</v>
      </c>
      <c r="E2928" s="15">
        <f t="shared" si="291"/>
        <v>21039</v>
      </c>
      <c r="F2928" s="15">
        <v>21039</v>
      </c>
      <c r="G2928" s="15">
        <v>0</v>
      </c>
      <c r="H2928" s="15">
        <v>0</v>
      </c>
    </row>
    <row r="2929" spans="1:8" ht="16.5" thickTop="1" thickBot="1" x14ac:dyDescent="0.3">
      <c r="A2929" s="5" t="s">
        <v>3453</v>
      </c>
      <c r="B2929" s="8" t="s">
        <v>34</v>
      </c>
      <c r="C2929" s="15">
        <v>26707.30474</v>
      </c>
      <c r="D2929" s="15">
        <v>24646</v>
      </c>
      <c r="E2929" s="15">
        <f t="shared" si="291"/>
        <v>7596</v>
      </c>
      <c r="F2929" s="15">
        <v>7596</v>
      </c>
      <c r="G2929" s="15">
        <v>0</v>
      </c>
      <c r="H2929" s="15">
        <v>0</v>
      </c>
    </row>
    <row r="2930" spans="1:8" ht="16.5" thickTop="1" thickBot="1" x14ac:dyDescent="0.3">
      <c r="A2930" s="5" t="s">
        <v>3454</v>
      </c>
      <c r="B2930" s="7" t="s">
        <v>36</v>
      </c>
      <c r="C2930" s="15">
        <v>554.54699000000005</v>
      </c>
      <c r="D2930" s="15">
        <v>619</v>
      </c>
      <c r="E2930" s="15">
        <f t="shared" si="291"/>
        <v>694</v>
      </c>
      <c r="F2930" s="15">
        <v>694</v>
      </c>
      <c r="G2930" s="15">
        <v>0</v>
      </c>
      <c r="H2930" s="15">
        <v>0</v>
      </c>
    </row>
    <row r="2931" spans="1:8" ht="16.5" thickTop="1" thickBot="1" x14ac:dyDescent="0.3">
      <c r="A2931" s="5" t="s">
        <v>3455</v>
      </c>
      <c r="B2931" s="6" t="s">
        <v>3456</v>
      </c>
      <c r="C2931" s="14">
        <v>3525.8921399999999</v>
      </c>
      <c r="D2931" s="14">
        <v>3927</v>
      </c>
      <c r="E2931" s="14">
        <f t="shared" si="291"/>
        <v>4093</v>
      </c>
      <c r="F2931" s="14">
        <f t="shared" ref="F2931:H2934" si="297">SUM(F2940,F2957,F2976)</f>
        <v>4093</v>
      </c>
      <c r="G2931" s="14">
        <f t="shared" si="297"/>
        <v>0</v>
      </c>
      <c r="H2931" s="14">
        <f t="shared" si="297"/>
        <v>0</v>
      </c>
    </row>
    <row r="2932" spans="1:8" ht="16.5" thickTop="1" thickBot="1" x14ac:dyDescent="0.3">
      <c r="A2932" s="5" t="s">
        <v>3457</v>
      </c>
      <c r="B2932" s="7" t="s">
        <v>20</v>
      </c>
      <c r="C2932" s="15">
        <v>3278.6800799999996</v>
      </c>
      <c r="D2932" s="15">
        <v>3852</v>
      </c>
      <c r="E2932" s="15">
        <f t="shared" si="291"/>
        <v>4018</v>
      </c>
      <c r="F2932" s="15">
        <f t="shared" si="297"/>
        <v>4018</v>
      </c>
      <c r="G2932" s="15">
        <f t="shared" si="297"/>
        <v>0</v>
      </c>
      <c r="H2932" s="15">
        <f t="shared" si="297"/>
        <v>0</v>
      </c>
    </row>
    <row r="2933" spans="1:8" ht="16.5" thickTop="1" thickBot="1" x14ac:dyDescent="0.3">
      <c r="A2933" s="5" t="s">
        <v>3458</v>
      </c>
      <c r="B2933" s="8" t="s">
        <v>22</v>
      </c>
      <c r="C2933" s="15">
        <v>2420.9805700000002</v>
      </c>
      <c r="D2933" s="15">
        <v>2733</v>
      </c>
      <c r="E2933" s="15">
        <f t="shared" si="291"/>
        <v>2808</v>
      </c>
      <c r="F2933" s="15">
        <f t="shared" si="297"/>
        <v>2808</v>
      </c>
      <c r="G2933" s="15">
        <f t="shared" si="297"/>
        <v>0</v>
      </c>
      <c r="H2933" s="15">
        <f t="shared" si="297"/>
        <v>0</v>
      </c>
    </row>
    <row r="2934" spans="1:8" ht="16.5" thickTop="1" thickBot="1" x14ac:dyDescent="0.3">
      <c r="A2934" s="5" t="s">
        <v>3459</v>
      </c>
      <c r="B2934" s="8" t="s">
        <v>24</v>
      </c>
      <c r="C2934" s="15">
        <v>849.80890999999997</v>
      </c>
      <c r="D2934" s="15">
        <v>1103</v>
      </c>
      <c r="E2934" s="15">
        <f t="shared" si="291"/>
        <v>1194</v>
      </c>
      <c r="F2934" s="15">
        <f t="shared" si="297"/>
        <v>1194</v>
      </c>
      <c r="G2934" s="15">
        <f t="shared" si="297"/>
        <v>0</v>
      </c>
      <c r="H2934" s="15">
        <f t="shared" si="297"/>
        <v>0</v>
      </c>
    </row>
    <row r="2935" spans="1:8" ht="16.5" thickTop="1" thickBot="1" x14ac:dyDescent="0.3">
      <c r="A2935" s="5" t="s">
        <v>3460</v>
      </c>
      <c r="B2935" s="8" t="s">
        <v>30</v>
      </c>
      <c r="C2935" s="15">
        <v>0</v>
      </c>
      <c r="D2935" s="15">
        <v>0</v>
      </c>
      <c r="E2935" s="15">
        <f t="shared" si="291"/>
        <v>0</v>
      </c>
      <c r="F2935" s="15">
        <f t="shared" ref="F2935:H2936" si="298">SUM(F2980)</f>
        <v>0</v>
      </c>
      <c r="G2935" s="15">
        <f t="shared" si="298"/>
        <v>0</v>
      </c>
      <c r="H2935" s="15">
        <f t="shared" si="298"/>
        <v>0</v>
      </c>
    </row>
    <row r="2936" spans="1:8" ht="16.5" thickTop="1" thickBot="1" x14ac:dyDescent="0.3">
      <c r="A2936" s="5" t="s">
        <v>3461</v>
      </c>
      <c r="B2936" s="8" t="s">
        <v>32</v>
      </c>
      <c r="C2936" s="15">
        <v>0</v>
      </c>
      <c r="D2936" s="15">
        <v>0</v>
      </c>
      <c r="E2936" s="15">
        <f t="shared" si="291"/>
        <v>0</v>
      </c>
      <c r="F2936" s="15">
        <f t="shared" si="298"/>
        <v>0</v>
      </c>
      <c r="G2936" s="15">
        <f t="shared" si="298"/>
        <v>0</v>
      </c>
      <c r="H2936" s="15">
        <f t="shared" si="298"/>
        <v>0</v>
      </c>
    </row>
    <row r="2937" spans="1:8" ht="16.5" thickTop="1" thickBot="1" x14ac:dyDescent="0.3">
      <c r="A2937" s="5" t="s">
        <v>3462</v>
      </c>
      <c r="B2937" s="8" t="s">
        <v>34</v>
      </c>
      <c r="C2937" s="15">
        <v>7.8906000000000009</v>
      </c>
      <c r="D2937" s="15">
        <v>16</v>
      </c>
      <c r="E2937" s="15">
        <f t="shared" si="291"/>
        <v>16</v>
      </c>
      <c r="F2937" s="15">
        <f t="shared" ref="F2937:H2938" si="299">SUM(F2944,F2961,F2982)</f>
        <v>16</v>
      </c>
      <c r="G2937" s="15">
        <f t="shared" si="299"/>
        <v>0</v>
      </c>
      <c r="H2937" s="15">
        <f t="shared" si="299"/>
        <v>0</v>
      </c>
    </row>
    <row r="2938" spans="1:8" ht="16.5" thickTop="1" thickBot="1" x14ac:dyDescent="0.3">
      <c r="A2938" s="5" t="s">
        <v>3463</v>
      </c>
      <c r="B2938" s="7" t="s">
        <v>36</v>
      </c>
      <c r="C2938" s="15">
        <v>247.21206000000001</v>
      </c>
      <c r="D2938" s="15">
        <v>75</v>
      </c>
      <c r="E2938" s="15">
        <f t="shared" si="291"/>
        <v>75</v>
      </c>
      <c r="F2938" s="15">
        <f t="shared" si="299"/>
        <v>75</v>
      </c>
      <c r="G2938" s="15">
        <f t="shared" si="299"/>
        <v>0</v>
      </c>
      <c r="H2938" s="15">
        <f t="shared" si="299"/>
        <v>0</v>
      </c>
    </row>
    <row r="2939" spans="1:8" ht="16.5" thickTop="1" thickBot="1" x14ac:dyDescent="0.3">
      <c r="A2939" s="5" t="s">
        <v>3464</v>
      </c>
      <c r="B2939" s="7" t="s">
        <v>40</v>
      </c>
      <c r="C2939" s="15">
        <v>0</v>
      </c>
      <c r="D2939" s="15">
        <v>0</v>
      </c>
      <c r="E2939" s="15">
        <f t="shared" si="291"/>
        <v>0</v>
      </c>
      <c r="F2939" s="15">
        <f>SUM(F2963,F2984)</f>
        <v>0</v>
      </c>
      <c r="G2939" s="15">
        <f>SUM(G2963,G2984)</f>
        <v>0</v>
      </c>
      <c r="H2939" s="15">
        <f>SUM(H2963,H2984)</f>
        <v>0</v>
      </c>
    </row>
    <row r="2940" spans="1:8" ht="31.5" thickTop="1" thickBot="1" x14ac:dyDescent="0.3">
      <c r="A2940" s="5" t="s">
        <v>3465</v>
      </c>
      <c r="B2940" s="6" t="s">
        <v>3466</v>
      </c>
      <c r="C2940" s="14">
        <v>1423.66473</v>
      </c>
      <c r="D2940" s="14">
        <v>1516</v>
      </c>
      <c r="E2940" s="14">
        <f t="shared" si="291"/>
        <v>1631</v>
      </c>
      <c r="F2940" s="14">
        <f t="shared" ref="F2940:H2943" si="300">SUM(F2946,F2952)</f>
        <v>1631</v>
      </c>
      <c r="G2940" s="14">
        <f t="shared" si="300"/>
        <v>0</v>
      </c>
      <c r="H2940" s="14">
        <f t="shared" si="300"/>
        <v>0</v>
      </c>
    </row>
    <row r="2941" spans="1:8" ht="16.5" thickTop="1" thickBot="1" x14ac:dyDescent="0.3">
      <c r="A2941" s="5" t="s">
        <v>3467</v>
      </c>
      <c r="B2941" s="7" t="s">
        <v>20</v>
      </c>
      <c r="C2941" s="15">
        <v>1389.55961</v>
      </c>
      <c r="D2941" s="15">
        <v>1466</v>
      </c>
      <c r="E2941" s="15">
        <f t="shared" si="291"/>
        <v>1581</v>
      </c>
      <c r="F2941" s="15">
        <f t="shared" si="300"/>
        <v>1581</v>
      </c>
      <c r="G2941" s="15">
        <f t="shared" si="300"/>
        <v>0</v>
      </c>
      <c r="H2941" s="15">
        <f t="shared" si="300"/>
        <v>0</v>
      </c>
    </row>
    <row r="2942" spans="1:8" ht="16.5" thickTop="1" thickBot="1" x14ac:dyDescent="0.3">
      <c r="A2942" s="5" t="s">
        <v>3468</v>
      </c>
      <c r="B2942" s="8" t="s">
        <v>22</v>
      </c>
      <c r="C2942" s="15">
        <v>1159.28892</v>
      </c>
      <c r="D2942" s="15">
        <v>1230</v>
      </c>
      <c r="E2942" s="15">
        <f t="shared" si="291"/>
        <v>1251</v>
      </c>
      <c r="F2942" s="15">
        <f t="shared" si="300"/>
        <v>1251</v>
      </c>
      <c r="G2942" s="15">
        <f t="shared" si="300"/>
        <v>0</v>
      </c>
      <c r="H2942" s="15">
        <f t="shared" si="300"/>
        <v>0</v>
      </c>
    </row>
    <row r="2943" spans="1:8" ht="16.5" thickTop="1" thickBot="1" x14ac:dyDescent="0.3">
      <c r="A2943" s="5" t="s">
        <v>3469</v>
      </c>
      <c r="B2943" s="8" t="s">
        <v>24</v>
      </c>
      <c r="C2943" s="15">
        <v>225.30059</v>
      </c>
      <c r="D2943" s="15">
        <v>230</v>
      </c>
      <c r="E2943" s="15">
        <f t="shared" si="291"/>
        <v>324</v>
      </c>
      <c r="F2943" s="15">
        <f t="shared" si="300"/>
        <v>324</v>
      </c>
      <c r="G2943" s="15">
        <f t="shared" si="300"/>
        <v>0</v>
      </c>
      <c r="H2943" s="15">
        <f t="shared" si="300"/>
        <v>0</v>
      </c>
    </row>
    <row r="2944" spans="1:8" ht="16.5" thickTop="1" thickBot="1" x14ac:dyDescent="0.3">
      <c r="A2944" s="5" t="s">
        <v>3470</v>
      </c>
      <c r="B2944" s="8" t="s">
        <v>34</v>
      </c>
      <c r="C2944" s="15">
        <v>4.9701000000000004</v>
      </c>
      <c r="D2944" s="15">
        <v>6</v>
      </c>
      <c r="E2944" s="15">
        <f t="shared" si="291"/>
        <v>6</v>
      </c>
      <c r="F2944" s="15">
        <f>SUM(F2950)</f>
        <v>6</v>
      </c>
      <c r="G2944" s="15">
        <f>SUM(G2950)</f>
        <v>0</v>
      </c>
      <c r="H2944" s="15">
        <f>SUM(H2950)</f>
        <v>0</v>
      </c>
    </row>
    <row r="2945" spans="1:8" ht="16.5" thickTop="1" thickBot="1" x14ac:dyDescent="0.3">
      <c r="A2945" s="5" t="s">
        <v>3471</v>
      </c>
      <c r="B2945" s="7" t="s">
        <v>36</v>
      </c>
      <c r="C2945" s="15">
        <v>34.105119999999999</v>
      </c>
      <c r="D2945" s="15">
        <v>50</v>
      </c>
      <c r="E2945" s="15">
        <f t="shared" si="291"/>
        <v>50</v>
      </c>
      <c r="F2945" s="15">
        <f>SUM(F2951,F2956)</f>
        <v>50</v>
      </c>
      <c r="G2945" s="15">
        <f>SUM(G2951,G2956)</f>
        <v>0</v>
      </c>
      <c r="H2945" s="15">
        <f>SUM(H2951,H2956)</f>
        <v>0</v>
      </c>
    </row>
    <row r="2946" spans="1:8" ht="31.5" thickTop="1" thickBot="1" x14ac:dyDescent="0.3">
      <c r="A2946" s="5" t="s">
        <v>3472</v>
      </c>
      <c r="B2946" s="6" t="s">
        <v>3466</v>
      </c>
      <c r="C2946" s="14">
        <v>1423.66473</v>
      </c>
      <c r="D2946" s="14">
        <v>1516</v>
      </c>
      <c r="E2946" s="14">
        <f t="shared" si="291"/>
        <v>1631</v>
      </c>
      <c r="F2946" s="14">
        <f>SUM(F2947,F2951)</f>
        <v>1631</v>
      </c>
      <c r="G2946" s="14">
        <f>SUM(G2947,G2951)</f>
        <v>0</v>
      </c>
      <c r="H2946" s="14">
        <f>SUM(H2947,H2951)</f>
        <v>0</v>
      </c>
    </row>
    <row r="2947" spans="1:8" ht="16.5" thickTop="1" thickBot="1" x14ac:dyDescent="0.3">
      <c r="A2947" s="5" t="s">
        <v>3473</v>
      </c>
      <c r="B2947" s="7" t="s">
        <v>20</v>
      </c>
      <c r="C2947" s="15">
        <v>1389.55961</v>
      </c>
      <c r="D2947" s="15">
        <v>1466</v>
      </c>
      <c r="E2947" s="15">
        <f t="shared" si="291"/>
        <v>1581</v>
      </c>
      <c r="F2947" s="15">
        <f>SUM(F2948:F2950)</f>
        <v>1581</v>
      </c>
      <c r="G2947" s="15">
        <f>SUM(G2948:G2950)</f>
        <v>0</v>
      </c>
      <c r="H2947" s="15">
        <f>SUM(H2948:H2950)</f>
        <v>0</v>
      </c>
    </row>
    <row r="2948" spans="1:8" ht="16.5" thickTop="1" thickBot="1" x14ac:dyDescent="0.3">
      <c r="A2948" s="5" t="s">
        <v>3474</v>
      </c>
      <c r="B2948" s="8" t="s">
        <v>22</v>
      </c>
      <c r="C2948" s="15">
        <v>1159.28892</v>
      </c>
      <c r="D2948" s="15">
        <v>1230</v>
      </c>
      <c r="E2948" s="15">
        <f t="shared" si="291"/>
        <v>1251</v>
      </c>
      <c r="F2948" s="15">
        <v>1251</v>
      </c>
      <c r="G2948" s="15">
        <v>0</v>
      </c>
      <c r="H2948" s="15">
        <v>0</v>
      </c>
    </row>
    <row r="2949" spans="1:8" ht="16.5" thickTop="1" thickBot="1" x14ac:dyDescent="0.3">
      <c r="A2949" s="5" t="s">
        <v>3475</v>
      </c>
      <c r="B2949" s="8" t="s">
        <v>24</v>
      </c>
      <c r="C2949" s="15">
        <v>225.30059</v>
      </c>
      <c r="D2949" s="15">
        <v>230</v>
      </c>
      <c r="E2949" s="15">
        <f t="shared" si="291"/>
        <v>324</v>
      </c>
      <c r="F2949" s="15">
        <v>324</v>
      </c>
      <c r="G2949" s="15">
        <v>0</v>
      </c>
      <c r="H2949" s="15">
        <v>0</v>
      </c>
    </row>
    <row r="2950" spans="1:8" ht="16.5" thickTop="1" thickBot="1" x14ac:dyDescent="0.3">
      <c r="A2950" s="5" t="s">
        <v>3476</v>
      </c>
      <c r="B2950" s="8" t="s">
        <v>34</v>
      </c>
      <c r="C2950" s="15">
        <v>4.9701000000000004</v>
      </c>
      <c r="D2950" s="15">
        <v>6</v>
      </c>
      <c r="E2950" s="15">
        <f t="shared" ref="E2950:E3013" si="301">SUM(F2950:H2950)</f>
        <v>6</v>
      </c>
      <c r="F2950" s="15">
        <v>6</v>
      </c>
      <c r="G2950" s="15">
        <v>0</v>
      </c>
      <c r="H2950" s="15">
        <v>0</v>
      </c>
    </row>
    <row r="2951" spans="1:8" ht="16.5" thickTop="1" thickBot="1" x14ac:dyDescent="0.3">
      <c r="A2951" s="5" t="s">
        <v>3477</v>
      </c>
      <c r="B2951" s="7" t="s">
        <v>36</v>
      </c>
      <c r="C2951" s="15">
        <v>34.105119999999999</v>
      </c>
      <c r="D2951" s="15">
        <v>50</v>
      </c>
      <c r="E2951" s="15">
        <f t="shared" si="301"/>
        <v>50</v>
      </c>
      <c r="F2951" s="15">
        <v>50</v>
      </c>
      <c r="G2951" s="15">
        <v>0</v>
      </c>
      <c r="H2951" s="15">
        <v>0</v>
      </c>
    </row>
    <row r="2952" spans="1:8" ht="46.5" thickTop="1" thickBot="1" x14ac:dyDescent="0.3">
      <c r="A2952" s="5" t="s">
        <v>3478</v>
      </c>
      <c r="B2952" s="6" t="s">
        <v>3479</v>
      </c>
      <c r="C2952" s="14">
        <v>0</v>
      </c>
      <c r="D2952" s="14">
        <v>0</v>
      </c>
      <c r="E2952" s="14">
        <f t="shared" si="301"/>
        <v>0</v>
      </c>
      <c r="F2952" s="14">
        <f>SUM(F2953,F2956)</f>
        <v>0</v>
      </c>
      <c r="G2952" s="14">
        <f>SUM(G2953,G2956)</f>
        <v>0</v>
      </c>
      <c r="H2952" s="14">
        <f>SUM(H2953,H2956)</f>
        <v>0</v>
      </c>
    </row>
    <row r="2953" spans="1:8" ht="16.5" thickTop="1" thickBot="1" x14ac:dyDescent="0.3">
      <c r="A2953" s="5" t="s">
        <v>3480</v>
      </c>
      <c r="B2953" s="7" t="s">
        <v>20</v>
      </c>
      <c r="C2953" s="15">
        <v>0</v>
      </c>
      <c r="D2953" s="15">
        <v>0</v>
      </c>
      <c r="E2953" s="15">
        <f t="shared" si="301"/>
        <v>0</v>
      </c>
      <c r="F2953" s="15">
        <f>SUM(F2954:F2955)</f>
        <v>0</v>
      </c>
      <c r="G2953" s="15">
        <f>SUM(G2954:G2955)</f>
        <v>0</v>
      </c>
      <c r="H2953" s="15">
        <f>SUM(H2954:H2955)</f>
        <v>0</v>
      </c>
    </row>
    <row r="2954" spans="1:8" ht="16.5" thickTop="1" thickBot="1" x14ac:dyDescent="0.3">
      <c r="A2954" s="5" t="s">
        <v>3481</v>
      </c>
      <c r="B2954" s="8" t="s">
        <v>22</v>
      </c>
      <c r="C2954" s="15">
        <v>0</v>
      </c>
      <c r="D2954" s="15">
        <v>0</v>
      </c>
      <c r="E2954" s="15">
        <f t="shared" si="301"/>
        <v>0</v>
      </c>
      <c r="F2954" s="15">
        <v>0</v>
      </c>
      <c r="G2954" s="15">
        <v>0</v>
      </c>
      <c r="H2954" s="15">
        <v>0</v>
      </c>
    </row>
    <row r="2955" spans="1:8" ht="16.5" thickTop="1" thickBot="1" x14ac:dyDescent="0.3">
      <c r="A2955" s="5" t="s">
        <v>3482</v>
      </c>
      <c r="B2955" s="8" t="s">
        <v>24</v>
      </c>
      <c r="C2955" s="15">
        <v>0</v>
      </c>
      <c r="D2955" s="15">
        <v>0</v>
      </c>
      <c r="E2955" s="15">
        <f t="shared" si="301"/>
        <v>0</v>
      </c>
      <c r="F2955" s="15">
        <v>0</v>
      </c>
      <c r="G2955" s="15">
        <v>0</v>
      </c>
      <c r="H2955" s="15">
        <v>0</v>
      </c>
    </row>
    <row r="2956" spans="1:8" ht="16.5" thickTop="1" thickBot="1" x14ac:dyDescent="0.3">
      <c r="A2956" s="5" t="s">
        <v>3483</v>
      </c>
      <c r="B2956" s="7" t="s">
        <v>36</v>
      </c>
      <c r="C2956" s="15">
        <v>0</v>
      </c>
      <c r="D2956" s="15">
        <v>0</v>
      </c>
      <c r="E2956" s="15">
        <f t="shared" si="301"/>
        <v>0</v>
      </c>
      <c r="F2956" s="15">
        <v>0</v>
      </c>
      <c r="G2956" s="15">
        <v>0</v>
      </c>
      <c r="H2956" s="15">
        <v>0</v>
      </c>
    </row>
    <row r="2957" spans="1:8" ht="31.5" thickTop="1" thickBot="1" x14ac:dyDescent="0.3">
      <c r="A2957" s="5" t="s">
        <v>3484</v>
      </c>
      <c r="B2957" s="6" t="s">
        <v>3485</v>
      </c>
      <c r="C2957" s="14">
        <v>1281.83467</v>
      </c>
      <c r="D2957" s="14">
        <v>1791</v>
      </c>
      <c r="E2957" s="14">
        <f t="shared" si="301"/>
        <v>1927</v>
      </c>
      <c r="F2957" s="14">
        <f t="shared" ref="F2957:H2960" si="302">SUM(F2964,F2971)</f>
        <v>1927</v>
      </c>
      <c r="G2957" s="14">
        <f t="shared" si="302"/>
        <v>0</v>
      </c>
      <c r="H2957" s="14">
        <f t="shared" si="302"/>
        <v>0</v>
      </c>
    </row>
    <row r="2958" spans="1:8" ht="16.5" thickTop="1" thickBot="1" x14ac:dyDescent="0.3">
      <c r="A2958" s="5" t="s">
        <v>3486</v>
      </c>
      <c r="B2958" s="7" t="s">
        <v>20</v>
      </c>
      <c r="C2958" s="15">
        <v>1248.01767</v>
      </c>
      <c r="D2958" s="15">
        <v>1766</v>
      </c>
      <c r="E2958" s="15">
        <f t="shared" si="301"/>
        <v>1902</v>
      </c>
      <c r="F2958" s="15">
        <f t="shared" si="302"/>
        <v>1902</v>
      </c>
      <c r="G2958" s="15">
        <f t="shared" si="302"/>
        <v>0</v>
      </c>
      <c r="H2958" s="15">
        <f t="shared" si="302"/>
        <v>0</v>
      </c>
    </row>
    <row r="2959" spans="1:8" ht="16.5" thickTop="1" thickBot="1" x14ac:dyDescent="0.3">
      <c r="A2959" s="5" t="s">
        <v>3487</v>
      </c>
      <c r="B2959" s="8" t="s">
        <v>22</v>
      </c>
      <c r="C2959" s="15">
        <v>938.58636000000001</v>
      </c>
      <c r="D2959" s="15">
        <v>1167</v>
      </c>
      <c r="E2959" s="15">
        <f t="shared" si="301"/>
        <v>1221</v>
      </c>
      <c r="F2959" s="15">
        <f t="shared" si="302"/>
        <v>1221</v>
      </c>
      <c r="G2959" s="15">
        <f t="shared" si="302"/>
        <v>0</v>
      </c>
      <c r="H2959" s="15">
        <f t="shared" si="302"/>
        <v>0</v>
      </c>
    </row>
    <row r="2960" spans="1:8" ht="16.5" thickTop="1" thickBot="1" x14ac:dyDescent="0.3">
      <c r="A2960" s="5" t="s">
        <v>3488</v>
      </c>
      <c r="B2960" s="8" t="s">
        <v>24</v>
      </c>
      <c r="C2960" s="15">
        <v>306.51080999999999</v>
      </c>
      <c r="D2960" s="15">
        <v>589</v>
      </c>
      <c r="E2960" s="15">
        <f t="shared" si="301"/>
        <v>671</v>
      </c>
      <c r="F2960" s="15">
        <f t="shared" si="302"/>
        <v>671</v>
      </c>
      <c r="G2960" s="15">
        <f t="shared" si="302"/>
        <v>0</v>
      </c>
      <c r="H2960" s="15">
        <f t="shared" si="302"/>
        <v>0</v>
      </c>
    </row>
    <row r="2961" spans="1:8" ht="16.5" thickTop="1" thickBot="1" x14ac:dyDescent="0.3">
      <c r="A2961" s="5" t="s">
        <v>3489</v>
      </c>
      <c r="B2961" s="8" t="s">
        <v>34</v>
      </c>
      <c r="C2961" s="15">
        <v>2.9205000000000001</v>
      </c>
      <c r="D2961" s="15">
        <v>10</v>
      </c>
      <c r="E2961" s="15">
        <f t="shared" si="301"/>
        <v>10</v>
      </c>
      <c r="F2961" s="15">
        <f>SUM(F2968)</f>
        <v>10</v>
      </c>
      <c r="G2961" s="15">
        <f>SUM(G2968)</f>
        <v>0</v>
      </c>
      <c r="H2961" s="15">
        <f>SUM(H2968)</f>
        <v>0</v>
      </c>
    </row>
    <row r="2962" spans="1:8" ht="16.5" thickTop="1" thickBot="1" x14ac:dyDescent="0.3">
      <c r="A2962" s="5" t="s">
        <v>3490</v>
      </c>
      <c r="B2962" s="7" t="s">
        <v>36</v>
      </c>
      <c r="C2962" s="15">
        <v>33.817</v>
      </c>
      <c r="D2962" s="15">
        <v>25</v>
      </c>
      <c r="E2962" s="15">
        <f t="shared" si="301"/>
        <v>25</v>
      </c>
      <c r="F2962" s="15">
        <f>SUM(F2969,F2975)</f>
        <v>25</v>
      </c>
      <c r="G2962" s="15">
        <f>SUM(G2969,G2975)</f>
        <v>0</v>
      </c>
      <c r="H2962" s="15">
        <f>SUM(H2969,H2975)</f>
        <v>0</v>
      </c>
    </row>
    <row r="2963" spans="1:8" ht="16.5" thickTop="1" thickBot="1" x14ac:dyDescent="0.3">
      <c r="A2963" s="5" t="s">
        <v>3491</v>
      </c>
      <c r="B2963" s="7" t="s">
        <v>40</v>
      </c>
      <c r="C2963" s="15">
        <v>0</v>
      </c>
      <c r="D2963" s="15">
        <v>0</v>
      </c>
      <c r="E2963" s="15">
        <f t="shared" si="301"/>
        <v>0</v>
      </c>
      <c r="F2963" s="15">
        <f>SUM(F2970)</f>
        <v>0</v>
      </c>
      <c r="G2963" s="15">
        <f>SUM(G2970)</f>
        <v>0</v>
      </c>
      <c r="H2963" s="15">
        <f>SUM(H2970)</f>
        <v>0</v>
      </c>
    </row>
    <row r="2964" spans="1:8" ht="31.5" thickTop="1" thickBot="1" x14ac:dyDescent="0.3">
      <c r="A2964" s="5" t="s">
        <v>3492</v>
      </c>
      <c r="B2964" s="6" t="s">
        <v>3485</v>
      </c>
      <c r="C2964" s="14">
        <v>1241.83467</v>
      </c>
      <c r="D2964" s="14">
        <v>1751</v>
      </c>
      <c r="E2964" s="14">
        <f t="shared" si="301"/>
        <v>1927</v>
      </c>
      <c r="F2964" s="14">
        <f>SUM(F2965,F2969:F2970)</f>
        <v>1927</v>
      </c>
      <c r="G2964" s="14">
        <f>SUM(G2965,G2969:G2970)</f>
        <v>0</v>
      </c>
      <c r="H2964" s="14">
        <f>SUM(H2965,H2969:H2970)</f>
        <v>0</v>
      </c>
    </row>
    <row r="2965" spans="1:8" ht="16.5" thickTop="1" thickBot="1" x14ac:dyDescent="0.3">
      <c r="A2965" s="5" t="s">
        <v>3493</v>
      </c>
      <c r="B2965" s="7" t="s">
        <v>20</v>
      </c>
      <c r="C2965" s="15">
        <v>1228.01767</v>
      </c>
      <c r="D2965" s="15">
        <v>1726</v>
      </c>
      <c r="E2965" s="15">
        <f t="shared" si="301"/>
        <v>1902</v>
      </c>
      <c r="F2965" s="15">
        <f>SUM(F2966:F2968)</f>
        <v>1902</v>
      </c>
      <c r="G2965" s="15">
        <f>SUM(G2966:G2968)</f>
        <v>0</v>
      </c>
      <c r="H2965" s="15">
        <f>SUM(H2966:H2968)</f>
        <v>0</v>
      </c>
    </row>
    <row r="2966" spans="1:8" ht="16.5" thickTop="1" thickBot="1" x14ac:dyDescent="0.3">
      <c r="A2966" s="5" t="s">
        <v>3494</v>
      </c>
      <c r="B2966" s="8" t="s">
        <v>22</v>
      </c>
      <c r="C2966" s="15">
        <v>938.58636000000001</v>
      </c>
      <c r="D2966" s="15">
        <v>1167</v>
      </c>
      <c r="E2966" s="15">
        <f t="shared" si="301"/>
        <v>1221</v>
      </c>
      <c r="F2966" s="15">
        <v>1221</v>
      </c>
      <c r="G2966" s="15">
        <v>0</v>
      </c>
      <c r="H2966" s="15">
        <v>0</v>
      </c>
    </row>
    <row r="2967" spans="1:8" ht="16.5" thickTop="1" thickBot="1" x14ac:dyDescent="0.3">
      <c r="A2967" s="5" t="s">
        <v>3495</v>
      </c>
      <c r="B2967" s="8" t="s">
        <v>24</v>
      </c>
      <c r="C2967" s="15">
        <v>286.51080999999999</v>
      </c>
      <c r="D2967" s="15">
        <v>549</v>
      </c>
      <c r="E2967" s="15">
        <f t="shared" si="301"/>
        <v>671</v>
      </c>
      <c r="F2967" s="15">
        <v>671</v>
      </c>
      <c r="G2967" s="15">
        <v>0</v>
      </c>
      <c r="H2967" s="15">
        <v>0</v>
      </c>
    </row>
    <row r="2968" spans="1:8" ht="16.5" thickTop="1" thickBot="1" x14ac:dyDescent="0.3">
      <c r="A2968" s="5" t="s">
        <v>3496</v>
      </c>
      <c r="B2968" s="8" t="s">
        <v>34</v>
      </c>
      <c r="C2968" s="15">
        <v>2.9205000000000001</v>
      </c>
      <c r="D2968" s="15">
        <v>10</v>
      </c>
      <c r="E2968" s="15">
        <f t="shared" si="301"/>
        <v>10</v>
      </c>
      <c r="F2968" s="15">
        <v>10</v>
      </c>
      <c r="G2968" s="15">
        <v>0</v>
      </c>
      <c r="H2968" s="15">
        <v>0</v>
      </c>
    </row>
    <row r="2969" spans="1:8" ht="16.5" thickTop="1" thickBot="1" x14ac:dyDescent="0.3">
      <c r="A2969" s="5" t="s">
        <v>3497</v>
      </c>
      <c r="B2969" s="7" t="s">
        <v>36</v>
      </c>
      <c r="C2969" s="15">
        <v>13.817</v>
      </c>
      <c r="D2969" s="15">
        <v>25</v>
      </c>
      <c r="E2969" s="15">
        <f t="shared" si="301"/>
        <v>25</v>
      </c>
      <c r="F2969" s="15">
        <v>25</v>
      </c>
      <c r="G2969" s="15">
        <v>0</v>
      </c>
      <c r="H2969" s="15">
        <v>0</v>
      </c>
    </row>
    <row r="2970" spans="1:8" ht="16.5" thickTop="1" thickBot="1" x14ac:dyDescent="0.3">
      <c r="A2970" s="5" t="s">
        <v>3498</v>
      </c>
      <c r="B2970" s="7" t="s">
        <v>40</v>
      </c>
      <c r="C2970" s="15">
        <v>0</v>
      </c>
      <c r="D2970" s="15">
        <v>0</v>
      </c>
      <c r="E2970" s="15">
        <f t="shared" si="301"/>
        <v>0</v>
      </c>
      <c r="F2970" s="15">
        <v>0</v>
      </c>
      <c r="G2970" s="15">
        <v>0</v>
      </c>
      <c r="H2970" s="15">
        <v>0</v>
      </c>
    </row>
    <row r="2971" spans="1:8" ht="61.5" thickTop="1" thickBot="1" x14ac:dyDescent="0.3">
      <c r="A2971" s="5" t="s">
        <v>3499</v>
      </c>
      <c r="B2971" s="6" t="s">
        <v>3500</v>
      </c>
      <c r="C2971" s="14">
        <v>40</v>
      </c>
      <c r="D2971" s="14">
        <v>40</v>
      </c>
      <c r="E2971" s="14">
        <f t="shared" si="301"/>
        <v>0</v>
      </c>
      <c r="F2971" s="14">
        <f>SUM(F2972,F2975)</f>
        <v>0</v>
      </c>
      <c r="G2971" s="14">
        <f>SUM(G2972,G2975)</f>
        <v>0</v>
      </c>
      <c r="H2971" s="14">
        <f>SUM(H2972,H2975)</f>
        <v>0</v>
      </c>
    </row>
    <row r="2972" spans="1:8" ht="16.5" thickTop="1" thickBot="1" x14ac:dyDescent="0.3">
      <c r="A2972" s="5" t="s">
        <v>3501</v>
      </c>
      <c r="B2972" s="7" t="s">
        <v>20</v>
      </c>
      <c r="C2972" s="15">
        <v>20</v>
      </c>
      <c r="D2972" s="15">
        <v>40</v>
      </c>
      <c r="E2972" s="15">
        <f t="shared" si="301"/>
        <v>0</v>
      </c>
      <c r="F2972" s="15">
        <f>SUM(F2973:F2974)</f>
        <v>0</v>
      </c>
      <c r="G2972" s="15">
        <f>SUM(G2973:G2974)</f>
        <v>0</v>
      </c>
      <c r="H2972" s="15">
        <f>SUM(H2973:H2974)</f>
        <v>0</v>
      </c>
    </row>
    <row r="2973" spans="1:8" ht="16.5" thickTop="1" thickBot="1" x14ac:dyDescent="0.3">
      <c r="A2973" s="5" t="s">
        <v>3502</v>
      </c>
      <c r="B2973" s="8" t="s">
        <v>22</v>
      </c>
      <c r="C2973" s="15">
        <v>0</v>
      </c>
      <c r="D2973" s="15">
        <v>0</v>
      </c>
      <c r="E2973" s="15">
        <f t="shared" si="301"/>
        <v>0</v>
      </c>
      <c r="F2973" s="15">
        <v>0</v>
      </c>
      <c r="G2973" s="15">
        <v>0</v>
      </c>
      <c r="H2973" s="15">
        <v>0</v>
      </c>
    </row>
    <row r="2974" spans="1:8" ht="16.5" thickTop="1" thickBot="1" x14ac:dyDescent="0.3">
      <c r="A2974" s="5" t="s">
        <v>3503</v>
      </c>
      <c r="B2974" s="8" t="s">
        <v>24</v>
      </c>
      <c r="C2974" s="15">
        <v>20</v>
      </c>
      <c r="D2974" s="15">
        <v>40</v>
      </c>
      <c r="E2974" s="15">
        <f t="shared" si="301"/>
        <v>0</v>
      </c>
      <c r="F2974" s="15">
        <v>0</v>
      </c>
      <c r="G2974" s="15">
        <v>0</v>
      </c>
      <c r="H2974" s="15">
        <v>0</v>
      </c>
    </row>
    <row r="2975" spans="1:8" ht="16.5" thickTop="1" thickBot="1" x14ac:dyDescent="0.3">
      <c r="A2975" s="5" t="s">
        <v>3504</v>
      </c>
      <c r="B2975" s="7" t="s">
        <v>36</v>
      </c>
      <c r="C2975" s="15">
        <v>20</v>
      </c>
      <c r="D2975" s="15">
        <v>0</v>
      </c>
      <c r="E2975" s="15">
        <f t="shared" si="301"/>
        <v>0</v>
      </c>
      <c r="F2975" s="15">
        <v>0</v>
      </c>
      <c r="G2975" s="15">
        <v>0</v>
      </c>
      <c r="H2975" s="15">
        <v>0</v>
      </c>
    </row>
    <row r="2976" spans="1:8" ht="46.5" thickTop="1" thickBot="1" x14ac:dyDescent="0.3">
      <c r="A2976" s="5" t="s">
        <v>3505</v>
      </c>
      <c r="B2976" s="6" t="s">
        <v>3506</v>
      </c>
      <c r="C2976" s="14">
        <v>820.39274</v>
      </c>
      <c r="D2976" s="14">
        <v>620</v>
      </c>
      <c r="E2976" s="14">
        <f t="shared" si="301"/>
        <v>535</v>
      </c>
      <c r="F2976" s="14">
        <f>SUM(F2977,F2983:F2984)</f>
        <v>535</v>
      </c>
      <c r="G2976" s="14">
        <f>SUM(G2977,G2983:G2984)</f>
        <v>0</v>
      </c>
      <c r="H2976" s="14">
        <f>SUM(H2977,H2983:H2984)</f>
        <v>0</v>
      </c>
    </row>
    <row r="2977" spans="1:8" ht="16.5" thickTop="1" thickBot="1" x14ac:dyDescent="0.3">
      <c r="A2977" s="5" t="s">
        <v>3507</v>
      </c>
      <c r="B2977" s="7" t="s">
        <v>20</v>
      </c>
      <c r="C2977" s="15">
        <v>641.1028</v>
      </c>
      <c r="D2977" s="15">
        <v>620</v>
      </c>
      <c r="E2977" s="15">
        <f t="shared" si="301"/>
        <v>535</v>
      </c>
      <c r="F2977" s="15">
        <f>SUM(F2978:F2982)</f>
        <v>535</v>
      </c>
      <c r="G2977" s="15">
        <f>SUM(G2978:G2982)</f>
        <v>0</v>
      </c>
      <c r="H2977" s="15">
        <f>SUM(H2978:H2982)</f>
        <v>0</v>
      </c>
    </row>
    <row r="2978" spans="1:8" ht="16.5" thickTop="1" thickBot="1" x14ac:dyDescent="0.3">
      <c r="A2978" s="5" t="s">
        <v>3508</v>
      </c>
      <c r="B2978" s="8" t="s">
        <v>22</v>
      </c>
      <c r="C2978" s="15">
        <v>323.10529000000002</v>
      </c>
      <c r="D2978" s="15">
        <v>336</v>
      </c>
      <c r="E2978" s="15">
        <f t="shared" si="301"/>
        <v>336</v>
      </c>
      <c r="F2978" s="15">
        <v>336</v>
      </c>
      <c r="G2978" s="15">
        <v>0</v>
      </c>
      <c r="H2978" s="15">
        <v>0</v>
      </c>
    </row>
    <row r="2979" spans="1:8" ht="16.5" thickTop="1" thickBot="1" x14ac:dyDescent="0.3">
      <c r="A2979" s="5" t="s">
        <v>3509</v>
      </c>
      <c r="B2979" s="8" t="s">
        <v>24</v>
      </c>
      <c r="C2979" s="15">
        <v>317.99750999999998</v>
      </c>
      <c r="D2979" s="15">
        <v>284</v>
      </c>
      <c r="E2979" s="15">
        <f t="shared" si="301"/>
        <v>199</v>
      </c>
      <c r="F2979" s="15">
        <v>199</v>
      </c>
      <c r="G2979" s="15">
        <v>0</v>
      </c>
      <c r="H2979" s="15">
        <v>0</v>
      </c>
    </row>
    <row r="2980" spans="1:8" ht="16.5" thickTop="1" thickBot="1" x14ac:dyDescent="0.3">
      <c r="A2980" s="5" t="s">
        <v>3510</v>
      </c>
      <c r="B2980" s="8" t="s">
        <v>30</v>
      </c>
      <c r="C2980" s="15">
        <v>0</v>
      </c>
      <c r="D2980" s="15">
        <v>0</v>
      </c>
      <c r="E2980" s="15">
        <f t="shared" si="301"/>
        <v>0</v>
      </c>
      <c r="F2980" s="15">
        <v>0</v>
      </c>
      <c r="G2980" s="15">
        <v>0</v>
      </c>
      <c r="H2980" s="15">
        <v>0</v>
      </c>
    </row>
    <row r="2981" spans="1:8" ht="16.5" thickTop="1" thickBot="1" x14ac:dyDescent="0.3">
      <c r="A2981" s="5" t="s">
        <v>3511</v>
      </c>
      <c r="B2981" s="8" t="s">
        <v>32</v>
      </c>
      <c r="C2981" s="15">
        <v>0</v>
      </c>
      <c r="D2981" s="15">
        <v>0</v>
      </c>
      <c r="E2981" s="15">
        <f t="shared" si="301"/>
        <v>0</v>
      </c>
      <c r="F2981" s="15">
        <v>0</v>
      </c>
      <c r="G2981" s="15">
        <v>0</v>
      </c>
      <c r="H2981" s="15">
        <v>0</v>
      </c>
    </row>
    <row r="2982" spans="1:8" ht="16.5" thickTop="1" thickBot="1" x14ac:dyDescent="0.3">
      <c r="A2982" s="5" t="s">
        <v>3512</v>
      </c>
      <c r="B2982" s="8" t="s">
        <v>34</v>
      </c>
      <c r="C2982" s="15">
        <v>0</v>
      </c>
      <c r="D2982" s="15">
        <v>0</v>
      </c>
      <c r="E2982" s="15">
        <f t="shared" si="301"/>
        <v>0</v>
      </c>
      <c r="F2982" s="15">
        <v>0</v>
      </c>
      <c r="G2982" s="15">
        <v>0</v>
      </c>
      <c r="H2982" s="15">
        <v>0</v>
      </c>
    </row>
    <row r="2983" spans="1:8" ht="16.5" thickTop="1" thickBot="1" x14ac:dyDescent="0.3">
      <c r="A2983" s="5" t="s">
        <v>3513</v>
      </c>
      <c r="B2983" s="7" t="s">
        <v>36</v>
      </c>
      <c r="C2983" s="15">
        <v>179.28994</v>
      </c>
      <c r="D2983" s="15">
        <v>0</v>
      </c>
      <c r="E2983" s="15">
        <f t="shared" si="301"/>
        <v>0</v>
      </c>
      <c r="F2983" s="15">
        <v>0</v>
      </c>
      <c r="G2983" s="15">
        <v>0</v>
      </c>
      <c r="H2983" s="15">
        <v>0</v>
      </c>
    </row>
    <row r="2984" spans="1:8" ht="16.5" thickTop="1" thickBot="1" x14ac:dyDescent="0.3">
      <c r="A2984" s="5" t="s">
        <v>3514</v>
      </c>
      <c r="B2984" s="7" t="s">
        <v>40</v>
      </c>
      <c r="C2984" s="15">
        <v>0</v>
      </c>
      <c r="D2984" s="15">
        <v>0</v>
      </c>
      <c r="E2984" s="15">
        <f t="shared" si="301"/>
        <v>0</v>
      </c>
      <c r="F2984" s="15">
        <v>0</v>
      </c>
      <c r="G2984" s="15">
        <v>0</v>
      </c>
      <c r="H2984" s="15">
        <v>0</v>
      </c>
    </row>
    <row r="2985" spans="1:8" ht="31.5" thickTop="1" thickBot="1" x14ac:dyDescent="0.3">
      <c r="A2985" s="5" t="s">
        <v>3515</v>
      </c>
      <c r="B2985" s="6" t="s">
        <v>3516</v>
      </c>
      <c r="C2985" s="14">
        <v>1030.0982800000002</v>
      </c>
      <c r="D2985" s="14">
        <v>1066</v>
      </c>
      <c r="E2985" s="14">
        <f t="shared" si="301"/>
        <v>1100</v>
      </c>
      <c r="F2985" s="14">
        <f>SUM(F2986,F2992)</f>
        <v>1100</v>
      </c>
      <c r="G2985" s="14">
        <f>SUM(G2986,G2992)</f>
        <v>0</v>
      </c>
      <c r="H2985" s="14">
        <f>SUM(H2986,H2992)</f>
        <v>0</v>
      </c>
    </row>
    <row r="2986" spans="1:8" ht="16.5" thickTop="1" thickBot="1" x14ac:dyDescent="0.3">
      <c r="A2986" s="5" t="s">
        <v>3517</v>
      </c>
      <c r="B2986" s="7" t="s">
        <v>20</v>
      </c>
      <c r="C2986" s="15">
        <v>1015.1248900000001</v>
      </c>
      <c r="D2986" s="15">
        <v>1036</v>
      </c>
      <c r="E2986" s="15">
        <f t="shared" si="301"/>
        <v>1035</v>
      </c>
      <c r="F2986" s="15">
        <f>SUM(F2987:F2991)</f>
        <v>1035</v>
      </c>
      <c r="G2986" s="15">
        <f>SUM(G2987:G2991)</f>
        <v>0</v>
      </c>
      <c r="H2986" s="15">
        <f>SUM(H2987:H2991)</f>
        <v>0</v>
      </c>
    </row>
    <row r="2987" spans="1:8" ht="16.5" thickTop="1" thickBot="1" x14ac:dyDescent="0.3">
      <c r="A2987" s="5" t="s">
        <v>3518</v>
      </c>
      <c r="B2987" s="8" t="s">
        <v>22</v>
      </c>
      <c r="C2987" s="15">
        <v>903.39963999999998</v>
      </c>
      <c r="D2987" s="15">
        <v>904</v>
      </c>
      <c r="E2987" s="15">
        <f t="shared" si="301"/>
        <v>905</v>
      </c>
      <c r="F2987" s="15">
        <v>905</v>
      </c>
      <c r="G2987" s="15">
        <v>0</v>
      </c>
      <c r="H2987" s="15">
        <v>0</v>
      </c>
    </row>
    <row r="2988" spans="1:8" ht="16.5" thickTop="1" thickBot="1" x14ac:dyDescent="0.3">
      <c r="A2988" s="5" t="s">
        <v>3519</v>
      </c>
      <c r="B2988" s="8" t="s">
        <v>24</v>
      </c>
      <c r="C2988" s="15">
        <v>109.5599</v>
      </c>
      <c r="D2988" s="15">
        <v>131</v>
      </c>
      <c r="E2988" s="15">
        <f t="shared" si="301"/>
        <v>127</v>
      </c>
      <c r="F2988" s="15">
        <v>127</v>
      </c>
      <c r="G2988" s="15">
        <v>0</v>
      </c>
      <c r="H2988" s="15">
        <v>0</v>
      </c>
    </row>
    <row r="2989" spans="1:8" ht="16.5" thickTop="1" thickBot="1" x14ac:dyDescent="0.3">
      <c r="A2989" s="5" t="s">
        <v>3520</v>
      </c>
      <c r="B2989" s="8" t="s">
        <v>30</v>
      </c>
      <c r="C2989" s="15">
        <v>0.22534999999999999</v>
      </c>
      <c r="D2989" s="15">
        <v>1</v>
      </c>
      <c r="E2989" s="15">
        <f t="shared" si="301"/>
        <v>0</v>
      </c>
      <c r="F2989" s="15">
        <v>0</v>
      </c>
      <c r="G2989" s="15">
        <v>0</v>
      </c>
      <c r="H2989" s="15">
        <v>0</v>
      </c>
    </row>
    <row r="2990" spans="1:8" ht="16.5" thickTop="1" thickBot="1" x14ac:dyDescent="0.3">
      <c r="A2990" s="5" t="s">
        <v>3521</v>
      </c>
      <c r="B2990" s="8" t="s">
        <v>32</v>
      </c>
      <c r="C2990" s="15">
        <v>0</v>
      </c>
      <c r="D2990" s="15">
        <v>0</v>
      </c>
      <c r="E2990" s="15">
        <f t="shared" si="301"/>
        <v>3</v>
      </c>
      <c r="F2990" s="15">
        <v>3</v>
      </c>
      <c r="G2990" s="15">
        <v>0</v>
      </c>
      <c r="H2990" s="15">
        <v>0</v>
      </c>
    </row>
    <row r="2991" spans="1:8" ht="16.5" thickTop="1" thickBot="1" x14ac:dyDescent="0.3">
      <c r="A2991" s="5" t="s">
        <v>3522</v>
      </c>
      <c r="B2991" s="8" t="s">
        <v>34</v>
      </c>
      <c r="C2991" s="15">
        <v>1.94</v>
      </c>
      <c r="D2991" s="15">
        <v>0</v>
      </c>
      <c r="E2991" s="15">
        <f t="shared" si="301"/>
        <v>0</v>
      </c>
      <c r="F2991" s="15">
        <v>0</v>
      </c>
      <c r="G2991" s="15">
        <v>0</v>
      </c>
      <c r="H2991" s="15">
        <v>0</v>
      </c>
    </row>
    <row r="2992" spans="1:8" ht="16.5" thickTop="1" thickBot="1" x14ac:dyDescent="0.3">
      <c r="A2992" s="5" t="s">
        <v>3523</v>
      </c>
      <c r="B2992" s="7" t="s">
        <v>36</v>
      </c>
      <c r="C2992" s="15">
        <v>14.97339</v>
      </c>
      <c r="D2992" s="15">
        <v>30</v>
      </c>
      <c r="E2992" s="15">
        <f t="shared" si="301"/>
        <v>65</v>
      </c>
      <c r="F2992" s="15">
        <v>65</v>
      </c>
      <c r="G2992" s="15">
        <v>0</v>
      </c>
      <c r="H2992" s="15">
        <v>0</v>
      </c>
    </row>
    <row r="2993" spans="1:8" ht="16.5" thickTop="1" thickBot="1" x14ac:dyDescent="0.3">
      <c r="A2993" s="5" t="s">
        <v>3524</v>
      </c>
      <c r="B2993" s="6" t="s">
        <v>3525</v>
      </c>
      <c r="C2993" s="14">
        <v>20528.998080000001</v>
      </c>
      <c r="D2993" s="14">
        <v>25000</v>
      </c>
      <c r="E2993" s="14">
        <f t="shared" si="301"/>
        <v>25000</v>
      </c>
      <c r="F2993" s="14">
        <f t="shared" ref="F2993:H2994" si="303">SUM(F3000,F3005,F3010,F3015,F3019,F3024,F3029,F3033)</f>
        <v>25000</v>
      </c>
      <c r="G2993" s="14">
        <f t="shared" si="303"/>
        <v>0</v>
      </c>
      <c r="H2993" s="14">
        <f t="shared" si="303"/>
        <v>0</v>
      </c>
    </row>
    <row r="2994" spans="1:8" ht="16.5" thickTop="1" thickBot="1" x14ac:dyDescent="0.3">
      <c r="A2994" s="5" t="s">
        <v>3526</v>
      </c>
      <c r="B2994" s="7" t="s">
        <v>20</v>
      </c>
      <c r="C2994" s="15">
        <v>18457.458770000001</v>
      </c>
      <c r="D2994" s="15">
        <v>23000</v>
      </c>
      <c r="E2994" s="15">
        <f t="shared" si="301"/>
        <v>22500</v>
      </c>
      <c r="F2994" s="15">
        <f t="shared" si="303"/>
        <v>22500</v>
      </c>
      <c r="G2994" s="15">
        <f t="shared" si="303"/>
        <v>0</v>
      </c>
      <c r="H2994" s="15">
        <f t="shared" si="303"/>
        <v>0</v>
      </c>
    </row>
    <row r="2995" spans="1:8" ht="16.5" thickTop="1" thickBot="1" x14ac:dyDescent="0.3">
      <c r="A2995" s="5" t="s">
        <v>3527</v>
      </c>
      <c r="B2995" s="8" t="s">
        <v>24</v>
      </c>
      <c r="C2995" s="15">
        <v>0</v>
      </c>
      <c r="D2995" s="15">
        <v>400</v>
      </c>
      <c r="E2995" s="15">
        <f t="shared" si="301"/>
        <v>400</v>
      </c>
      <c r="F2995" s="15">
        <f>SUM(F3026,F3031)</f>
        <v>400</v>
      </c>
      <c r="G2995" s="15">
        <f>SUM(G3026,G3031)</f>
        <v>0</v>
      </c>
      <c r="H2995" s="15">
        <f>SUM(H3026,H3031)</f>
        <v>0</v>
      </c>
    </row>
    <row r="2996" spans="1:8" ht="16.5" thickTop="1" thickBot="1" x14ac:dyDescent="0.3">
      <c r="A2996" s="5" t="s">
        <v>3528</v>
      </c>
      <c r="B2996" s="8" t="s">
        <v>28</v>
      </c>
      <c r="C2996" s="15">
        <v>18448.59245</v>
      </c>
      <c r="D2996" s="15">
        <v>19950</v>
      </c>
      <c r="E2996" s="15">
        <f t="shared" si="301"/>
        <v>19450</v>
      </c>
      <c r="F2996" s="15">
        <f>SUM(F3002,F3007,F3012,F3017,F3021)</f>
        <v>19450</v>
      </c>
      <c r="G2996" s="15">
        <f>SUM(G3002,G3007,G3012,G3017,G3021)</f>
        <v>0</v>
      </c>
      <c r="H2996" s="15">
        <f>SUM(H3002,H3007,H3012,H3017,H3021)</f>
        <v>0</v>
      </c>
    </row>
    <row r="2997" spans="1:8" ht="16.5" thickTop="1" thickBot="1" x14ac:dyDescent="0.3">
      <c r="A2997" s="5" t="s">
        <v>3529</v>
      </c>
      <c r="B2997" s="8" t="s">
        <v>30</v>
      </c>
      <c r="C2997" s="15">
        <v>0</v>
      </c>
      <c r="D2997" s="15">
        <v>0</v>
      </c>
      <c r="E2997" s="15">
        <f t="shared" si="301"/>
        <v>0</v>
      </c>
      <c r="F2997" s="15">
        <f>SUM(F3027,F3035)</f>
        <v>0</v>
      </c>
      <c r="G2997" s="15">
        <f>SUM(G3027,G3035)</f>
        <v>0</v>
      </c>
      <c r="H2997" s="15">
        <f>SUM(H3027,H3035)</f>
        <v>0</v>
      </c>
    </row>
    <row r="2998" spans="1:8" ht="16.5" thickTop="1" thickBot="1" x14ac:dyDescent="0.3">
      <c r="A2998" s="5" t="s">
        <v>3530</v>
      </c>
      <c r="B2998" s="8" t="s">
        <v>34</v>
      </c>
      <c r="C2998" s="15">
        <v>8.86632</v>
      </c>
      <c r="D2998" s="15">
        <v>2650</v>
      </c>
      <c r="E2998" s="15">
        <f t="shared" si="301"/>
        <v>2650</v>
      </c>
      <c r="F2998" s="15">
        <f>SUM(F3003,F3008,F3013,F3022,F3028)</f>
        <v>2650</v>
      </c>
      <c r="G2998" s="15">
        <f>SUM(G3003,G3008,G3013,G3022,G3028)</f>
        <v>0</v>
      </c>
      <c r="H2998" s="15">
        <f>SUM(H3003,H3008,H3013,H3022,H3028)</f>
        <v>0</v>
      </c>
    </row>
    <row r="2999" spans="1:8" ht="16.5" thickTop="1" thickBot="1" x14ac:dyDescent="0.3">
      <c r="A2999" s="5" t="s">
        <v>3531</v>
      </c>
      <c r="B2999" s="7" t="s">
        <v>36</v>
      </c>
      <c r="C2999" s="15">
        <v>2071.5393100000001</v>
      </c>
      <c r="D2999" s="15">
        <v>2000</v>
      </c>
      <c r="E2999" s="15">
        <f t="shared" si="301"/>
        <v>2500</v>
      </c>
      <c r="F2999" s="15">
        <f>SUM(F3004,F3009,F3014,F3018,F3023,F3032)</f>
        <v>2500</v>
      </c>
      <c r="G2999" s="15">
        <f>SUM(G3004,G3009,G3014,G3018,G3023,G3032)</f>
        <v>0</v>
      </c>
      <c r="H2999" s="15">
        <f>SUM(H3004,H3009,H3014,H3018,H3023,H3032)</f>
        <v>0</v>
      </c>
    </row>
    <row r="3000" spans="1:8" ht="46.5" thickTop="1" thickBot="1" x14ac:dyDescent="0.3">
      <c r="A3000" s="5" t="s">
        <v>3532</v>
      </c>
      <c r="B3000" s="6" t="s">
        <v>3533</v>
      </c>
      <c r="C3000" s="14">
        <v>0</v>
      </c>
      <c r="D3000" s="14">
        <v>24600</v>
      </c>
      <c r="E3000" s="14">
        <f t="shared" si="301"/>
        <v>24600</v>
      </c>
      <c r="F3000" s="14">
        <f>SUM(F3001,F3004)</f>
        <v>24600</v>
      </c>
      <c r="G3000" s="14">
        <f>SUM(G3001,G3004)</f>
        <v>0</v>
      </c>
      <c r="H3000" s="14">
        <f>SUM(H3001,H3004)</f>
        <v>0</v>
      </c>
    </row>
    <row r="3001" spans="1:8" ht="16.5" thickTop="1" thickBot="1" x14ac:dyDescent="0.3">
      <c r="A3001" s="5" t="s">
        <v>3534</v>
      </c>
      <c r="B3001" s="7" t="s">
        <v>20</v>
      </c>
      <c r="C3001" s="15">
        <v>0</v>
      </c>
      <c r="D3001" s="15">
        <v>22600</v>
      </c>
      <c r="E3001" s="15">
        <f t="shared" si="301"/>
        <v>22100</v>
      </c>
      <c r="F3001" s="15">
        <f>SUM(F3002:F3003)</f>
        <v>22100</v>
      </c>
      <c r="G3001" s="15">
        <f>SUM(G3002:G3003)</f>
        <v>0</v>
      </c>
      <c r="H3001" s="15">
        <f>SUM(H3002:H3003)</f>
        <v>0</v>
      </c>
    </row>
    <row r="3002" spans="1:8" ht="16.5" thickTop="1" thickBot="1" x14ac:dyDescent="0.3">
      <c r="A3002" s="5" t="s">
        <v>3535</v>
      </c>
      <c r="B3002" s="8" t="s">
        <v>28</v>
      </c>
      <c r="C3002" s="15">
        <v>0</v>
      </c>
      <c r="D3002" s="15">
        <v>19950</v>
      </c>
      <c r="E3002" s="15">
        <f t="shared" si="301"/>
        <v>19450</v>
      </c>
      <c r="F3002" s="15">
        <v>19450</v>
      </c>
      <c r="G3002" s="15">
        <v>0</v>
      </c>
      <c r="H3002" s="15">
        <v>0</v>
      </c>
    </row>
    <row r="3003" spans="1:8" ht="16.5" thickTop="1" thickBot="1" x14ac:dyDescent="0.3">
      <c r="A3003" s="5" t="s">
        <v>3536</v>
      </c>
      <c r="B3003" s="8" t="s">
        <v>34</v>
      </c>
      <c r="C3003" s="15">
        <v>0</v>
      </c>
      <c r="D3003" s="15">
        <v>2650</v>
      </c>
      <c r="E3003" s="15">
        <f t="shared" si="301"/>
        <v>2650</v>
      </c>
      <c r="F3003" s="15">
        <v>2650</v>
      </c>
      <c r="G3003" s="15">
        <v>0</v>
      </c>
      <c r="H3003" s="15">
        <v>0</v>
      </c>
    </row>
    <row r="3004" spans="1:8" ht="16.5" thickTop="1" thickBot="1" x14ac:dyDescent="0.3">
      <c r="A3004" s="5" t="s">
        <v>3537</v>
      </c>
      <c r="B3004" s="7" t="s">
        <v>36</v>
      </c>
      <c r="C3004" s="15">
        <v>0</v>
      </c>
      <c r="D3004" s="15">
        <v>2000</v>
      </c>
      <c r="E3004" s="15">
        <f t="shared" si="301"/>
        <v>2500</v>
      </c>
      <c r="F3004" s="15">
        <v>2500</v>
      </c>
      <c r="G3004" s="15">
        <v>0</v>
      </c>
      <c r="H3004" s="15">
        <v>0</v>
      </c>
    </row>
    <row r="3005" spans="1:8" ht="31.5" thickTop="1" thickBot="1" x14ac:dyDescent="0.3">
      <c r="A3005" s="5" t="s">
        <v>3538</v>
      </c>
      <c r="B3005" s="6" t="s">
        <v>3171</v>
      </c>
      <c r="C3005" s="14">
        <v>11015.641369999999</v>
      </c>
      <c r="D3005" s="14">
        <v>0</v>
      </c>
      <c r="E3005" s="14">
        <f t="shared" si="301"/>
        <v>0</v>
      </c>
      <c r="F3005" s="14">
        <f>SUM(F3006,F3009)</f>
        <v>0</v>
      </c>
      <c r="G3005" s="14">
        <f>SUM(G3006,G3009)</f>
        <v>0</v>
      </c>
      <c r="H3005" s="14">
        <f>SUM(H3006,H3009)</f>
        <v>0</v>
      </c>
    </row>
    <row r="3006" spans="1:8" ht="16.5" thickTop="1" thickBot="1" x14ac:dyDescent="0.3">
      <c r="A3006" s="5" t="s">
        <v>3539</v>
      </c>
      <c r="B3006" s="7" t="s">
        <v>20</v>
      </c>
      <c r="C3006" s="15">
        <v>9953.8712099999993</v>
      </c>
      <c r="D3006" s="15">
        <v>0</v>
      </c>
      <c r="E3006" s="15">
        <f t="shared" si="301"/>
        <v>0</v>
      </c>
      <c r="F3006" s="15">
        <f>SUM(F3007:F3008)</f>
        <v>0</v>
      </c>
      <c r="G3006" s="15">
        <f>SUM(G3007:G3008)</f>
        <v>0</v>
      </c>
      <c r="H3006" s="15">
        <f>SUM(H3007:H3008)</f>
        <v>0</v>
      </c>
    </row>
    <row r="3007" spans="1:8" ht="16.5" thickTop="1" thickBot="1" x14ac:dyDescent="0.3">
      <c r="A3007" s="5" t="s">
        <v>3540</v>
      </c>
      <c r="B3007" s="8" t="s">
        <v>28</v>
      </c>
      <c r="C3007" s="15">
        <v>9953.8712099999993</v>
      </c>
      <c r="D3007" s="15">
        <v>0</v>
      </c>
      <c r="E3007" s="15">
        <f t="shared" si="301"/>
        <v>0</v>
      </c>
      <c r="F3007" s="15">
        <v>0</v>
      </c>
      <c r="G3007" s="15">
        <v>0</v>
      </c>
      <c r="H3007" s="15">
        <v>0</v>
      </c>
    </row>
    <row r="3008" spans="1:8" ht="16.5" thickTop="1" thickBot="1" x14ac:dyDescent="0.3">
      <c r="A3008" s="5" t="s">
        <v>3541</v>
      </c>
      <c r="B3008" s="8" t="s">
        <v>34</v>
      </c>
      <c r="C3008" s="15">
        <v>0</v>
      </c>
      <c r="D3008" s="15">
        <v>0</v>
      </c>
      <c r="E3008" s="15">
        <f t="shared" si="301"/>
        <v>0</v>
      </c>
      <c r="F3008" s="15">
        <v>0</v>
      </c>
      <c r="G3008" s="15">
        <v>0</v>
      </c>
      <c r="H3008" s="15">
        <v>0</v>
      </c>
    </row>
    <row r="3009" spans="1:8" ht="16.5" thickTop="1" thickBot="1" x14ac:dyDescent="0.3">
      <c r="A3009" s="5" t="s">
        <v>3542</v>
      </c>
      <c r="B3009" s="7" t="s">
        <v>36</v>
      </c>
      <c r="C3009" s="15">
        <v>1061.77016</v>
      </c>
      <c r="D3009" s="15">
        <v>0</v>
      </c>
      <c r="E3009" s="15">
        <f t="shared" si="301"/>
        <v>0</v>
      </c>
      <c r="F3009" s="15">
        <v>0</v>
      </c>
      <c r="G3009" s="15">
        <v>0</v>
      </c>
      <c r="H3009" s="15">
        <v>0</v>
      </c>
    </row>
    <row r="3010" spans="1:8" ht="16.5" thickTop="1" thickBot="1" x14ac:dyDescent="0.3">
      <c r="A3010" s="5" t="s">
        <v>3543</v>
      </c>
      <c r="B3010" s="6" t="s">
        <v>3544</v>
      </c>
      <c r="C3010" s="14">
        <v>4905.9579200000007</v>
      </c>
      <c r="D3010" s="14">
        <v>0</v>
      </c>
      <c r="E3010" s="14">
        <f t="shared" si="301"/>
        <v>0</v>
      </c>
      <c r="F3010" s="14">
        <f>SUM(F3011,F3014)</f>
        <v>0</v>
      </c>
      <c r="G3010" s="14">
        <f>SUM(G3011,G3014)</f>
        <v>0</v>
      </c>
      <c r="H3010" s="14">
        <f>SUM(H3011,H3014)</f>
        <v>0</v>
      </c>
    </row>
    <row r="3011" spans="1:8" ht="16.5" thickTop="1" thickBot="1" x14ac:dyDescent="0.3">
      <c r="A3011" s="5" t="s">
        <v>3545</v>
      </c>
      <c r="B3011" s="7" t="s">
        <v>20</v>
      </c>
      <c r="C3011" s="15">
        <v>4630.7462000000005</v>
      </c>
      <c r="D3011" s="15">
        <v>0</v>
      </c>
      <c r="E3011" s="15">
        <f t="shared" si="301"/>
        <v>0</v>
      </c>
      <c r="F3011" s="15">
        <f>SUM(F3012:F3013)</f>
        <v>0</v>
      </c>
      <c r="G3011" s="15">
        <f>SUM(G3012:G3013)</f>
        <v>0</v>
      </c>
      <c r="H3011" s="15">
        <f>SUM(H3012:H3013)</f>
        <v>0</v>
      </c>
    </row>
    <row r="3012" spans="1:8" ht="16.5" thickTop="1" thickBot="1" x14ac:dyDescent="0.3">
      <c r="A3012" s="5" t="s">
        <v>3546</v>
      </c>
      <c r="B3012" s="8" t="s">
        <v>28</v>
      </c>
      <c r="C3012" s="15">
        <v>4624.0798800000002</v>
      </c>
      <c r="D3012" s="15">
        <v>0</v>
      </c>
      <c r="E3012" s="15">
        <f t="shared" si="301"/>
        <v>0</v>
      </c>
      <c r="F3012" s="15">
        <v>0</v>
      </c>
      <c r="G3012" s="15">
        <v>0</v>
      </c>
      <c r="H3012" s="15">
        <v>0</v>
      </c>
    </row>
    <row r="3013" spans="1:8" ht="16.5" thickTop="1" thickBot="1" x14ac:dyDescent="0.3">
      <c r="A3013" s="5" t="s">
        <v>3547</v>
      </c>
      <c r="B3013" s="8" t="s">
        <v>34</v>
      </c>
      <c r="C3013" s="15">
        <v>6.6663199999999998</v>
      </c>
      <c r="D3013" s="15">
        <v>0</v>
      </c>
      <c r="E3013" s="15">
        <f t="shared" si="301"/>
        <v>0</v>
      </c>
      <c r="F3013" s="15">
        <v>0</v>
      </c>
      <c r="G3013" s="15">
        <v>0</v>
      </c>
      <c r="H3013" s="15">
        <v>0</v>
      </c>
    </row>
    <row r="3014" spans="1:8" ht="16.5" thickTop="1" thickBot="1" x14ac:dyDescent="0.3">
      <c r="A3014" s="5" t="s">
        <v>3548</v>
      </c>
      <c r="B3014" s="7" t="s">
        <v>36</v>
      </c>
      <c r="C3014" s="15">
        <v>275.21172000000001</v>
      </c>
      <c r="D3014" s="15">
        <v>0</v>
      </c>
      <c r="E3014" s="15">
        <f t="shared" ref="E3014:E3077" si="304">SUM(F3014:H3014)</f>
        <v>0</v>
      </c>
      <c r="F3014" s="15">
        <v>0</v>
      </c>
      <c r="G3014" s="15">
        <v>0</v>
      </c>
      <c r="H3014" s="15">
        <v>0</v>
      </c>
    </row>
    <row r="3015" spans="1:8" ht="31.5" thickTop="1" thickBot="1" x14ac:dyDescent="0.3">
      <c r="A3015" s="5" t="s">
        <v>3549</v>
      </c>
      <c r="B3015" s="6" t="s">
        <v>3218</v>
      </c>
      <c r="C3015" s="14">
        <v>850.63482999999997</v>
      </c>
      <c r="D3015" s="14">
        <v>0</v>
      </c>
      <c r="E3015" s="14">
        <f t="shared" si="304"/>
        <v>0</v>
      </c>
      <c r="F3015" s="14">
        <f>SUM(F3016,F3018)</f>
        <v>0</v>
      </c>
      <c r="G3015" s="14">
        <f>SUM(G3016,G3018)</f>
        <v>0</v>
      </c>
      <c r="H3015" s="14">
        <f>SUM(H3016,H3018)</f>
        <v>0</v>
      </c>
    </row>
    <row r="3016" spans="1:8" ht="16.5" thickTop="1" thickBot="1" x14ac:dyDescent="0.3">
      <c r="A3016" s="5" t="s">
        <v>3550</v>
      </c>
      <c r="B3016" s="7" t="s">
        <v>20</v>
      </c>
      <c r="C3016" s="15">
        <v>443.63483000000002</v>
      </c>
      <c r="D3016" s="15">
        <v>0</v>
      </c>
      <c r="E3016" s="15">
        <f t="shared" si="304"/>
        <v>0</v>
      </c>
      <c r="F3016" s="15">
        <f>SUM(F3017)</f>
        <v>0</v>
      </c>
      <c r="G3016" s="15">
        <f>SUM(G3017)</f>
        <v>0</v>
      </c>
      <c r="H3016" s="15">
        <f>SUM(H3017)</f>
        <v>0</v>
      </c>
    </row>
    <row r="3017" spans="1:8" ht="16.5" thickTop="1" thickBot="1" x14ac:dyDescent="0.3">
      <c r="A3017" s="5" t="s">
        <v>3551</v>
      </c>
      <c r="B3017" s="8" t="s">
        <v>28</v>
      </c>
      <c r="C3017" s="15">
        <v>443.63483000000002</v>
      </c>
      <c r="D3017" s="15">
        <v>0</v>
      </c>
      <c r="E3017" s="15">
        <f t="shared" si="304"/>
        <v>0</v>
      </c>
      <c r="F3017" s="15">
        <v>0</v>
      </c>
      <c r="G3017" s="15">
        <v>0</v>
      </c>
      <c r="H3017" s="15">
        <v>0</v>
      </c>
    </row>
    <row r="3018" spans="1:8" ht="16.5" thickTop="1" thickBot="1" x14ac:dyDescent="0.3">
      <c r="A3018" s="5" t="s">
        <v>3552</v>
      </c>
      <c r="B3018" s="7" t="s">
        <v>36</v>
      </c>
      <c r="C3018" s="15">
        <v>407</v>
      </c>
      <c r="D3018" s="15">
        <v>0</v>
      </c>
      <c r="E3018" s="15">
        <f t="shared" si="304"/>
        <v>0</v>
      </c>
      <c r="F3018" s="15">
        <v>0</v>
      </c>
      <c r="G3018" s="15">
        <v>0</v>
      </c>
      <c r="H3018" s="15">
        <v>0</v>
      </c>
    </row>
    <row r="3019" spans="1:8" ht="16.5" thickTop="1" thickBot="1" x14ac:dyDescent="0.3">
      <c r="A3019" s="5" t="s">
        <v>3553</v>
      </c>
      <c r="B3019" s="6" t="s">
        <v>3339</v>
      </c>
      <c r="C3019" s="14">
        <v>3756.7639599999998</v>
      </c>
      <c r="D3019" s="14">
        <v>0</v>
      </c>
      <c r="E3019" s="14">
        <f t="shared" si="304"/>
        <v>0</v>
      </c>
      <c r="F3019" s="14">
        <f>SUM(F3020,F3023)</f>
        <v>0</v>
      </c>
      <c r="G3019" s="14">
        <f>SUM(G3020,G3023)</f>
        <v>0</v>
      </c>
      <c r="H3019" s="14">
        <f>SUM(H3020,H3023)</f>
        <v>0</v>
      </c>
    </row>
    <row r="3020" spans="1:8" ht="16.5" thickTop="1" thickBot="1" x14ac:dyDescent="0.3">
      <c r="A3020" s="5" t="s">
        <v>3554</v>
      </c>
      <c r="B3020" s="7" t="s">
        <v>20</v>
      </c>
      <c r="C3020" s="15">
        <v>3429.2065299999999</v>
      </c>
      <c r="D3020" s="15">
        <v>0</v>
      </c>
      <c r="E3020" s="15">
        <f t="shared" si="304"/>
        <v>0</v>
      </c>
      <c r="F3020" s="15">
        <f>SUM(F3021:F3022)</f>
        <v>0</v>
      </c>
      <c r="G3020" s="15">
        <f>SUM(G3021:G3022)</f>
        <v>0</v>
      </c>
      <c r="H3020" s="15">
        <f>SUM(H3021:H3022)</f>
        <v>0</v>
      </c>
    </row>
    <row r="3021" spans="1:8" ht="16.5" thickTop="1" thickBot="1" x14ac:dyDescent="0.3">
      <c r="A3021" s="5" t="s">
        <v>3555</v>
      </c>
      <c r="B3021" s="8" t="s">
        <v>28</v>
      </c>
      <c r="C3021" s="15">
        <v>3427.0065300000001</v>
      </c>
      <c r="D3021" s="15">
        <v>0</v>
      </c>
      <c r="E3021" s="15">
        <f t="shared" si="304"/>
        <v>0</v>
      </c>
      <c r="F3021" s="15">
        <v>0</v>
      </c>
      <c r="G3021" s="15">
        <v>0</v>
      </c>
      <c r="H3021" s="15">
        <v>0</v>
      </c>
    </row>
    <row r="3022" spans="1:8" ht="16.5" thickTop="1" thickBot="1" x14ac:dyDescent="0.3">
      <c r="A3022" s="5" t="s">
        <v>3556</v>
      </c>
      <c r="B3022" s="8" t="s">
        <v>34</v>
      </c>
      <c r="C3022" s="15">
        <v>2.2000000000000002</v>
      </c>
      <c r="D3022" s="15">
        <v>0</v>
      </c>
      <c r="E3022" s="15">
        <f t="shared" si="304"/>
        <v>0</v>
      </c>
      <c r="F3022" s="15">
        <v>0</v>
      </c>
      <c r="G3022" s="15">
        <v>0</v>
      </c>
      <c r="H3022" s="15">
        <v>0</v>
      </c>
    </row>
    <row r="3023" spans="1:8" ht="16.5" thickTop="1" thickBot="1" x14ac:dyDescent="0.3">
      <c r="A3023" s="5" t="s">
        <v>3557</v>
      </c>
      <c r="B3023" s="7" t="s">
        <v>36</v>
      </c>
      <c r="C3023" s="15">
        <v>327.55743000000001</v>
      </c>
      <c r="D3023" s="15">
        <v>0</v>
      </c>
      <c r="E3023" s="15">
        <f t="shared" si="304"/>
        <v>0</v>
      </c>
      <c r="F3023" s="15">
        <v>0</v>
      </c>
      <c r="G3023" s="15">
        <v>0</v>
      </c>
      <c r="H3023" s="15">
        <v>0</v>
      </c>
    </row>
    <row r="3024" spans="1:8" ht="16.5" thickTop="1" thickBot="1" x14ac:dyDescent="0.3">
      <c r="A3024" s="5" t="s">
        <v>3558</v>
      </c>
      <c r="B3024" s="6" t="s">
        <v>3559</v>
      </c>
      <c r="C3024" s="14">
        <v>0</v>
      </c>
      <c r="D3024" s="14">
        <v>400</v>
      </c>
      <c r="E3024" s="14">
        <f t="shared" si="304"/>
        <v>400</v>
      </c>
      <c r="F3024" s="14">
        <f>SUM(F3025)</f>
        <v>400</v>
      </c>
      <c r="G3024" s="14">
        <f>SUM(G3025)</f>
        <v>0</v>
      </c>
      <c r="H3024" s="14">
        <f>SUM(H3025)</f>
        <v>0</v>
      </c>
    </row>
    <row r="3025" spans="1:8" ht="16.5" thickTop="1" thickBot="1" x14ac:dyDescent="0.3">
      <c r="A3025" s="5" t="s">
        <v>3560</v>
      </c>
      <c r="B3025" s="7" t="s">
        <v>20</v>
      </c>
      <c r="C3025" s="15">
        <v>0</v>
      </c>
      <c r="D3025" s="15">
        <v>400</v>
      </c>
      <c r="E3025" s="15">
        <f t="shared" si="304"/>
        <v>400</v>
      </c>
      <c r="F3025" s="15">
        <f>SUM(F3026:F3028)</f>
        <v>400</v>
      </c>
      <c r="G3025" s="15">
        <f>SUM(G3026:G3028)</f>
        <v>0</v>
      </c>
      <c r="H3025" s="15">
        <f>SUM(H3026:H3028)</f>
        <v>0</v>
      </c>
    </row>
    <row r="3026" spans="1:8" ht="16.5" thickTop="1" thickBot="1" x14ac:dyDescent="0.3">
      <c r="A3026" s="5" t="s">
        <v>3561</v>
      </c>
      <c r="B3026" s="8" t="s">
        <v>24</v>
      </c>
      <c r="C3026" s="15">
        <v>0</v>
      </c>
      <c r="D3026" s="15">
        <v>400</v>
      </c>
      <c r="E3026" s="15">
        <f t="shared" si="304"/>
        <v>400</v>
      </c>
      <c r="F3026" s="15">
        <v>400</v>
      </c>
      <c r="G3026" s="15">
        <v>0</v>
      </c>
      <c r="H3026" s="15">
        <v>0</v>
      </c>
    </row>
    <row r="3027" spans="1:8" ht="16.5" thickTop="1" thickBot="1" x14ac:dyDescent="0.3">
      <c r="A3027" s="5" t="s">
        <v>3562</v>
      </c>
      <c r="B3027" s="8" t="s">
        <v>30</v>
      </c>
      <c r="C3027" s="15">
        <v>0</v>
      </c>
      <c r="D3027" s="15">
        <v>0</v>
      </c>
      <c r="E3027" s="15">
        <f t="shared" si="304"/>
        <v>0</v>
      </c>
      <c r="F3027" s="15">
        <v>0</v>
      </c>
      <c r="G3027" s="15">
        <v>0</v>
      </c>
      <c r="H3027" s="15">
        <v>0</v>
      </c>
    </row>
    <row r="3028" spans="1:8" ht="16.5" thickTop="1" thickBot="1" x14ac:dyDescent="0.3">
      <c r="A3028" s="5" t="s">
        <v>3563</v>
      </c>
      <c r="B3028" s="8" t="s">
        <v>34</v>
      </c>
      <c r="C3028" s="15">
        <v>0</v>
      </c>
      <c r="D3028" s="15">
        <v>0</v>
      </c>
      <c r="E3028" s="15">
        <f t="shared" si="304"/>
        <v>0</v>
      </c>
      <c r="F3028" s="15">
        <v>0</v>
      </c>
      <c r="G3028" s="15">
        <v>0</v>
      </c>
      <c r="H3028" s="15">
        <v>0</v>
      </c>
    </row>
    <row r="3029" spans="1:8" ht="16.5" thickTop="1" thickBot="1" x14ac:dyDescent="0.3">
      <c r="A3029" s="5" t="s">
        <v>3564</v>
      </c>
      <c r="B3029" s="6" t="s">
        <v>3565</v>
      </c>
      <c r="C3029" s="14">
        <v>0</v>
      </c>
      <c r="D3029" s="14">
        <v>0</v>
      </c>
      <c r="E3029" s="14">
        <f t="shared" si="304"/>
        <v>0</v>
      </c>
      <c r="F3029" s="14">
        <f>SUM(F3030,F3032)</f>
        <v>0</v>
      </c>
      <c r="G3029" s="14">
        <f>SUM(G3030,G3032)</f>
        <v>0</v>
      </c>
      <c r="H3029" s="14">
        <f>SUM(H3030,H3032)</f>
        <v>0</v>
      </c>
    </row>
    <row r="3030" spans="1:8" ht="16.5" thickTop="1" thickBot="1" x14ac:dyDescent="0.3">
      <c r="A3030" s="5" t="s">
        <v>3566</v>
      </c>
      <c r="B3030" s="7" t="s">
        <v>20</v>
      </c>
      <c r="C3030" s="15">
        <v>0</v>
      </c>
      <c r="D3030" s="15">
        <v>0</v>
      </c>
      <c r="E3030" s="15">
        <f t="shared" si="304"/>
        <v>0</v>
      </c>
      <c r="F3030" s="15">
        <f>SUM(F3031)</f>
        <v>0</v>
      </c>
      <c r="G3030" s="15">
        <f>SUM(G3031)</f>
        <v>0</v>
      </c>
      <c r="H3030" s="15">
        <f>SUM(H3031)</f>
        <v>0</v>
      </c>
    </row>
    <row r="3031" spans="1:8" ht="16.5" thickTop="1" thickBot="1" x14ac:dyDescent="0.3">
      <c r="A3031" s="5" t="s">
        <v>3567</v>
      </c>
      <c r="B3031" s="8" t="s">
        <v>24</v>
      </c>
      <c r="C3031" s="15">
        <v>0</v>
      </c>
      <c r="D3031" s="15">
        <v>0</v>
      </c>
      <c r="E3031" s="15">
        <f t="shared" si="304"/>
        <v>0</v>
      </c>
      <c r="F3031" s="15">
        <v>0</v>
      </c>
      <c r="G3031" s="15">
        <v>0</v>
      </c>
      <c r="H3031" s="15">
        <v>0</v>
      </c>
    </row>
    <row r="3032" spans="1:8" ht="16.5" thickTop="1" thickBot="1" x14ac:dyDescent="0.3">
      <c r="A3032" s="5" t="s">
        <v>3568</v>
      </c>
      <c r="B3032" s="7" t="s">
        <v>36</v>
      </c>
      <c r="C3032" s="15">
        <v>0</v>
      </c>
      <c r="D3032" s="15">
        <v>0</v>
      </c>
      <c r="E3032" s="15">
        <f t="shared" si="304"/>
        <v>0</v>
      </c>
      <c r="F3032" s="15">
        <v>0</v>
      </c>
      <c r="G3032" s="15">
        <v>0</v>
      </c>
      <c r="H3032" s="15">
        <v>0</v>
      </c>
    </row>
    <row r="3033" spans="1:8" ht="31.5" thickTop="1" thickBot="1" x14ac:dyDescent="0.3">
      <c r="A3033" s="5" t="s">
        <v>3569</v>
      </c>
      <c r="B3033" s="6" t="s">
        <v>3570</v>
      </c>
      <c r="C3033" s="14">
        <v>0</v>
      </c>
      <c r="D3033" s="14">
        <v>0</v>
      </c>
      <c r="E3033" s="14">
        <f t="shared" si="304"/>
        <v>0</v>
      </c>
      <c r="F3033" s="14">
        <f t="shared" ref="F3033:H3034" si="305">SUM(F3034)</f>
        <v>0</v>
      </c>
      <c r="G3033" s="14">
        <f t="shared" si="305"/>
        <v>0</v>
      </c>
      <c r="H3033" s="14">
        <f t="shared" si="305"/>
        <v>0</v>
      </c>
    </row>
    <row r="3034" spans="1:8" ht="16.5" thickTop="1" thickBot="1" x14ac:dyDescent="0.3">
      <c r="A3034" s="5" t="s">
        <v>3571</v>
      </c>
      <c r="B3034" s="7" t="s">
        <v>20</v>
      </c>
      <c r="C3034" s="15">
        <v>0</v>
      </c>
      <c r="D3034" s="15">
        <v>0</v>
      </c>
      <c r="E3034" s="15">
        <f t="shared" si="304"/>
        <v>0</v>
      </c>
      <c r="F3034" s="15">
        <f t="shared" si="305"/>
        <v>0</v>
      </c>
      <c r="G3034" s="15">
        <f t="shared" si="305"/>
        <v>0</v>
      </c>
      <c r="H3034" s="15">
        <f t="shared" si="305"/>
        <v>0</v>
      </c>
    </row>
    <row r="3035" spans="1:8" ht="16.5" thickTop="1" thickBot="1" x14ac:dyDescent="0.3">
      <c r="A3035" s="5" t="s">
        <v>3572</v>
      </c>
      <c r="B3035" s="8" t="s">
        <v>30</v>
      </c>
      <c r="C3035" s="15">
        <v>0</v>
      </c>
      <c r="D3035" s="15">
        <v>0</v>
      </c>
      <c r="E3035" s="15">
        <f t="shared" si="304"/>
        <v>0</v>
      </c>
      <c r="F3035" s="15">
        <v>0</v>
      </c>
      <c r="G3035" s="15">
        <v>0</v>
      </c>
      <c r="H3035" s="15">
        <v>0</v>
      </c>
    </row>
    <row r="3036" spans="1:8" ht="16.5" thickTop="1" thickBot="1" x14ac:dyDescent="0.3">
      <c r="A3036" s="5" t="s">
        <v>3573</v>
      </c>
      <c r="B3036" s="6" t="s">
        <v>3574</v>
      </c>
      <c r="C3036" s="14">
        <v>4126.4976900000001</v>
      </c>
      <c r="D3036" s="14">
        <v>4756</v>
      </c>
      <c r="E3036" s="14">
        <f t="shared" si="304"/>
        <v>3184</v>
      </c>
      <c r="F3036" s="14">
        <f t="shared" ref="F3036:H3038" si="306">SUM(F3044,F3048,F3092,F3142,F3150,F3153)</f>
        <v>3184</v>
      </c>
      <c r="G3036" s="14">
        <f t="shared" si="306"/>
        <v>0</v>
      </c>
      <c r="H3036" s="14">
        <f t="shared" si="306"/>
        <v>0</v>
      </c>
    </row>
    <row r="3037" spans="1:8" ht="16.5" thickTop="1" thickBot="1" x14ac:dyDescent="0.3">
      <c r="A3037" s="5" t="s">
        <v>3575</v>
      </c>
      <c r="B3037" s="7" t="s">
        <v>20</v>
      </c>
      <c r="C3037" s="15">
        <v>4109.7291300000006</v>
      </c>
      <c r="D3037" s="15">
        <v>4646</v>
      </c>
      <c r="E3037" s="15">
        <f t="shared" si="304"/>
        <v>3184</v>
      </c>
      <c r="F3037" s="15">
        <f t="shared" si="306"/>
        <v>3184</v>
      </c>
      <c r="G3037" s="15">
        <f t="shared" si="306"/>
        <v>0</v>
      </c>
      <c r="H3037" s="15">
        <f t="shared" si="306"/>
        <v>0</v>
      </c>
    </row>
    <row r="3038" spans="1:8" ht="16.5" thickTop="1" thickBot="1" x14ac:dyDescent="0.3">
      <c r="A3038" s="5" t="s">
        <v>3576</v>
      </c>
      <c r="B3038" s="8" t="s">
        <v>24</v>
      </c>
      <c r="C3038" s="15">
        <v>767.12356</v>
      </c>
      <c r="D3038" s="15">
        <v>1093</v>
      </c>
      <c r="E3038" s="15">
        <f t="shared" si="304"/>
        <v>0</v>
      </c>
      <c r="F3038" s="15">
        <f t="shared" si="306"/>
        <v>0</v>
      </c>
      <c r="G3038" s="15">
        <f t="shared" si="306"/>
        <v>0</v>
      </c>
      <c r="H3038" s="15">
        <f t="shared" si="306"/>
        <v>0</v>
      </c>
    </row>
    <row r="3039" spans="1:8" ht="16.5" thickTop="1" thickBot="1" x14ac:dyDescent="0.3">
      <c r="A3039" s="5" t="s">
        <v>3577</v>
      </c>
      <c r="B3039" s="8" t="s">
        <v>28</v>
      </c>
      <c r="C3039" s="15">
        <v>3065.3804200000004</v>
      </c>
      <c r="D3039" s="15">
        <v>3189</v>
      </c>
      <c r="E3039" s="15">
        <f t="shared" si="304"/>
        <v>3184</v>
      </c>
      <c r="F3039" s="15">
        <f>SUM(F3051,F3095,F3145,F3156)</f>
        <v>3184</v>
      </c>
      <c r="G3039" s="15">
        <f>SUM(G3051,G3095,G3145,G3156)</f>
        <v>0</v>
      </c>
      <c r="H3039" s="15">
        <f>SUM(H3051,H3095,H3145,H3156)</f>
        <v>0</v>
      </c>
    </row>
    <row r="3040" spans="1:8" ht="16.5" thickTop="1" thickBot="1" x14ac:dyDescent="0.3">
      <c r="A3040" s="5" t="s">
        <v>3578</v>
      </c>
      <c r="B3040" s="8" t="s">
        <v>32</v>
      </c>
      <c r="C3040" s="15">
        <v>0</v>
      </c>
      <c r="D3040" s="15">
        <v>0</v>
      </c>
      <c r="E3040" s="15">
        <f t="shared" si="304"/>
        <v>0</v>
      </c>
      <c r="F3040" s="15">
        <f>SUM(F3157)</f>
        <v>0</v>
      </c>
      <c r="G3040" s="15">
        <f>SUM(G3157)</f>
        <v>0</v>
      </c>
      <c r="H3040" s="15">
        <f>SUM(H3157)</f>
        <v>0</v>
      </c>
    </row>
    <row r="3041" spans="1:8" ht="16.5" thickTop="1" thickBot="1" x14ac:dyDescent="0.3">
      <c r="A3041" s="5" t="s">
        <v>3579</v>
      </c>
      <c r="B3041" s="8" t="s">
        <v>34</v>
      </c>
      <c r="C3041" s="15">
        <v>277.22514999999999</v>
      </c>
      <c r="D3041" s="15">
        <v>364</v>
      </c>
      <c r="E3041" s="15">
        <f t="shared" si="304"/>
        <v>0</v>
      </c>
      <c r="F3041" s="15">
        <f>SUM(F3047,F3052,F3158)</f>
        <v>0</v>
      </c>
      <c r="G3041" s="15">
        <f>SUM(G3047,G3052,G3158)</f>
        <v>0</v>
      </c>
      <c r="H3041" s="15">
        <f>SUM(H3047,H3052,H3158)</f>
        <v>0</v>
      </c>
    </row>
    <row r="3042" spans="1:8" ht="16.5" thickTop="1" thickBot="1" x14ac:dyDescent="0.3">
      <c r="A3042" s="5" t="s">
        <v>3580</v>
      </c>
      <c r="B3042" s="7" t="s">
        <v>36</v>
      </c>
      <c r="C3042" s="15">
        <v>16.768560000000001</v>
      </c>
      <c r="D3042" s="15">
        <v>110</v>
      </c>
      <c r="E3042" s="15">
        <f t="shared" si="304"/>
        <v>0</v>
      </c>
      <c r="F3042" s="15">
        <f>SUM(F3053,F3159)</f>
        <v>0</v>
      </c>
      <c r="G3042" s="15">
        <f>SUM(G3053,G3159)</f>
        <v>0</v>
      </c>
      <c r="H3042" s="15">
        <f>SUM(H3053,H3159)</f>
        <v>0</v>
      </c>
    </row>
    <row r="3043" spans="1:8" ht="16.5" thickTop="1" thickBot="1" x14ac:dyDescent="0.3">
      <c r="A3043" s="5" t="s">
        <v>3581</v>
      </c>
      <c r="B3043" s="7" t="s">
        <v>40</v>
      </c>
      <c r="C3043" s="15">
        <v>0</v>
      </c>
      <c r="D3043" s="15">
        <v>0</v>
      </c>
      <c r="E3043" s="15">
        <f t="shared" si="304"/>
        <v>0</v>
      </c>
      <c r="F3043" s="15">
        <f>SUM(F3160)</f>
        <v>0</v>
      </c>
      <c r="G3043" s="15">
        <f>SUM(G3160)</f>
        <v>0</v>
      </c>
      <c r="H3043" s="15">
        <f>SUM(H3160)</f>
        <v>0</v>
      </c>
    </row>
    <row r="3044" spans="1:8" ht="31.5" thickTop="1" thickBot="1" x14ac:dyDescent="0.3">
      <c r="A3044" s="5" t="s">
        <v>3582</v>
      </c>
      <c r="B3044" s="6" t="s">
        <v>3583</v>
      </c>
      <c r="C3044" s="14">
        <v>0</v>
      </c>
      <c r="D3044" s="14">
        <v>0</v>
      </c>
      <c r="E3044" s="14">
        <f t="shared" si="304"/>
        <v>0</v>
      </c>
      <c r="F3044" s="14">
        <f>SUM(F3045)</f>
        <v>0</v>
      </c>
      <c r="G3044" s="14">
        <f>SUM(G3045)</f>
        <v>0</v>
      </c>
      <c r="H3044" s="14">
        <f>SUM(H3045)</f>
        <v>0</v>
      </c>
    </row>
    <row r="3045" spans="1:8" ht="16.5" thickTop="1" thickBot="1" x14ac:dyDescent="0.3">
      <c r="A3045" s="5" t="s">
        <v>3584</v>
      </c>
      <c r="B3045" s="7" t="s">
        <v>20</v>
      </c>
      <c r="C3045" s="15">
        <v>0</v>
      </c>
      <c r="D3045" s="15">
        <v>0</v>
      </c>
      <c r="E3045" s="15">
        <f t="shared" si="304"/>
        <v>0</v>
      </c>
      <c r="F3045" s="15">
        <f>SUM(F3046:F3047)</f>
        <v>0</v>
      </c>
      <c r="G3045" s="15">
        <f>SUM(G3046:G3047)</f>
        <v>0</v>
      </c>
      <c r="H3045" s="15">
        <f>SUM(H3046:H3047)</f>
        <v>0</v>
      </c>
    </row>
    <row r="3046" spans="1:8" ht="16.5" thickTop="1" thickBot="1" x14ac:dyDescent="0.3">
      <c r="A3046" s="5" t="s">
        <v>3585</v>
      </c>
      <c r="B3046" s="8" t="s">
        <v>24</v>
      </c>
      <c r="C3046" s="15">
        <v>0</v>
      </c>
      <c r="D3046" s="15">
        <v>0</v>
      </c>
      <c r="E3046" s="15">
        <f t="shared" si="304"/>
        <v>0</v>
      </c>
      <c r="F3046" s="15">
        <v>0</v>
      </c>
      <c r="G3046" s="15">
        <v>0</v>
      </c>
      <c r="H3046" s="15">
        <v>0</v>
      </c>
    </row>
    <row r="3047" spans="1:8" ht="16.5" thickTop="1" thickBot="1" x14ac:dyDescent="0.3">
      <c r="A3047" s="5" t="s">
        <v>3586</v>
      </c>
      <c r="B3047" s="8" t="s">
        <v>34</v>
      </c>
      <c r="C3047" s="15">
        <v>0</v>
      </c>
      <c r="D3047" s="15">
        <v>0</v>
      </c>
      <c r="E3047" s="15">
        <f t="shared" si="304"/>
        <v>0</v>
      </c>
      <c r="F3047" s="15">
        <v>0</v>
      </c>
      <c r="G3047" s="15">
        <v>0</v>
      </c>
      <c r="H3047" s="15">
        <v>0</v>
      </c>
    </row>
    <row r="3048" spans="1:8" ht="16.5" thickTop="1" thickBot="1" x14ac:dyDescent="0.3">
      <c r="A3048" s="5" t="s">
        <v>3587</v>
      </c>
      <c r="B3048" s="6" t="s">
        <v>3588</v>
      </c>
      <c r="C3048" s="14">
        <v>3012.0462299999999</v>
      </c>
      <c r="D3048" s="14">
        <v>3049</v>
      </c>
      <c r="E3048" s="14">
        <f t="shared" si="304"/>
        <v>3049</v>
      </c>
      <c r="F3048" s="14">
        <f t="shared" ref="F3048:H3049" si="307">SUM(F3054,F3059)</f>
        <v>3049</v>
      </c>
      <c r="G3048" s="14">
        <f t="shared" si="307"/>
        <v>0</v>
      </c>
      <c r="H3048" s="14">
        <f t="shared" si="307"/>
        <v>0</v>
      </c>
    </row>
    <row r="3049" spans="1:8" ht="16.5" thickTop="1" thickBot="1" x14ac:dyDescent="0.3">
      <c r="A3049" s="5" t="s">
        <v>3589</v>
      </c>
      <c r="B3049" s="7" t="s">
        <v>20</v>
      </c>
      <c r="C3049" s="15">
        <v>2995.2776700000004</v>
      </c>
      <c r="D3049" s="15">
        <v>3049</v>
      </c>
      <c r="E3049" s="15">
        <f t="shared" si="304"/>
        <v>3049</v>
      </c>
      <c r="F3049" s="15">
        <f t="shared" si="307"/>
        <v>3049</v>
      </c>
      <c r="G3049" s="15">
        <f t="shared" si="307"/>
        <v>0</v>
      </c>
      <c r="H3049" s="15">
        <f t="shared" si="307"/>
        <v>0</v>
      </c>
    </row>
    <row r="3050" spans="1:8" ht="16.5" thickTop="1" thickBot="1" x14ac:dyDescent="0.3">
      <c r="A3050" s="5" t="s">
        <v>3590</v>
      </c>
      <c r="B3050" s="8" t="s">
        <v>24</v>
      </c>
      <c r="C3050" s="15">
        <v>0</v>
      </c>
      <c r="D3050" s="15">
        <v>0</v>
      </c>
      <c r="E3050" s="15">
        <f t="shared" si="304"/>
        <v>0</v>
      </c>
      <c r="F3050" s="15">
        <f>SUM(F3056)</f>
        <v>0</v>
      </c>
      <c r="G3050" s="15">
        <f>SUM(G3056)</f>
        <v>0</v>
      </c>
      <c r="H3050" s="15">
        <f>SUM(H3056)</f>
        <v>0</v>
      </c>
    </row>
    <row r="3051" spans="1:8" ht="16.5" thickTop="1" thickBot="1" x14ac:dyDescent="0.3">
      <c r="A3051" s="5" t="s">
        <v>3591</v>
      </c>
      <c r="B3051" s="8" t="s">
        <v>28</v>
      </c>
      <c r="C3051" s="15">
        <v>2995.2776700000004</v>
      </c>
      <c r="D3051" s="15">
        <v>3049</v>
      </c>
      <c r="E3051" s="15">
        <f t="shared" si="304"/>
        <v>3049</v>
      </c>
      <c r="F3051" s="15">
        <f>SUM(F3061)</f>
        <v>3049</v>
      </c>
      <c r="G3051" s="15">
        <f>SUM(G3061)</f>
        <v>0</v>
      </c>
      <c r="H3051" s="15">
        <f>SUM(H3061)</f>
        <v>0</v>
      </c>
    </row>
    <row r="3052" spans="1:8" ht="16.5" thickTop="1" thickBot="1" x14ac:dyDescent="0.3">
      <c r="A3052" s="5" t="s">
        <v>3592</v>
      </c>
      <c r="B3052" s="8" t="s">
        <v>34</v>
      </c>
      <c r="C3052" s="15">
        <v>0</v>
      </c>
      <c r="D3052" s="15">
        <v>0</v>
      </c>
      <c r="E3052" s="15">
        <f t="shared" si="304"/>
        <v>0</v>
      </c>
      <c r="F3052" s="15">
        <f>SUM(F3057)</f>
        <v>0</v>
      </c>
      <c r="G3052" s="15">
        <f>SUM(G3057)</f>
        <v>0</v>
      </c>
      <c r="H3052" s="15">
        <f>SUM(H3057)</f>
        <v>0</v>
      </c>
    </row>
    <row r="3053" spans="1:8" ht="16.5" thickTop="1" thickBot="1" x14ac:dyDescent="0.3">
      <c r="A3053" s="5" t="s">
        <v>3593</v>
      </c>
      <c r="B3053" s="7" t="s">
        <v>36</v>
      </c>
      <c r="C3053" s="15">
        <v>16.768560000000001</v>
      </c>
      <c r="D3053" s="15">
        <v>0</v>
      </c>
      <c r="E3053" s="15">
        <f t="shared" si="304"/>
        <v>0</v>
      </c>
      <c r="F3053" s="15">
        <f>SUM(F3058,F3062)</f>
        <v>0</v>
      </c>
      <c r="G3053" s="15">
        <f>SUM(G3058,G3062)</f>
        <v>0</v>
      </c>
      <c r="H3053" s="15">
        <f>SUM(H3058,H3062)</f>
        <v>0</v>
      </c>
    </row>
    <row r="3054" spans="1:8" ht="46.5" thickTop="1" thickBot="1" x14ac:dyDescent="0.3">
      <c r="A3054" s="5" t="s">
        <v>3594</v>
      </c>
      <c r="B3054" s="6" t="s">
        <v>3595</v>
      </c>
      <c r="C3054" s="14">
        <v>0</v>
      </c>
      <c r="D3054" s="14">
        <v>0</v>
      </c>
      <c r="E3054" s="14">
        <f t="shared" si="304"/>
        <v>0</v>
      </c>
      <c r="F3054" s="14">
        <f>SUM(F3055,F3058)</f>
        <v>0</v>
      </c>
      <c r="G3054" s="14">
        <f>SUM(G3055,G3058)</f>
        <v>0</v>
      </c>
      <c r="H3054" s="14">
        <f>SUM(H3055,H3058)</f>
        <v>0</v>
      </c>
    </row>
    <row r="3055" spans="1:8" ht="16.5" thickTop="1" thickBot="1" x14ac:dyDescent="0.3">
      <c r="A3055" s="5" t="s">
        <v>3596</v>
      </c>
      <c r="B3055" s="7" t="s">
        <v>20</v>
      </c>
      <c r="C3055" s="15">
        <v>0</v>
      </c>
      <c r="D3055" s="15">
        <v>0</v>
      </c>
      <c r="E3055" s="15">
        <f t="shared" si="304"/>
        <v>0</v>
      </c>
      <c r="F3055" s="15">
        <f>SUM(F3056:F3057)</f>
        <v>0</v>
      </c>
      <c r="G3055" s="15">
        <f>SUM(G3056:G3057)</f>
        <v>0</v>
      </c>
      <c r="H3055" s="15">
        <f>SUM(H3056:H3057)</f>
        <v>0</v>
      </c>
    </row>
    <row r="3056" spans="1:8" ht="16.5" thickTop="1" thickBot="1" x14ac:dyDescent="0.3">
      <c r="A3056" s="5" t="s">
        <v>3597</v>
      </c>
      <c r="B3056" s="8" t="s">
        <v>24</v>
      </c>
      <c r="C3056" s="15">
        <v>0</v>
      </c>
      <c r="D3056" s="15">
        <v>0</v>
      </c>
      <c r="E3056" s="15">
        <f t="shared" si="304"/>
        <v>0</v>
      </c>
      <c r="F3056" s="15">
        <v>0</v>
      </c>
      <c r="G3056" s="15">
        <v>0</v>
      </c>
      <c r="H3056" s="15">
        <v>0</v>
      </c>
    </row>
    <row r="3057" spans="1:8" ht="16.5" thickTop="1" thickBot="1" x14ac:dyDescent="0.3">
      <c r="A3057" s="5" t="s">
        <v>3598</v>
      </c>
      <c r="B3057" s="8" t="s">
        <v>34</v>
      </c>
      <c r="C3057" s="15">
        <v>0</v>
      </c>
      <c r="D3057" s="15">
        <v>0</v>
      </c>
      <c r="E3057" s="15">
        <f t="shared" si="304"/>
        <v>0</v>
      </c>
      <c r="F3057" s="15">
        <v>0</v>
      </c>
      <c r="G3057" s="15">
        <v>0</v>
      </c>
      <c r="H3057" s="15">
        <v>0</v>
      </c>
    </row>
    <row r="3058" spans="1:8" ht="16.5" thickTop="1" thickBot="1" x14ac:dyDescent="0.3">
      <c r="A3058" s="5" t="s">
        <v>3599</v>
      </c>
      <c r="B3058" s="7" t="s">
        <v>36</v>
      </c>
      <c r="C3058" s="15">
        <v>0</v>
      </c>
      <c r="D3058" s="15">
        <v>0</v>
      </c>
      <c r="E3058" s="15">
        <f t="shared" si="304"/>
        <v>0</v>
      </c>
      <c r="F3058" s="15">
        <v>0</v>
      </c>
      <c r="G3058" s="15">
        <v>0</v>
      </c>
      <c r="H3058" s="15">
        <v>0</v>
      </c>
    </row>
    <row r="3059" spans="1:8" ht="46.5" thickTop="1" thickBot="1" x14ac:dyDescent="0.3">
      <c r="A3059" s="5" t="s">
        <v>3600</v>
      </c>
      <c r="B3059" s="6" t="s">
        <v>3601</v>
      </c>
      <c r="C3059" s="14">
        <v>3012.0462299999999</v>
      </c>
      <c r="D3059" s="14">
        <v>3049</v>
      </c>
      <c r="E3059" s="14">
        <f t="shared" si="304"/>
        <v>3049</v>
      </c>
      <c r="F3059" s="14">
        <f t="shared" ref="F3059:H3061" si="308">SUM(F3063,F3066,F3069,F3073,F3077,F3080,F3084,F3088)</f>
        <v>3049</v>
      </c>
      <c r="G3059" s="14">
        <f t="shared" si="308"/>
        <v>0</v>
      </c>
      <c r="H3059" s="14">
        <f t="shared" si="308"/>
        <v>0</v>
      </c>
    </row>
    <row r="3060" spans="1:8" ht="16.5" thickTop="1" thickBot="1" x14ac:dyDescent="0.3">
      <c r="A3060" s="5" t="s">
        <v>3602</v>
      </c>
      <c r="B3060" s="7" t="s">
        <v>20</v>
      </c>
      <c r="C3060" s="15">
        <v>2995.2776700000004</v>
      </c>
      <c r="D3060" s="15">
        <v>3049</v>
      </c>
      <c r="E3060" s="15">
        <f t="shared" si="304"/>
        <v>3049</v>
      </c>
      <c r="F3060" s="15">
        <f t="shared" si="308"/>
        <v>3049</v>
      </c>
      <c r="G3060" s="15">
        <f t="shared" si="308"/>
        <v>0</v>
      </c>
      <c r="H3060" s="15">
        <f t="shared" si="308"/>
        <v>0</v>
      </c>
    </row>
    <row r="3061" spans="1:8" ht="16.5" thickTop="1" thickBot="1" x14ac:dyDescent="0.3">
      <c r="A3061" s="5" t="s">
        <v>3603</v>
      </c>
      <c r="B3061" s="8" t="s">
        <v>28</v>
      </c>
      <c r="C3061" s="15">
        <v>2995.2776700000004</v>
      </c>
      <c r="D3061" s="15">
        <v>3049</v>
      </c>
      <c r="E3061" s="15">
        <f t="shared" si="304"/>
        <v>3049</v>
      </c>
      <c r="F3061" s="15">
        <f t="shared" si="308"/>
        <v>3049</v>
      </c>
      <c r="G3061" s="15">
        <f t="shared" si="308"/>
        <v>0</v>
      </c>
      <c r="H3061" s="15">
        <f t="shared" si="308"/>
        <v>0</v>
      </c>
    </row>
    <row r="3062" spans="1:8" ht="16.5" thickTop="1" thickBot="1" x14ac:dyDescent="0.3">
      <c r="A3062" s="5" t="s">
        <v>3604</v>
      </c>
      <c r="B3062" s="7" t="s">
        <v>36</v>
      </c>
      <c r="C3062" s="15">
        <v>16.768560000000001</v>
      </c>
      <c r="D3062" s="15">
        <v>0</v>
      </c>
      <c r="E3062" s="15">
        <f t="shared" si="304"/>
        <v>0</v>
      </c>
      <c r="F3062" s="15">
        <f>SUM(F3072,F3076,F3083,F3087,F3091)</f>
        <v>0</v>
      </c>
      <c r="G3062" s="15">
        <f>SUM(G3072,G3076,G3083,G3087,G3091)</f>
        <v>0</v>
      </c>
      <c r="H3062" s="15">
        <f>SUM(H3072,H3076,H3083,H3087,H3091)</f>
        <v>0</v>
      </c>
    </row>
    <row r="3063" spans="1:8" ht="16.5" thickTop="1" thickBot="1" x14ac:dyDescent="0.3">
      <c r="A3063" s="5" t="s">
        <v>3605</v>
      </c>
      <c r="B3063" s="6" t="s">
        <v>3606</v>
      </c>
      <c r="C3063" s="14">
        <v>689.05649000000005</v>
      </c>
      <c r="D3063" s="14">
        <v>703</v>
      </c>
      <c r="E3063" s="14">
        <f t="shared" si="304"/>
        <v>703</v>
      </c>
      <c r="F3063" s="14">
        <f t="shared" ref="F3063:H3064" si="309">SUM(F3064)</f>
        <v>703</v>
      </c>
      <c r="G3063" s="14">
        <f t="shared" si="309"/>
        <v>0</v>
      </c>
      <c r="H3063" s="14">
        <f t="shared" si="309"/>
        <v>0</v>
      </c>
    </row>
    <row r="3064" spans="1:8" ht="16.5" thickTop="1" thickBot="1" x14ac:dyDescent="0.3">
      <c r="A3064" s="5" t="s">
        <v>3607</v>
      </c>
      <c r="B3064" s="7" t="s">
        <v>20</v>
      </c>
      <c r="C3064" s="15">
        <v>689.05649000000005</v>
      </c>
      <c r="D3064" s="15">
        <v>703</v>
      </c>
      <c r="E3064" s="15">
        <f t="shared" si="304"/>
        <v>703</v>
      </c>
      <c r="F3064" s="15">
        <f t="shared" si="309"/>
        <v>703</v>
      </c>
      <c r="G3064" s="15">
        <f t="shared" si="309"/>
        <v>0</v>
      </c>
      <c r="H3064" s="15">
        <f t="shared" si="309"/>
        <v>0</v>
      </c>
    </row>
    <row r="3065" spans="1:8" ht="16.5" thickTop="1" thickBot="1" x14ac:dyDescent="0.3">
      <c r="A3065" s="5" t="s">
        <v>3608</v>
      </c>
      <c r="B3065" s="8" t="s">
        <v>28</v>
      </c>
      <c r="C3065" s="15">
        <v>689.05649000000005</v>
      </c>
      <c r="D3065" s="15">
        <v>703</v>
      </c>
      <c r="E3065" s="15">
        <f t="shared" si="304"/>
        <v>703</v>
      </c>
      <c r="F3065" s="15">
        <v>703</v>
      </c>
      <c r="G3065" s="15">
        <v>0</v>
      </c>
      <c r="H3065" s="15">
        <v>0</v>
      </c>
    </row>
    <row r="3066" spans="1:8" ht="16.5" thickTop="1" thickBot="1" x14ac:dyDescent="0.3">
      <c r="A3066" s="5" t="s">
        <v>3609</v>
      </c>
      <c r="B3066" s="6" t="s">
        <v>3610</v>
      </c>
      <c r="C3066" s="14">
        <v>247.85307</v>
      </c>
      <c r="D3066" s="14">
        <v>250</v>
      </c>
      <c r="E3066" s="14">
        <f t="shared" si="304"/>
        <v>250</v>
      </c>
      <c r="F3066" s="14">
        <f t="shared" ref="F3066:H3067" si="310">SUM(F3067)</f>
        <v>250</v>
      </c>
      <c r="G3066" s="14">
        <f t="shared" si="310"/>
        <v>0</v>
      </c>
      <c r="H3066" s="14">
        <f t="shared" si="310"/>
        <v>0</v>
      </c>
    </row>
    <row r="3067" spans="1:8" ht="16.5" thickTop="1" thickBot="1" x14ac:dyDescent="0.3">
      <c r="A3067" s="5" t="s">
        <v>3611</v>
      </c>
      <c r="B3067" s="7" t="s">
        <v>20</v>
      </c>
      <c r="C3067" s="15">
        <v>247.85307</v>
      </c>
      <c r="D3067" s="15">
        <v>250</v>
      </c>
      <c r="E3067" s="15">
        <f t="shared" si="304"/>
        <v>250</v>
      </c>
      <c r="F3067" s="15">
        <f t="shared" si="310"/>
        <v>250</v>
      </c>
      <c r="G3067" s="15">
        <f t="shared" si="310"/>
        <v>0</v>
      </c>
      <c r="H3067" s="15">
        <f t="shared" si="310"/>
        <v>0</v>
      </c>
    </row>
    <row r="3068" spans="1:8" ht="16.5" thickTop="1" thickBot="1" x14ac:dyDescent="0.3">
      <c r="A3068" s="5" t="s">
        <v>3612</v>
      </c>
      <c r="B3068" s="8" t="s">
        <v>28</v>
      </c>
      <c r="C3068" s="15">
        <v>247.85307</v>
      </c>
      <c r="D3068" s="15">
        <v>250</v>
      </c>
      <c r="E3068" s="15">
        <f t="shared" si="304"/>
        <v>250</v>
      </c>
      <c r="F3068" s="15">
        <v>250</v>
      </c>
      <c r="G3068" s="15">
        <v>0</v>
      </c>
      <c r="H3068" s="15">
        <v>0</v>
      </c>
    </row>
    <row r="3069" spans="1:8" ht="16.5" thickTop="1" thickBot="1" x14ac:dyDescent="0.3">
      <c r="A3069" s="5" t="s">
        <v>3613</v>
      </c>
      <c r="B3069" s="6" t="s">
        <v>3614</v>
      </c>
      <c r="C3069" s="14">
        <v>275.48795000000001</v>
      </c>
      <c r="D3069" s="14">
        <v>273</v>
      </c>
      <c r="E3069" s="14">
        <f t="shared" si="304"/>
        <v>273</v>
      </c>
      <c r="F3069" s="14">
        <f>SUM(F3070,F3072)</f>
        <v>273</v>
      </c>
      <c r="G3069" s="14">
        <f>SUM(G3070,G3072)</f>
        <v>0</v>
      </c>
      <c r="H3069" s="14">
        <f>SUM(H3070,H3072)</f>
        <v>0</v>
      </c>
    </row>
    <row r="3070" spans="1:8" ht="16.5" thickTop="1" thickBot="1" x14ac:dyDescent="0.3">
      <c r="A3070" s="5" t="s">
        <v>3615</v>
      </c>
      <c r="B3070" s="7" t="s">
        <v>20</v>
      </c>
      <c r="C3070" s="15">
        <v>272.98795000000001</v>
      </c>
      <c r="D3070" s="15">
        <v>273</v>
      </c>
      <c r="E3070" s="15">
        <f t="shared" si="304"/>
        <v>273</v>
      </c>
      <c r="F3070" s="15">
        <f>SUM(F3071)</f>
        <v>273</v>
      </c>
      <c r="G3070" s="15">
        <f>SUM(G3071)</f>
        <v>0</v>
      </c>
      <c r="H3070" s="15">
        <f>SUM(H3071)</f>
        <v>0</v>
      </c>
    </row>
    <row r="3071" spans="1:8" ht="16.5" thickTop="1" thickBot="1" x14ac:dyDescent="0.3">
      <c r="A3071" s="5" t="s">
        <v>3616</v>
      </c>
      <c r="B3071" s="8" t="s">
        <v>28</v>
      </c>
      <c r="C3071" s="15">
        <v>272.98795000000001</v>
      </c>
      <c r="D3071" s="15">
        <v>273</v>
      </c>
      <c r="E3071" s="15">
        <f t="shared" si="304"/>
        <v>273</v>
      </c>
      <c r="F3071" s="15">
        <v>273</v>
      </c>
      <c r="G3071" s="15">
        <v>0</v>
      </c>
      <c r="H3071" s="15">
        <v>0</v>
      </c>
    </row>
    <row r="3072" spans="1:8" ht="16.5" thickTop="1" thickBot="1" x14ac:dyDescent="0.3">
      <c r="A3072" s="5" t="s">
        <v>3617</v>
      </c>
      <c r="B3072" s="7" t="s">
        <v>36</v>
      </c>
      <c r="C3072" s="15">
        <v>2.5</v>
      </c>
      <c r="D3072" s="15">
        <v>0</v>
      </c>
      <c r="E3072" s="15">
        <f t="shared" si="304"/>
        <v>0</v>
      </c>
      <c r="F3072" s="15">
        <v>0</v>
      </c>
      <c r="G3072" s="15">
        <v>0</v>
      </c>
      <c r="H3072" s="15">
        <v>0</v>
      </c>
    </row>
    <row r="3073" spans="1:8" ht="16.5" thickTop="1" thickBot="1" x14ac:dyDescent="0.3">
      <c r="A3073" s="5" t="s">
        <v>3618</v>
      </c>
      <c r="B3073" s="6" t="s">
        <v>3619</v>
      </c>
      <c r="C3073" s="14">
        <v>294.16314999999997</v>
      </c>
      <c r="D3073" s="14">
        <v>306</v>
      </c>
      <c r="E3073" s="14">
        <f t="shared" si="304"/>
        <v>306</v>
      </c>
      <c r="F3073" s="14">
        <f>SUM(F3074,F3076)</f>
        <v>306</v>
      </c>
      <c r="G3073" s="14">
        <f>SUM(G3074,G3076)</f>
        <v>0</v>
      </c>
      <c r="H3073" s="14">
        <f>SUM(H3074,H3076)</f>
        <v>0</v>
      </c>
    </row>
    <row r="3074" spans="1:8" ht="16.5" thickTop="1" thickBot="1" x14ac:dyDescent="0.3">
      <c r="A3074" s="5" t="s">
        <v>3620</v>
      </c>
      <c r="B3074" s="7" t="s">
        <v>20</v>
      </c>
      <c r="C3074" s="15">
        <v>286.47958999999997</v>
      </c>
      <c r="D3074" s="15">
        <v>306</v>
      </c>
      <c r="E3074" s="15">
        <f t="shared" si="304"/>
        <v>306</v>
      </c>
      <c r="F3074" s="15">
        <f>SUM(F3075)</f>
        <v>306</v>
      </c>
      <c r="G3074" s="15">
        <f>SUM(G3075)</f>
        <v>0</v>
      </c>
      <c r="H3074" s="15">
        <f>SUM(H3075)</f>
        <v>0</v>
      </c>
    </row>
    <row r="3075" spans="1:8" ht="16.5" thickTop="1" thickBot="1" x14ac:dyDescent="0.3">
      <c r="A3075" s="5" t="s">
        <v>3621</v>
      </c>
      <c r="B3075" s="8" t="s">
        <v>28</v>
      </c>
      <c r="C3075" s="15">
        <v>286.47958999999997</v>
      </c>
      <c r="D3075" s="15">
        <v>306</v>
      </c>
      <c r="E3075" s="15">
        <f t="shared" si="304"/>
        <v>306</v>
      </c>
      <c r="F3075" s="15">
        <v>306</v>
      </c>
      <c r="G3075" s="15">
        <v>0</v>
      </c>
      <c r="H3075" s="15">
        <v>0</v>
      </c>
    </row>
    <row r="3076" spans="1:8" ht="16.5" thickTop="1" thickBot="1" x14ac:dyDescent="0.3">
      <c r="A3076" s="5" t="s">
        <v>3622</v>
      </c>
      <c r="B3076" s="7" t="s">
        <v>36</v>
      </c>
      <c r="C3076" s="15">
        <v>7.6835599999999999</v>
      </c>
      <c r="D3076" s="15">
        <v>0</v>
      </c>
      <c r="E3076" s="15">
        <f t="shared" si="304"/>
        <v>0</v>
      </c>
      <c r="F3076" s="15">
        <v>0</v>
      </c>
      <c r="G3076" s="15">
        <v>0</v>
      </c>
      <c r="H3076" s="15">
        <v>0</v>
      </c>
    </row>
    <row r="3077" spans="1:8" ht="16.5" thickTop="1" thickBot="1" x14ac:dyDescent="0.3">
      <c r="A3077" s="5" t="s">
        <v>3623</v>
      </c>
      <c r="B3077" s="6" t="s">
        <v>3624</v>
      </c>
      <c r="C3077" s="14">
        <v>586.25913000000003</v>
      </c>
      <c r="D3077" s="14">
        <v>587</v>
      </c>
      <c r="E3077" s="14">
        <f t="shared" si="304"/>
        <v>587</v>
      </c>
      <c r="F3077" s="14">
        <f t="shared" ref="F3077:H3078" si="311">SUM(F3078)</f>
        <v>587</v>
      </c>
      <c r="G3077" s="14">
        <f t="shared" si="311"/>
        <v>0</v>
      </c>
      <c r="H3077" s="14">
        <f t="shared" si="311"/>
        <v>0</v>
      </c>
    </row>
    <row r="3078" spans="1:8" ht="16.5" thickTop="1" thickBot="1" x14ac:dyDescent="0.3">
      <c r="A3078" s="5" t="s">
        <v>3625</v>
      </c>
      <c r="B3078" s="7" t="s">
        <v>20</v>
      </c>
      <c r="C3078" s="15">
        <v>586.25913000000003</v>
      </c>
      <c r="D3078" s="15">
        <v>587</v>
      </c>
      <c r="E3078" s="15">
        <f t="shared" ref="E3078:E3141" si="312">SUM(F3078:H3078)</f>
        <v>587</v>
      </c>
      <c r="F3078" s="15">
        <f t="shared" si="311"/>
        <v>587</v>
      </c>
      <c r="G3078" s="15">
        <f t="shared" si="311"/>
        <v>0</v>
      </c>
      <c r="H3078" s="15">
        <f t="shared" si="311"/>
        <v>0</v>
      </c>
    </row>
    <row r="3079" spans="1:8" ht="16.5" thickTop="1" thickBot="1" x14ac:dyDescent="0.3">
      <c r="A3079" s="5" t="s">
        <v>3626</v>
      </c>
      <c r="B3079" s="8" t="s">
        <v>28</v>
      </c>
      <c r="C3079" s="15">
        <v>586.25913000000003</v>
      </c>
      <c r="D3079" s="15">
        <v>587</v>
      </c>
      <c r="E3079" s="15">
        <f t="shared" si="312"/>
        <v>587</v>
      </c>
      <c r="F3079" s="15">
        <v>587</v>
      </c>
      <c r="G3079" s="15">
        <v>0</v>
      </c>
      <c r="H3079" s="15">
        <v>0</v>
      </c>
    </row>
    <row r="3080" spans="1:8" ht="16.5" thickTop="1" thickBot="1" x14ac:dyDescent="0.3">
      <c r="A3080" s="5" t="s">
        <v>3627</v>
      </c>
      <c r="B3080" s="6" t="s">
        <v>3628</v>
      </c>
      <c r="C3080" s="14">
        <v>280.44900000000001</v>
      </c>
      <c r="D3080" s="14">
        <v>278</v>
      </c>
      <c r="E3080" s="14">
        <f t="shared" si="312"/>
        <v>278</v>
      </c>
      <c r="F3080" s="14">
        <f>SUM(F3081,F3083)</f>
        <v>278</v>
      </c>
      <c r="G3080" s="14">
        <f>SUM(G3081,G3083)</f>
        <v>0</v>
      </c>
      <c r="H3080" s="14">
        <f>SUM(H3081,H3083)</f>
        <v>0</v>
      </c>
    </row>
    <row r="3081" spans="1:8" ht="16.5" thickTop="1" thickBot="1" x14ac:dyDescent="0.3">
      <c r="A3081" s="5" t="s">
        <v>3629</v>
      </c>
      <c r="B3081" s="7" t="s">
        <v>20</v>
      </c>
      <c r="C3081" s="15">
        <v>278.05</v>
      </c>
      <c r="D3081" s="15">
        <v>278</v>
      </c>
      <c r="E3081" s="15">
        <f t="shared" si="312"/>
        <v>278</v>
      </c>
      <c r="F3081" s="15">
        <f>SUM(F3082)</f>
        <v>278</v>
      </c>
      <c r="G3081" s="15">
        <f>SUM(G3082)</f>
        <v>0</v>
      </c>
      <c r="H3081" s="15">
        <f>SUM(H3082)</f>
        <v>0</v>
      </c>
    </row>
    <row r="3082" spans="1:8" ht="16.5" thickTop="1" thickBot="1" x14ac:dyDescent="0.3">
      <c r="A3082" s="5" t="s">
        <v>3630</v>
      </c>
      <c r="B3082" s="8" t="s">
        <v>28</v>
      </c>
      <c r="C3082" s="15">
        <v>278.05</v>
      </c>
      <c r="D3082" s="15">
        <v>278</v>
      </c>
      <c r="E3082" s="15">
        <f t="shared" si="312"/>
        <v>278</v>
      </c>
      <c r="F3082" s="15">
        <v>278</v>
      </c>
      <c r="G3082" s="15">
        <v>0</v>
      </c>
      <c r="H3082" s="15">
        <v>0</v>
      </c>
    </row>
    <row r="3083" spans="1:8" ht="16.5" thickTop="1" thickBot="1" x14ac:dyDescent="0.3">
      <c r="A3083" s="5" t="s">
        <v>3631</v>
      </c>
      <c r="B3083" s="7" t="s">
        <v>36</v>
      </c>
      <c r="C3083" s="15">
        <v>2.399</v>
      </c>
      <c r="D3083" s="15">
        <v>0</v>
      </c>
      <c r="E3083" s="15">
        <f t="shared" si="312"/>
        <v>0</v>
      </c>
      <c r="F3083" s="15">
        <v>0</v>
      </c>
      <c r="G3083" s="15">
        <v>0</v>
      </c>
      <c r="H3083" s="15">
        <v>0</v>
      </c>
    </row>
    <row r="3084" spans="1:8" ht="16.5" thickTop="1" thickBot="1" x14ac:dyDescent="0.3">
      <c r="A3084" s="5" t="s">
        <v>3632</v>
      </c>
      <c r="B3084" s="6" t="s">
        <v>3633</v>
      </c>
      <c r="C3084" s="14">
        <v>266.49243999999999</v>
      </c>
      <c r="D3084" s="14">
        <v>264</v>
      </c>
      <c r="E3084" s="14">
        <f t="shared" si="312"/>
        <v>264</v>
      </c>
      <c r="F3084" s="14">
        <f>SUM(F3085,F3087)</f>
        <v>264</v>
      </c>
      <c r="G3084" s="14">
        <f>SUM(G3085,G3087)</f>
        <v>0</v>
      </c>
      <c r="H3084" s="14">
        <f>SUM(H3085,H3087)</f>
        <v>0</v>
      </c>
    </row>
    <row r="3085" spans="1:8" ht="16.5" thickTop="1" thickBot="1" x14ac:dyDescent="0.3">
      <c r="A3085" s="5" t="s">
        <v>3634</v>
      </c>
      <c r="B3085" s="7" t="s">
        <v>20</v>
      </c>
      <c r="C3085" s="15">
        <v>264.30543999999998</v>
      </c>
      <c r="D3085" s="15">
        <v>264</v>
      </c>
      <c r="E3085" s="15">
        <f t="shared" si="312"/>
        <v>264</v>
      </c>
      <c r="F3085" s="15">
        <f>SUM(F3086)</f>
        <v>264</v>
      </c>
      <c r="G3085" s="15">
        <f>SUM(G3086)</f>
        <v>0</v>
      </c>
      <c r="H3085" s="15">
        <f>SUM(H3086)</f>
        <v>0</v>
      </c>
    </row>
    <row r="3086" spans="1:8" ht="16.5" thickTop="1" thickBot="1" x14ac:dyDescent="0.3">
      <c r="A3086" s="5" t="s">
        <v>3635</v>
      </c>
      <c r="B3086" s="8" t="s">
        <v>28</v>
      </c>
      <c r="C3086" s="15">
        <v>264.30543999999998</v>
      </c>
      <c r="D3086" s="15">
        <v>264</v>
      </c>
      <c r="E3086" s="15">
        <f t="shared" si="312"/>
        <v>264</v>
      </c>
      <c r="F3086" s="15">
        <v>264</v>
      </c>
      <c r="G3086" s="15">
        <v>0</v>
      </c>
      <c r="H3086" s="15">
        <v>0</v>
      </c>
    </row>
    <row r="3087" spans="1:8" ht="16.5" thickTop="1" thickBot="1" x14ac:dyDescent="0.3">
      <c r="A3087" s="5" t="s">
        <v>3636</v>
      </c>
      <c r="B3087" s="7" t="s">
        <v>36</v>
      </c>
      <c r="C3087" s="15">
        <v>2.1869999999999998</v>
      </c>
      <c r="D3087" s="15">
        <v>0</v>
      </c>
      <c r="E3087" s="15">
        <f t="shared" si="312"/>
        <v>0</v>
      </c>
      <c r="F3087" s="15">
        <v>0</v>
      </c>
      <c r="G3087" s="15">
        <v>0</v>
      </c>
      <c r="H3087" s="15">
        <v>0</v>
      </c>
    </row>
    <row r="3088" spans="1:8" ht="16.5" thickTop="1" thickBot="1" x14ac:dyDescent="0.3">
      <c r="A3088" s="5" t="s">
        <v>3637</v>
      </c>
      <c r="B3088" s="6" t="s">
        <v>3638</v>
      </c>
      <c r="C3088" s="14">
        <v>372.28500000000003</v>
      </c>
      <c r="D3088" s="14">
        <v>388</v>
      </c>
      <c r="E3088" s="14">
        <f t="shared" si="312"/>
        <v>388</v>
      </c>
      <c r="F3088" s="14">
        <f>SUM(F3089,F3091)</f>
        <v>388</v>
      </c>
      <c r="G3088" s="14">
        <f>SUM(G3089,G3091)</f>
        <v>0</v>
      </c>
      <c r="H3088" s="14">
        <f>SUM(H3089,H3091)</f>
        <v>0</v>
      </c>
    </row>
    <row r="3089" spans="1:8" ht="16.5" thickTop="1" thickBot="1" x14ac:dyDescent="0.3">
      <c r="A3089" s="5" t="s">
        <v>3639</v>
      </c>
      <c r="B3089" s="7" t="s">
        <v>20</v>
      </c>
      <c r="C3089" s="15">
        <v>370.286</v>
      </c>
      <c r="D3089" s="15">
        <v>388</v>
      </c>
      <c r="E3089" s="15">
        <f t="shared" si="312"/>
        <v>388</v>
      </c>
      <c r="F3089" s="15">
        <f>SUM(F3090)</f>
        <v>388</v>
      </c>
      <c r="G3089" s="15">
        <f>SUM(G3090)</f>
        <v>0</v>
      </c>
      <c r="H3089" s="15">
        <f>SUM(H3090)</f>
        <v>0</v>
      </c>
    </row>
    <row r="3090" spans="1:8" ht="16.5" thickTop="1" thickBot="1" x14ac:dyDescent="0.3">
      <c r="A3090" s="5" t="s">
        <v>3640</v>
      </c>
      <c r="B3090" s="8" t="s">
        <v>28</v>
      </c>
      <c r="C3090" s="15">
        <v>370.286</v>
      </c>
      <c r="D3090" s="15">
        <v>388</v>
      </c>
      <c r="E3090" s="15">
        <f t="shared" si="312"/>
        <v>388</v>
      </c>
      <c r="F3090" s="15">
        <v>388</v>
      </c>
      <c r="G3090" s="15">
        <v>0</v>
      </c>
      <c r="H3090" s="15">
        <v>0</v>
      </c>
    </row>
    <row r="3091" spans="1:8" ht="16.5" thickTop="1" thickBot="1" x14ac:dyDescent="0.3">
      <c r="A3091" s="5" t="s">
        <v>3641</v>
      </c>
      <c r="B3091" s="7" t="s">
        <v>36</v>
      </c>
      <c r="C3091" s="15">
        <v>1.9990000000000001</v>
      </c>
      <c r="D3091" s="15">
        <v>0</v>
      </c>
      <c r="E3091" s="15">
        <f t="shared" si="312"/>
        <v>0</v>
      </c>
      <c r="F3091" s="15">
        <v>0</v>
      </c>
      <c r="G3091" s="15">
        <v>0</v>
      </c>
      <c r="H3091" s="15">
        <v>0</v>
      </c>
    </row>
    <row r="3092" spans="1:8" ht="31.5" thickTop="1" thickBot="1" x14ac:dyDescent="0.3">
      <c r="A3092" s="5" t="s">
        <v>3642</v>
      </c>
      <c r="B3092" s="6" t="s">
        <v>3643</v>
      </c>
      <c r="C3092" s="14">
        <v>170.81874999999997</v>
      </c>
      <c r="D3092" s="14">
        <v>0</v>
      </c>
      <c r="E3092" s="14">
        <f t="shared" si="312"/>
        <v>135</v>
      </c>
      <c r="F3092" s="14">
        <f t="shared" ref="F3092:H3093" si="313">SUM(F3096,F3100,F3103,F3106,F3109,F3112,F3115,F3118,F3121,F3124,F3127,F3130,F3133,F3136,F3139)</f>
        <v>135</v>
      </c>
      <c r="G3092" s="14">
        <f t="shared" si="313"/>
        <v>0</v>
      </c>
      <c r="H3092" s="14">
        <f t="shared" si="313"/>
        <v>0</v>
      </c>
    </row>
    <row r="3093" spans="1:8" ht="16.5" thickTop="1" thickBot="1" x14ac:dyDescent="0.3">
      <c r="A3093" s="5" t="s">
        <v>3644</v>
      </c>
      <c r="B3093" s="7" t="s">
        <v>20</v>
      </c>
      <c r="C3093" s="15">
        <v>170.81874999999997</v>
      </c>
      <c r="D3093" s="15">
        <v>0</v>
      </c>
      <c r="E3093" s="15">
        <f t="shared" si="312"/>
        <v>135</v>
      </c>
      <c r="F3093" s="15">
        <f t="shared" si="313"/>
        <v>135</v>
      </c>
      <c r="G3093" s="15">
        <f t="shared" si="313"/>
        <v>0</v>
      </c>
      <c r="H3093" s="15">
        <f t="shared" si="313"/>
        <v>0</v>
      </c>
    </row>
    <row r="3094" spans="1:8" ht="16.5" thickTop="1" thickBot="1" x14ac:dyDescent="0.3">
      <c r="A3094" s="5" t="s">
        <v>3645</v>
      </c>
      <c r="B3094" s="8" t="s">
        <v>24</v>
      </c>
      <c r="C3094" s="15">
        <v>100.71599999999999</v>
      </c>
      <c r="D3094" s="15">
        <v>0</v>
      </c>
      <c r="E3094" s="15">
        <f t="shared" si="312"/>
        <v>0</v>
      </c>
      <c r="F3094" s="15">
        <f>SUM(F3098,F3117)</f>
        <v>0</v>
      </c>
      <c r="G3094" s="15">
        <f>SUM(G3098,G3117)</f>
        <v>0</v>
      </c>
      <c r="H3094" s="15">
        <f>SUM(H3098,H3117)</f>
        <v>0</v>
      </c>
    </row>
    <row r="3095" spans="1:8" ht="16.5" thickTop="1" thickBot="1" x14ac:dyDescent="0.3">
      <c r="A3095" s="5" t="s">
        <v>3646</v>
      </c>
      <c r="B3095" s="8" t="s">
        <v>28</v>
      </c>
      <c r="C3095" s="15">
        <v>70.10275</v>
      </c>
      <c r="D3095" s="15">
        <v>0</v>
      </c>
      <c r="E3095" s="15">
        <f t="shared" si="312"/>
        <v>135</v>
      </c>
      <c r="F3095" s="15">
        <f>SUM(F3099,F3102,F3105,F3108,F3111,F3114,F3120,F3123,F3126,F3129,F3132,F3135,F3138,F3141)</f>
        <v>135</v>
      </c>
      <c r="G3095" s="15">
        <f>SUM(G3099,G3102,G3105,G3108,G3111,G3114,G3120,G3123,G3126,G3129,G3132,G3135,G3138,G3141)</f>
        <v>0</v>
      </c>
      <c r="H3095" s="15">
        <f>SUM(H3099,H3102,H3105,H3108,H3111,H3114,H3120,H3123,H3126,H3129,H3132,H3135,H3138,H3141)</f>
        <v>0</v>
      </c>
    </row>
    <row r="3096" spans="1:8" ht="46.5" thickTop="1" thickBot="1" x14ac:dyDescent="0.3">
      <c r="A3096" s="5" t="s">
        <v>3647</v>
      </c>
      <c r="B3096" s="6" t="s">
        <v>3648</v>
      </c>
      <c r="C3096" s="14">
        <v>0</v>
      </c>
      <c r="D3096" s="14">
        <v>0</v>
      </c>
      <c r="E3096" s="14">
        <f t="shared" si="312"/>
        <v>135</v>
      </c>
      <c r="F3096" s="14">
        <f>SUM(F3097)</f>
        <v>135</v>
      </c>
      <c r="G3096" s="14">
        <f>SUM(G3097)</f>
        <v>0</v>
      </c>
      <c r="H3096" s="14">
        <f>SUM(H3097)</f>
        <v>0</v>
      </c>
    </row>
    <row r="3097" spans="1:8" ht="16.5" thickTop="1" thickBot="1" x14ac:dyDescent="0.3">
      <c r="A3097" s="5" t="s">
        <v>3649</v>
      </c>
      <c r="B3097" s="7" t="s">
        <v>20</v>
      </c>
      <c r="C3097" s="15">
        <v>0</v>
      </c>
      <c r="D3097" s="15">
        <v>0</v>
      </c>
      <c r="E3097" s="15">
        <f t="shared" si="312"/>
        <v>135</v>
      </c>
      <c r="F3097" s="15">
        <f>SUM(F3098:F3099)</f>
        <v>135</v>
      </c>
      <c r="G3097" s="15">
        <f>SUM(G3098:G3099)</f>
        <v>0</v>
      </c>
      <c r="H3097" s="15">
        <f>SUM(H3098:H3099)</f>
        <v>0</v>
      </c>
    </row>
    <row r="3098" spans="1:8" ht="16.5" thickTop="1" thickBot="1" x14ac:dyDescent="0.3">
      <c r="A3098" s="5" t="s">
        <v>3650</v>
      </c>
      <c r="B3098" s="8" t="s">
        <v>24</v>
      </c>
      <c r="C3098" s="15">
        <v>0</v>
      </c>
      <c r="D3098" s="15">
        <v>0</v>
      </c>
      <c r="E3098" s="15">
        <f t="shared" si="312"/>
        <v>0</v>
      </c>
      <c r="F3098" s="15">
        <v>0</v>
      </c>
      <c r="G3098" s="15">
        <v>0</v>
      </c>
      <c r="H3098" s="15">
        <v>0</v>
      </c>
    </row>
    <row r="3099" spans="1:8" ht="16.5" thickTop="1" thickBot="1" x14ac:dyDescent="0.3">
      <c r="A3099" s="5" t="s">
        <v>3651</v>
      </c>
      <c r="B3099" s="8" t="s">
        <v>28</v>
      </c>
      <c r="C3099" s="15">
        <v>0</v>
      </c>
      <c r="D3099" s="15">
        <v>0</v>
      </c>
      <c r="E3099" s="15">
        <f t="shared" si="312"/>
        <v>135</v>
      </c>
      <c r="F3099" s="15">
        <v>135</v>
      </c>
      <c r="G3099" s="15">
        <v>0</v>
      </c>
      <c r="H3099" s="15">
        <v>0</v>
      </c>
    </row>
    <row r="3100" spans="1:8" ht="31.5" thickTop="1" thickBot="1" x14ac:dyDescent="0.3">
      <c r="A3100" s="5" t="s">
        <v>3652</v>
      </c>
      <c r="B3100" s="6" t="s">
        <v>3653</v>
      </c>
      <c r="C3100" s="14">
        <v>0.27600000000000002</v>
      </c>
      <c r="D3100" s="14">
        <v>0</v>
      </c>
      <c r="E3100" s="14">
        <f t="shared" si="312"/>
        <v>0</v>
      </c>
      <c r="F3100" s="14">
        <f t="shared" ref="F3100:H3101" si="314">SUM(F3101)</f>
        <v>0</v>
      </c>
      <c r="G3100" s="14">
        <f t="shared" si="314"/>
        <v>0</v>
      </c>
      <c r="H3100" s="14">
        <f t="shared" si="314"/>
        <v>0</v>
      </c>
    </row>
    <row r="3101" spans="1:8" ht="16.5" thickTop="1" thickBot="1" x14ac:dyDescent="0.3">
      <c r="A3101" s="5" t="s">
        <v>3654</v>
      </c>
      <c r="B3101" s="7" t="s">
        <v>20</v>
      </c>
      <c r="C3101" s="15">
        <v>0.27600000000000002</v>
      </c>
      <c r="D3101" s="15">
        <v>0</v>
      </c>
      <c r="E3101" s="15">
        <f t="shared" si="312"/>
        <v>0</v>
      </c>
      <c r="F3101" s="15">
        <f t="shared" si="314"/>
        <v>0</v>
      </c>
      <c r="G3101" s="15">
        <f t="shared" si="314"/>
        <v>0</v>
      </c>
      <c r="H3101" s="15">
        <f t="shared" si="314"/>
        <v>0</v>
      </c>
    </row>
    <row r="3102" spans="1:8" ht="16.5" thickTop="1" thickBot="1" x14ac:dyDescent="0.3">
      <c r="A3102" s="5" t="s">
        <v>3655</v>
      </c>
      <c r="B3102" s="8" t="s">
        <v>28</v>
      </c>
      <c r="C3102" s="15">
        <v>0.27600000000000002</v>
      </c>
      <c r="D3102" s="15">
        <v>0</v>
      </c>
      <c r="E3102" s="15">
        <f t="shared" si="312"/>
        <v>0</v>
      </c>
      <c r="F3102" s="15">
        <v>0</v>
      </c>
      <c r="G3102" s="15">
        <v>0</v>
      </c>
      <c r="H3102" s="15">
        <v>0</v>
      </c>
    </row>
    <row r="3103" spans="1:8" ht="16.5" thickTop="1" thickBot="1" x14ac:dyDescent="0.3">
      <c r="A3103" s="5" t="s">
        <v>3656</v>
      </c>
      <c r="B3103" s="6" t="s">
        <v>2999</v>
      </c>
      <c r="C3103" s="14">
        <v>0.73404000000000003</v>
      </c>
      <c r="D3103" s="14">
        <v>0</v>
      </c>
      <c r="E3103" s="14">
        <f t="shared" si="312"/>
        <v>0</v>
      </c>
      <c r="F3103" s="14">
        <f t="shared" ref="F3103:H3104" si="315">SUM(F3104)</f>
        <v>0</v>
      </c>
      <c r="G3103" s="14">
        <f t="shared" si="315"/>
        <v>0</v>
      </c>
      <c r="H3103" s="14">
        <f t="shared" si="315"/>
        <v>0</v>
      </c>
    </row>
    <row r="3104" spans="1:8" ht="16.5" thickTop="1" thickBot="1" x14ac:dyDescent="0.3">
      <c r="A3104" s="5" t="s">
        <v>3657</v>
      </c>
      <c r="B3104" s="7" t="s">
        <v>20</v>
      </c>
      <c r="C3104" s="15">
        <v>0.73404000000000003</v>
      </c>
      <c r="D3104" s="15">
        <v>0</v>
      </c>
      <c r="E3104" s="15">
        <f t="shared" si="312"/>
        <v>0</v>
      </c>
      <c r="F3104" s="15">
        <f t="shared" si="315"/>
        <v>0</v>
      </c>
      <c r="G3104" s="15">
        <f t="shared" si="315"/>
        <v>0</v>
      </c>
      <c r="H3104" s="15">
        <f t="shared" si="315"/>
        <v>0</v>
      </c>
    </row>
    <row r="3105" spans="1:8" ht="16.5" thickTop="1" thickBot="1" x14ac:dyDescent="0.3">
      <c r="A3105" s="5" t="s">
        <v>3658</v>
      </c>
      <c r="B3105" s="8" t="s">
        <v>28</v>
      </c>
      <c r="C3105" s="15">
        <v>0.73404000000000003</v>
      </c>
      <c r="D3105" s="15">
        <v>0</v>
      </c>
      <c r="E3105" s="15">
        <f t="shared" si="312"/>
        <v>0</v>
      </c>
      <c r="F3105" s="15">
        <v>0</v>
      </c>
      <c r="G3105" s="15">
        <v>0</v>
      </c>
      <c r="H3105" s="15">
        <v>0</v>
      </c>
    </row>
    <row r="3106" spans="1:8" ht="31.5" thickTop="1" thickBot="1" x14ac:dyDescent="0.3">
      <c r="A3106" s="5" t="s">
        <v>3659</v>
      </c>
      <c r="B3106" s="6" t="s">
        <v>3660</v>
      </c>
      <c r="C3106" s="14">
        <v>0.21789</v>
      </c>
      <c r="D3106" s="14">
        <v>0</v>
      </c>
      <c r="E3106" s="14">
        <f t="shared" si="312"/>
        <v>0</v>
      </c>
      <c r="F3106" s="14">
        <f t="shared" ref="F3106:H3107" si="316">SUM(F3107)</f>
        <v>0</v>
      </c>
      <c r="G3106" s="14">
        <f t="shared" si="316"/>
        <v>0</v>
      </c>
      <c r="H3106" s="14">
        <f t="shared" si="316"/>
        <v>0</v>
      </c>
    </row>
    <row r="3107" spans="1:8" ht="16.5" thickTop="1" thickBot="1" x14ac:dyDescent="0.3">
      <c r="A3107" s="5" t="s">
        <v>3661</v>
      </c>
      <c r="B3107" s="7" t="s">
        <v>20</v>
      </c>
      <c r="C3107" s="15">
        <v>0.21789</v>
      </c>
      <c r="D3107" s="15">
        <v>0</v>
      </c>
      <c r="E3107" s="15">
        <f t="shared" si="312"/>
        <v>0</v>
      </c>
      <c r="F3107" s="15">
        <f t="shared" si="316"/>
        <v>0</v>
      </c>
      <c r="G3107" s="15">
        <f t="shared" si="316"/>
        <v>0</v>
      </c>
      <c r="H3107" s="15">
        <f t="shared" si="316"/>
        <v>0</v>
      </c>
    </row>
    <row r="3108" spans="1:8" ht="16.5" thickTop="1" thickBot="1" x14ac:dyDescent="0.3">
      <c r="A3108" s="5" t="s">
        <v>3662</v>
      </c>
      <c r="B3108" s="8" t="s">
        <v>28</v>
      </c>
      <c r="C3108" s="15">
        <v>0.21789</v>
      </c>
      <c r="D3108" s="15">
        <v>0</v>
      </c>
      <c r="E3108" s="15">
        <f t="shared" si="312"/>
        <v>0</v>
      </c>
      <c r="F3108" s="15">
        <v>0</v>
      </c>
      <c r="G3108" s="15">
        <v>0</v>
      </c>
      <c r="H3108" s="15">
        <v>0</v>
      </c>
    </row>
    <row r="3109" spans="1:8" ht="31.5" thickTop="1" thickBot="1" x14ac:dyDescent="0.3">
      <c r="A3109" s="5" t="s">
        <v>3663</v>
      </c>
      <c r="B3109" s="6" t="s">
        <v>3664</v>
      </c>
      <c r="C3109" s="14">
        <v>0</v>
      </c>
      <c r="D3109" s="14">
        <v>0</v>
      </c>
      <c r="E3109" s="14">
        <f t="shared" si="312"/>
        <v>0</v>
      </c>
      <c r="F3109" s="14">
        <f t="shared" ref="F3109:H3110" si="317">SUM(F3110)</f>
        <v>0</v>
      </c>
      <c r="G3109" s="14">
        <f t="shared" si="317"/>
        <v>0</v>
      </c>
      <c r="H3109" s="14">
        <f t="shared" si="317"/>
        <v>0</v>
      </c>
    </row>
    <row r="3110" spans="1:8" ht="16.5" thickTop="1" thickBot="1" x14ac:dyDescent="0.3">
      <c r="A3110" s="5" t="s">
        <v>3665</v>
      </c>
      <c r="B3110" s="7" t="s">
        <v>20</v>
      </c>
      <c r="C3110" s="15">
        <v>0</v>
      </c>
      <c r="D3110" s="15">
        <v>0</v>
      </c>
      <c r="E3110" s="15">
        <f t="shared" si="312"/>
        <v>0</v>
      </c>
      <c r="F3110" s="15">
        <f t="shared" si="317"/>
        <v>0</v>
      </c>
      <c r="G3110" s="15">
        <f t="shared" si="317"/>
        <v>0</v>
      </c>
      <c r="H3110" s="15">
        <f t="shared" si="317"/>
        <v>0</v>
      </c>
    </row>
    <row r="3111" spans="1:8" ht="16.5" thickTop="1" thickBot="1" x14ac:dyDescent="0.3">
      <c r="A3111" s="5" t="s">
        <v>3666</v>
      </c>
      <c r="B3111" s="8" t="s">
        <v>28</v>
      </c>
      <c r="C3111" s="15">
        <v>0</v>
      </c>
      <c r="D3111" s="15">
        <v>0</v>
      </c>
      <c r="E3111" s="15">
        <f t="shared" si="312"/>
        <v>0</v>
      </c>
      <c r="F3111" s="15">
        <v>0</v>
      </c>
      <c r="G3111" s="15">
        <v>0</v>
      </c>
      <c r="H3111" s="15">
        <v>0</v>
      </c>
    </row>
    <row r="3112" spans="1:8" ht="31.5" thickTop="1" thickBot="1" x14ac:dyDescent="0.3">
      <c r="A3112" s="5" t="s">
        <v>3667</v>
      </c>
      <c r="B3112" s="6" t="s">
        <v>3668</v>
      </c>
      <c r="C3112" s="14">
        <v>0</v>
      </c>
      <c r="D3112" s="14">
        <v>0</v>
      </c>
      <c r="E3112" s="14">
        <f t="shared" si="312"/>
        <v>0</v>
      </c>
      <c r="F3112" s="14">
        <f t="shared" ref="F3112:H3113" si="318">SUM(F3113)</f>
        <v>0</v>
      </c>
      <c r="G3112" s="14">
        <f t="shared" si="318"/>
        <v>0</v>
      </c>
      <c r="H3112" s="14">
        <f t="shared" si="318"/>
        <v>0</v>
      </c>
    </row>
    <row r="3113" spans="1:8" ht="16.5" thickTop="1" thickBot="1" x14ac:dyDescent="0.3">
      <c r="A3113" s="5" t="s">
        <v>3669</v>
      </c>
      <c r="B3113" s="7" t="s">
        <v>20</v>
      </c>
      <c r="C3113" s="15">
        <v>0</v>
      </c>
      <c r="D3113" s="15">
        <v>0</v>
      </c>
      <c r="E3113" s="15">
        <f t="shared" si="312"/>
        <v>0</v>
      </c>
      <c r="F3113" s="15">
        <f t="shared" si="318"/>
        <v>0</v>
      </c>
      <c r="G3113" s="15">
        <f t="shared" si="318"/>
        <v>0</v>
      </c>
      <c r="H3113" s="15">
        <f t="shared" si="318"/>
        <v>0</v>
      </c>
    </row>
    <row r="3114" spans="1:8" ht="16.5" thickTop="1" thickBot="1" x14ac:dyDescent="0.3">
      <c r="A3114" s="5" t="s">
        <v>3670</v>
      </c>
      <c r="B3114" s="8" t="s">
        <v>28</v>
      </c>
      <c r="C3114" s="15">
        <v>0</v>
      </c>
      <c r="D3114" s="15">
        <v>0</v>
      </c>
      <c r="E3114" s="15">
        <f t="shared" si="312"/>
        <v>0</v>
      </c>
      <c r="F3114" s="15">
        <v>0</v>
      </c>
      <c r="G3114" s="15">
        <v>0</v>
      </c>
      <c r="H3114" s="15">
        <v>0</v>
      </c>
    </row>
    <row r="3115" spans="1:8" ht="46.5" thickTop="1" thickBot="1" x14ac:dyDescent="0.3">
      <c r="A3115" s="5" t="s">
        <v>3671</v>
      </c>
      <c r="B3115" s="6" t="s">
        <v>3672</v>
      </c>
      <c r="C3115" s="14">
        <v>100.71599999999999</v>
      </c>
      <c r="D3115" s="14">
        <v>0</v>
      </c>
      <c r="E3115" s="14">
        <f t="shared" si="312"/>
        <v>0</v>
      </c>
      <c r="F3115" s="14">
        <f t="shared" ref="F3115:H3116" si="319">SUM(F3116)</f>
        <v>0</v>
      </c>
      <c r="G3115" s="14">
        <f t="shared" si="319"/>
        <v>0</v>
      </c>
      <c r="H3115" s="14">
        <f t="shared" si="319"/>
        <v>0</v>
      </c>
    </row>
    <row r="3116" spans="1:8" ht="16.5" thickTop="1" thickBot="1" x14ac:dyDescent="0.3">
      <c r="A3116" s="5" t="s">
        <v>3673</v>
      </c>
      <c r="B3116" s="7" t="s">
        <v>20</v>
      </c>
      <c r="C3116" s="15">
        <v>100.71599999999999</v>
      </c>
      <c r="D3116" s="15">
        <v>0</v>
      </c>
      <c r="E3116" s="15">
        <f t="shared" si="312"/>
        <v>0</v>
      </c>
      <c r="F3116" s="15">
        <f t="shared" si="319"/>
        <v>0</v>
      </c>
      <c r="G3116" s="15">
        <f t="shared" si="319"/>
        <v>0</v>
      </c>
      <c r="H3116" s="15">
        <f t="shared" si="319"/>
        <v>0</v>
      </c>
    </row>
    <row r="3117" spans="1:8" ht="16.5" thickTop="1" thickBot="1" x14ac:dyDescent="0.3">
      <c r="A3117" s="5" t="s">
        <v>3674</v>
      </c>
      <c r="B3117" s="8" t="s">
        <v>24</v>
      </c>
      <c r="C3117" s="15">
        <v>100.71599999999999</v>
      </c>
      <c r="D3117" s="15">
        <v>0</v>
      </c>
      <c r="E3117" s="15">
        <f t="shared" si="312"/>
        <v>0</v>
      </c>
      <c r="F3117" s="15">
        <v>0</v>
      </c>
      <c r="G3117" s="15">
        <v>0</v>
      </c>
      <c r="H3117" s="15">
        <v>0</v>
      </c>
    </row>
    <row r="3118" spans="1:8" ht="31.5" thickTop="1" thickBot="1" x14ac:dyDescent="0.3">
      <c r="A3118" s="5" t="s">
        <v>3675</v>
      </c>
      <c r="B3118" s="6" t="s">
        <v>3676</v>
      </c>
      <c r="C3118" s="14">
        <v>4.5568400000000002</v>
      </c>
      <c r="D3118" s="14">
        <v>0</v>
      </c>
      <c r="E3118" s="14">
        <f t="shared" si="312"/>
        <v>0</v>
      </c>
      <c r="F3118" s="14">
        <f t="shared" ref="F3118:H3119" si="320">SUM(F3119)</f>
        <v>0</v>
      </c>
      <c r="G3118" s="14">
        <f t="shared" si="320"/>
        <v>0</v>
      </c>
      <c r="H3118" s="14">
        <f t="shared" si="320"/>
        <v>0</v>
      </c>
    </row>
    <row r="3119" spans="1:8" ht="16.5" thickTop="1" thickBot="1" x14ac:dyDescent="0.3">
      <c r="A3119" s="5" t="s">
        <v>3677</v>
      </c>
      <c r="B3119" s="7" t="s">
        <v>20</v>
      </c>
      <c r="C3119" s="15">
        <v>4.5568400000000002</v>
      </c>
      <c r="D3119" s="15">
        <v>0</v>
      </c>
      <c r="E3119" s="15">
        <f t="shared" si="312"/>
        <v>0</v>
      </c>
      <c r="F3119" s="15">
        <f t="shared" si="320"/>
        <v>0</v>
      </c>
      <c r="G3119" s="15">
        <f t="shared" si="320"/>
        <v>0</v>
      </c>
      <c r="H3119" s="15">
        <f t="shared" si="320"/>
        <v>0</v>
      </c>
    </row>
    <row r="3120" spans="1:8" ht="16.5" thickTop="1" thickBot="1" x14ac:dyDescent="0.3">
      <c r="A3120" s="5" t="s">
        <v>3678</v>
      </c>
      <c r="B3120" s="8" t="s">
        <v>28</v>
      </c>
      <c r="C3120" s="15">
        <v>4.5568400000000002</v>
      </c>
      <c r="D3120" s="15">
        <v>0</v>
      </c>
      <c r="E3120" s="15">
        <f t="shared" si="312"/>
        <v>0</v>
      </c>
      <c r="F3120" s="15">
        <v>0</v>
      </c>
      <c r="G3120" s="15">
        <v>0</v>
      </c>
      <c r="H3120" s="15">
        <v>0</v>
      </c>
    </row>
    <row r="3121" spans="1:8" ht="31.5" thickTop="1" thickBot="1" x14ac:dyDescent="0.3">
      <c r="A3121" s="5" t="s">
        <v>3679</v>
      </c>
      <c r="B3121" s="6" t="s">
        <v>3680</v>
      </c>
      <c r="C3121" s="14">
        <v>16.850000000000001</v>
      </c>
      <c r="D3121" s="14">
        <v>0</v>
      </c>
      <c r="E3121" s="14">
        <f t="shared" si="312"/>
        <v>0</v>
      </c>
      <c r="F3121" s="14">
        <f t="shared" ref="F3121:H3122" si="321">SUM(F3122)</f>
        <v>0</v>
      </c>
      <c r="G3121" s="14">
        <f t="shared" si="321"/>
        <v>0</v>
      </c>
      <c r="H3121" s="14">
        <f t="shared" si="321"/>
        <v>0</v>
      </c>
    </row>
    <row r="3122" spans="1:8" ht="16.5" thickTop="1" thickBot="1" x14ac:dyDescent="0.3">
      <c r="A3122" s="5" t="s">
        <v>3681</v>
      </c>
      <c r="B3122" s="7" t="s">
        <v>20</v>
      </c>
      <c r="C3122" s="15">
        <v>16.850000000000001</v>
      </c>
      <c r="D3122" s="15">
        <v>0</v>
      </c>
      <c r="E3122" s="15">
        <f t="shared" si="312"/>
        <v>0</v>
      </c>
      <c r="F3122" s="15">
        <f t="shared" si="321"/>
        <v>0</v>
      </c>
      <c r="G3122" s="15">
        <f t="shared" si="321"/>
        <v>0</v>
      </c>
      <c r="H3122" s="15">
        <f t="shared" si="321"/>
        <v>0</v>
      </c>
    </row>
    <row r="3123" spans="1:8" ht="16.5" thickTop="1" thickBot="1" x14ac:dyDescent="0.3">
      <c r="A3123" s="5" t="s">
        <v>3682</v>
      </c>
      <c r="B3123" s="8" t="s">
        <v>28</v>
      </c>
      <c r="C3123" s="15">
        <v>16.850000000000001</v>
      </c>
      <c r="D3123" s="15">
        <v>0</v>
      </c>
      <c r="E3123" s="15">
        <f t="shared" si="312"/>
        <v>0</v>
      </c>
      <c r="F3123" s="15">
        <v>0</v>
      </c>
      <c r="G3123" s="15">
        <v>0</v>
      </c>
      <c r="H3123" s="15">
        <v>0</v>
      </c>
    </row>
    <row r="3124" spans="1:8" ht="31.5" thickTop="1" thickBot="1" x14ac:dyDescent="0.3">
      <c r="A3124" s="5" t="s">
        <v>3683</v>
      </c>
      <c r="B3124" s="6" t="s">
        <v>3684</v>
      </c>
      <c r="C3124" s="14">
        <v>7.0149999999999997</v>
      </c>
      <c r="D3124" s="14">
        <v>0</v>
      </c>
      <c r="E3124" s="14">
        <f t="shared" si="312"/>
        <v>0</v>
      </c>
      <c r="F3124" s="14">
        <f t="shared" ref="F3124:H3125" si="322">SUM(F3125)</f>
        <v>0</v>
      </c>
      <c r="G3124" s="14">
        <f t="shared" si="322"/>
        <v>0</v>
      </c>
      <c r="H3124" s="14">
        <f t="shared" si="322"/>
        <v>0</v>
      </c>
    </row>
    <row r="3125" spans="1:8" ht="16.5" thickTop="1" thickBot="1" x14ac:dyDescent="0.3">
      <c r="A3125" s="5" t="s">
        <v>3685</v>
      </c>
      <c r="B3125" s="7" t="s">
        <v>20</v>
      </c>
      <c r="C3125" s="15">
        <v>7.0149999999999997</v>
      </c>
      <c r="D3125" s="15">
        <v>0</v>
      </c>
      <c r="E3125" s="15">
        <f t="shared" si="312"/>
        <v>0</v>
      </c>
      <c r="F3125" s="15">
        <f t="shared" si="322"/>
        <v>0</v>
      </c>
      <c r="G3125" s="15">
        <f t="shared" si="322"/>
        <v>0</v>
      </c>
      <c r="H3125" s="15">
        <f t="shared" si="322"/>
        <v>0</v>
      </c>
    </row>
    <row r="3126" spans="1:8" ht="16.5" thickTop="1" thickBot="1" x14ac:dyDescent="0.3">
      <c r="A3126" s="5" t="s">
        <v>3686</v>
      </c>
      <c r="B3126" s="8" t="s">
        <v>28</v>
      </c>
      <c r="C3126" s="15">
        <v>7.0149999999999997</v>
      </c>
      <c r="D3126" s="15">
        <v>0</v>
      </c>
      <c r="E3126" s="15">
        <f t="shared" si="312"/>
        <v>0</v>
      </c>
      <c r="F3126" s="15">
        <v>0</v>
      </c>
      <c r="G3126" s="15">
        <v>0</v>
      </c>
      <c r="H3126" s="15">
        <v>0</v>
      </c>
    </row>
    <row r="3127" spans="1:8" ht="31.5" thickTop="1" thickBot="1" x14ac:dyDescent="0.3">
      <c r="A3127" s="5" t="s">
        <v>3687</v>
      </c>
      <c r="B3127" s="6" t="s">
        <v>3688</v>
      </c>
      <c r="C3127" s="14">
        <v>2.8</v>
      </c>
      <c r="D3127" s="14">
        <v>0</v>
      </c>
      <c r="E3127" s="14">
        <f t="shared" si="312"/>
        <v>0</v>
      </c>
      <c r="F3127" s="14">
        <f t="shared" ref="F3127:H3128" si="323">SUM(F3128)</f>
        <v>0</v>
      </c>
      <c r="G3127" s="14">
        <f t="shared" si="323"/>
        <v>0</v>
      </c>
      <c r="H3127" s="14">
        <f t="shared" si="323"/>
        <v>0</v>
      </c>
    </row>
    <row r="3128" spans="1:8" ht="16.5" thickTop="1" thickBot="1" x14ac:dyDescent="0.3">
      <c r="A3128" s="5" t="s">
        <v>3689</v>
      </c>
      <c r="B3128" s="7" t="s">
        <v>20</v>
      </c>
      <c r="C3128" s="15">
        <v>2.8</v>
      </c>
      <c r="D3128" s="15">
        <v>0</v>
      </c>
      <c r="E3128" s="15">
        <f t="shared" si="312"/>
        <v>0</v>
      </c>
      <c r="F3128" s="15">
        <f t="shared" si="323"/>
        <v>0</v>
      </c>
      <c r="G3128" s="15">
        <f t="shared" si="323"/>
        <v>0</v>
      </c>
      <c r="H3128" s="15">
        <f t="shared" si="323"/>
        <v>0</v>
      </c>
    </row>
    <row r="3129" spans="1:8" ht="16.5" thickTop="1" thickBot="1" x14ac:dyDescent="0.3">
      <c r="A3129" s="5" t="s">
        <v>3690</v>
      </c>
      <c r="B3129" s="8" t="s">
        <v>28</v>
      </c>
      <c r="C3129" s="15">
        <v>2.8</v>
      </c>
      <c r="D3129" s="15">
        <v>0</v>
      </c>
      <c r="E3129" s="15">
        <f t="shared" si="312"/>
        <v>0</v>
      </c>
      <c r="F3129" s="15">
        <v>0</v>
      </c>
      <c r="G3129" s="15">
        <v>0</v>
      </c>
      <c r="H3129" s="15">
        <v>0</v>
      </c>
    </row>
    <row r="3130" spans="1:8" ht="31.5" thickTop="1" thickBot="1" x14ac:dyDescent="0.3">
      <c r="A3130" s="5" t="s">
        <v>3691</v>
      </c>
      <c r="B3130" s="6" t="s">
        <v>3692</v>
      </c>
      <c r="C3130" s="14">
        <v>3.1949999999999998</v>
      </c>
      <c r="D3130" s="14">
        <v>0</v>
      </c>
      <c r="E3130" s="14">
        <f t="shared" si="312"/>
        <v>0</v>
      </c>
      <c r="F3130" s="14">
        <f t="shared" ref="F3130:H3131" si="324">SUM(F3131)</f>
        <v>0</v>
      </c>
      <c r="G3130" s="14">
        <f t="shared" si="324"/>
        <v>0</v>
      </c>
      <c r="H3130" s="14">
        <f t="shared" si="324"/>
        <v>0</v>
      </c>
    </row>
    <row r="3131" spans="1:8" ht="16.5" thickTop="1" thickBot="1" x14ac:dyDescent="0.3">
      <c r="A3131" s="5" t="s">
        <v>3693</v>
      </c>
      <c r="B3131" s="7" t="s">
        <v>20</v>
      </c>
      <c r="C3131" s="15">
        <v>3.1949999999999998</v>
      </c>
      <c r="D3131" s="15">
        <v>0</v>
      </c>
      <c r="E3131" s="15">
        <f t="shared" si="312"/>
        <v>0</v>
      </c>
      <c r="F3131" s="15">
        <f t="shared" si="324"/>
        <v>0</v>
      </c>
      <c r="G3131" s="15">
        <f t="shared" si="324"/>
        <v>0</v>
      </c>
      <c r="H3131" s="15">
        <f t="shared" si="324"/>
        <v>0</v>
      </c>
    </row>
    <row r="3132" spans="1:8" ht="16.5" thickTop="1" thickBot="1" x14ac:dyDescent="0.3">
      <c r="A3132" s="5" t="s">
        <v>3694</v>
      </c>
      <c r="B3132" s="8" t="s">
        <v>28</v>
      </c>
      <c r="C3132" s="15">
        <v>3.1949999999999998</v>
      </c>
      <c r="D3132" s="15">
        <v>0</v>
      </c>
      <c r="E3132" s="15">
        <f t="shared" si="312"/>
        <v>0</v>
      </c>
      <c r="F3132" s="15">
        <v>0</v>
      </c>
      <c r="G3132" s="15">
        <v>0</v>
      </c>
      <c r="H3132" s="15">
        <v>0</v>
      </c>
    </row>
    <row r="3133" spans="1:8" ht="31.5" thickTop="1" thickBot="1" x14ac:dyDescent="0.3">
      <c r="A3133" s="5" t="s">
        <v>3695</v>
      </c>
      <c r="B3133" s="6" t="s">
        <v>3696</v>
      </c>
      <c r="C3133" s="14">
        <v>8.3358399999999993</v>
      </c>
      <c r="D3133" s="14">
        <v>0</v>
      </c>
      <c r="E3133" s="14">
        <f t="shared" si="312"/>
        <v>0</v>
      </c>
      <c r="F3133" s="14">
        <f t="shared" ref="F3133:H3134" si="325">SUM(F3134)</f>
        <v>0</v>
      </c>
      <c r="G3133" s="14">
        <f t="shared" si="325"/>
        <v>0</v>
      </c>
      <c r="H3133" s="14">
        <f t="shared" si="325"/>
        <v>0</v>
      </c>
    </row>
    <row r="3134" spans="1:8" ht="16.5" thickTop="1" thickBot="1" x14ac:dyDescent="0.3">
      <c r="A3134" s="5" t="s">
        <v>3697</v>
      </c>
      <c r="B3134" s="7" t="s">
        <v>20</v>
      </c>
      <c r="C3134" s="15">
        <v>8.3358399999999993</v>
      </c>
      <c r="D3134" s="15">
        <v>0</v>
      </c>
      <c r="E3134" s="15">
        <f t="shared" si="312"/>
        <v>0</v>
      </c>
      <c r="F3134" s="15">
        <f t="shared" si="325"/>
        <v>0</v>
      </c>
      <c r="G3134" s="15">
        <f t="shared" si="325"/>
        <v>0</v>
      </c>
      <c r="H3134" s="15">
        <f t="shared" si="325"/>
        <v>0</v>
      </c>
    </row>
    <row r="3135" spans="1:8" ht="16.5" thickTop="1" thickBot="1" x14ac:dyDescent="0.3">
      <c r="A3135" s="5" t="s">
        <v>3698</v>
      </c>
      <c r="B3135" s="8" t="s">
        <v>28</v>
      </c>
      <c r="C3135" s="15">
        <v>8.3358399999999993</v>
      </c>
      <c r="D3135" s="15">
        <v>0</v>
      </c>
      <c r="E3135" s="15">
        <f t="shared" si="312"/>
        <v>0</v>
      </c>
      <c r="F3135" s="15">
        <v>0</v>
      </c>
      <c r="G3135" s="15">
        <v>0</v>
      </c>
      <c r="H3135" s="15">
        <v>0</v>
      </c>
    </row>
    <row r="3136" spans="1:8" ht="31.5" thickTop="1" thickBot="1" x14ac:dyDescent="0.3">
      <c r="A3136" s="5" t="s">
        <v>3699</v>
      </c>
      <c r="B3136" s="6" t="s">
        <v>3700</v>
      </c>
      <c r="C3136" s="14">
        <v>26.122140000000002</v>
      </c>
      <c r="D3136" s="14">
        <v>0</v>
      </c>
      <c r="E3136" s="14">
        <f t="shared" si="312"/>
        <v>0</v>
      </c>
      <c r="F3136" s="14">
        <f t="shared" ref="F3136:H3137" si="326">SUM(F3137)</f>
        <v>0</v>
      </c>
      <c r="G3136" s="14">
        <f t="shared" si="326"/>
        <v>0</v>
      </c>
      <c r="H3136" s="14">
        <f t="shared" si="326"/>
        <v>0</v>
      </c>
    </row>
    <row r="3137" spans="1:8" ht="16.5" thickTop="1" thickBot="1" x14ac:dyDescent="0.3">
      <c r="A3137" s="5" t="s">
        <v>3701</v>
      </c>
      <c r="B3137" s="7" t="s">
        <v>20</v>
      </c>
      <c r="C3137" s="15">
        <v>26.122140000000002</v>
      </c>
      <c r="D3137" s="15">
        <v>0</v>
      </c>
      <c r="E3137" s="15">
        <f t="shared" si="312"/>
        <v>0</v>
      </c>
      <c r="F3137" s="15">
        <f t="shared" si="326"/>
        <v>0</v>
      </c>
      <c r="G3137" s="15">
        <f t="shared" si="326"/>
        <v>0</v>
      </c>
      <c r="H3137" s="15">
        <f t="shared" si="326"/>
        <v>0</v>
      </c>
    </row>
    <row r="3138" spans="1:8" ht="16.5" thickTop="1" thickBot="1" x14ac:dyDescent="0.3">
      <c r="A3138" s="5" t="s">
        <v>3702</v>
      </c>
      <c r="B3138" s="8" t="s">
        <v>28</v>
      </c>
      <c r="C3138" s="15">
        <v>26.122140000000002</v>
      </c>
      <c r="D3138" s="15">
        <v>0</v>
      </c>
      <c r="E3138" s="15">
        <f t="shared" si="312"/>
        <v>0</v>
      </c>
      <c r="F3138" s="15">
        <v>0</v>
      </c>
      <c r="G3138" s="15">
        <v>0</v>
      </c>
      <c r="H3138" s="15">
        <v>0</v>
      </c>
    </row>
    <row r="3139" spans="1:8" ht="46.5" thickTop="1" thickBot="1" x14ac:dyDescent="0.3">
      <c r="A3139" s="5" t="s">
        <v>3703</v>
      </c>
      <c r="B3139" s="6" t="s">
        <v>3704</v>
      </c>
      <c r="C3139" s="14">
        <v>0</v>
      </c>
      <c r="D3139" s="14">
        <v>0</v>
      </c>
      <c r="E3139" s="14">
        <f t="shared" si="312"/>
        <v>0</v>
      </c>
      <c r="F3139" s="14">
        <f t="shared" ref="F3139:H3140" si="327">SUM(F3140)</f>
        <v>0</v>
      </c>
      <c r="G3139" s="14">
        <f t="shared" si="327"/>
        <v>0</v>
      </c>
      <c r="H3139" s="14">
        <f t="shared" si="327"/>
        <v>0</v>
      </c>
    </row>
    <row r="3140" spans="1:8" ht="16.5" thickTop="1" thickBot="1" x14ac:dyDescent="0.3">
      <c r="A3140" s="5" t="s">
        <v>3705</v>
      </c>
      <c r="B3140" s="7" t="s">
        <v>20</v>
      </c>
      <c r="C3140" s="15">
        <v>0</v>
      </c>
      <c r="D3140" s="15">
        <v>0</v>
      </c>
      <c r="E3140" s="15">
        <f t="shared" si="312"/>
        <v>0</v>
      </c>
      <c r="F3140" s="15">
        <f t="shared" si="327"/>
        <v>0</v>
      </c>
      <c r="G3140" s="15">
        <f t="shared" si="327"/>
        <v>0</v>
      </c>
      <c r="H3140" s="15">
        <f t="shared" si="327"/>
        <v>0</v>
      </c>
    </row>
    <row r="3141" spans="1:8" ht="16.5" thickTop="1" thickBot="1" x14ac:dyDescent="0.3">
      <c r="A3141" s="5" t="s">
        <v>3706</v>
      </c>
      <c r="B3141" s="8" t="s">
        <v>28</v>
      </c>
      <c r="C3141" s="15">
        <v>0</v>
      </c>
      <c r="D3141" s="15">
        <v>0</v>
      </c>
      <c r="E3141" s="15">
        <f t="shared" si="312"/>
        <v>0</v>
      </c>
      <c r="F3141" s="15">
        <v>0</v>
      </c>
      <c r="G3141" s="15">
        <v>0</v>
      </c>
      <c r="H3141" s="15">
        <v>0</v>
      </c>
    </row>
    <row r="3142" spans="1:8" ht="16.5" thickTop="1" thickBot="1" x14ac:dyDescent="0.3">
      <c r="A3142" s="5" t="s">
        <v>3707</v>
      </c>
      <c r="B3142" s="6" t="s">
        <v>3708</v>
      </c>
      <c r="C3142" s="14">
        <v>0</v>
      </c>
      <c r="D3142" s="14">
        <v>0</v>
      </c>
      <c r="E3142" s="14">
        <f t="shared" ref="E3142:E3205" si="328">SUM(F3142:H3142)</f>
        <v>0</v>
      </c>
      <c r="F3142" s="14">
        <f t="shared" ref="F3142:H3145" si="329">SUM(F3146)</f>
        <v>0</v>
      </c>
      <c r="G3142" s="14">
        <f t="shared" si="329"/>
        <v>0</v>
      </c>
      <c r="H3142" s="14">
        <f t="shared" si="329"/>
        <v>0</v>
      </c>
    </row>
    <row r="3143" spans="1:8" ht="16.5" thickTop="1" thickBot="1" x14ac:dyDescent="0.3">
      <c r="A3143" s="5" t="s">
        <v>3709</v>
      </c>
      <c r="B3143" s="7" t="s">
        <v>20</v>
      </c>
      <c r="C3143" s="15">
        <v>0</v>
      </c>
      <c r="D3143" s="15">
        <v>0</v>
      </c>
      <c r="E3143" s="15">
        <f t="shared" si="328"/>
        <v>0</v>
      </c>
      <c r="F3143" s="15">
        <f t="shared" si="329"/>
        <v>0</v>
      </c>
      <c r="G3143" s="15">
        <f t="shared" si="329"/>
        <v>0</v>
      </c>
      <c r="H3143" s="15">
        <f t="shared" si="329"/>
        <v>0</v>
      </c>
    </row>
    <row r="3144" spans="1:8" ht="16.5" thickTop="1" thickBot="1" x14ac:dyDescent="0.3">
      <c r="A3144" s="5" t="s">
        <v>3710</v>
      </c>
      <c r="B3144" s="8" t="s">
        <v>24</v>
      </c>
      <c r="C3144" s="15">
        <v>0</v>
      </c>
      <c r="D3144" s="15">
        <v>0</v>
      </c>
      <c r="E3144" s="15">
        <f t="shared" si="328"/>
        <v>0</v>
      </c>
      <c r="F3144" s="15">
        <f t="shared" si="329"/>
        <v>0</v>
      </c>
      <c r="G3144" s="15">
        <f t="shared" si="329"/>
        <v>0</v>
      </c>
      <c r="H3144" s="15">
        <f t="shared" si="329"/>
        <v>0</v>
      </c>
    </row>
    <row r="3145" spans="1:8" ht="16.5" thickTop="1" thickBot="1" x14ac:dyDescent="0.3">
      <c r="A3145" s="5" t="s">
        <v>3711</v>
      </c>
      <c r="B3145" s="8" t="s">
        <v>28</v>
      </c>
      <c r="C3145" s="15">
        <v>0</v>
      </c>
      <c r="D3145" s="15">
        <v>0</v>
      </c>
      <c r="E3145" s="15">
        <f t="shared" si="328"/>
        <v>0</v>
      </c>
      <c r="F3145" s="15">
        <f t="shared" si="329"/>
        <v>0</v>
      </c>
      <c r="G3145" s="15">
        <f t="shared" si="329"/>
        <v>0</v>
      </c>
      <c r="H3145" s="15">
        <f t="shared" si="329"/>
        <v>0</v>
      </c>
    </row>
    <row r="3146" spans="1:8" ht="46.5" thickTop="1" thickBot="1" x14ac:dyDescent="0.3">
      <c r="A3146" s="5" t="s">
        <v>3712</v>
      </c>
      <c r="B3146" s="6" t="s">
        <v>3713</v>
      </c>
      <c r="C3146" s="14">
        <v>0</v>
      </c>
      <c r="D3146" s="14">
        <v>0</v>
      </c>
      <c r="E3146" s="14">
        <f t="shared" si="328"/>
        <v>0</v>
      </c>
      <c r="F3146" s="14">
        <f>SUM(F3147)</f>
        <v>0</v>
      </c>
      <c r="G3146" s="14">
        <f>SUM(G3147)</f>
        <v>0</v>
      </c>
      <c r="H3146" s="14">
        <f>SUM(H3147)</f>
        <v>0</v>
      </c>
    </row>
    <row r="3147" spans="1:8" ht="16.5" thickTop="1" thickBot="1" x14ac:dyDescent="0.3">
      <c r="A3147" s="5" t="s">
        <v>3714</v>
      </c>
      <c r="B3147" s="7" t="s">
        <v>20</v>
      </c>
      <c r="C3147" s="15">
        <v>0</v>
      </c>
      <c r="D3147" s="15">
        <v>0</v>
      </c>
      <c r="E3147" s="15">
        <f t="shared" si="328"/>
        <v>0</v>
      </c>
      <c r="F3147" s="15">
        <f>SUM(F3148:F3149)</f>
        <v>0</v>
      </c>
      <c r="G3147" s="15">
        <f>SUM(G3148:G3149)</f>
        <v>0</v>
      </c>
      <c r="H3147" s="15">
        <f>SUM(H3148:H3149)</f>
        <v>0</v>
      </c>
    </row>
    <row r="3148" spans="1:8" ht="16.5" thickTop="1" thickBot="1" x14ac:dyDescent="0.3">
      <c r="A3148" s="5" t="s">
        <v>3715</v>
      </c>
      <c r="B3148" s="8" t="s">
        <v>24</v>
      </c>
      <c r="C3148" s="15">
        <v>0</v>
      </c>
      <c r="D3148" s="15">
        <v>0</v>
      </c>
      <c r="E3148" s="15">
        <f t="shared" si="328"/>
        <v>0</v>
      </c>
      <c r="F3148" s="15">
        <v>0</v>
      </c>
      <c r="G3148" s="15">
        <v>0</v>
      </c>
      <c r="H3148" s="15">
        <v>0</v>
      </c>
    </row>
    <row r="3149" spans="1:8" ht="16.5" thickTop="1" thickBot="1" x14ac:dyDescent="0.3">
      <c r="A3149" s="5" t="s">
        <v>3716</v>
      </c>
      <c r="B3149" s="8" t="s">
        <v>28</v>
      </c>
      <c r="C3149" s="15">
        <v>0</v>
      </c>
      <c r="D3149" s="15">
        <v>0</v>
      </c>
      <c r="E3149" s="15">
        <f t="shared" si="328"/>
        <v>0</v>
      </c>
      <c r="F3149" s="15">
        <v>0</v>
      </c>
      <c r="G3149" s="15">
        <v>0</v>
      </c>
      <c r="H3149" s="15">
        <v>0</v>
      </c>
    </row>
    <row r="3150" spans="1:8" ht="31.5" thickTop="1" thickBot="1" x14ac:dyDescent="0.3">
      <c r="A3150" s="5" t="s">
        <v>3717</v>
      </c>
      <c r="B3150" s="6" t="s">
        <v>3718</v>
      </c>
      <c r="C3150" s="14">
        <v>0</v>
      </c>
      <c r="D3150" s="14">
        <v>0</v>
      </c>
      <c r="E3150" s="14">
        <f t="shared" si="328"/>
        <v>0</v>
      </c>
      <c r="F3150" s="14">
        <f t="shared" ref="F3150:H3151" si="330">SUM(F3151)</f>
        <v>0</v>
      </c>
      <c r="G3150" s="14">
        <f t="shared" si="330"/>
        <v>0</v>
      </c>
      <c r="H3150" s="14">
        <f t="shared" si="330"/>
        <v>0</v>
      </c>
    </row>
    <row r="3151" spans="1:8" ht="16.5" thickTop="1" thickBot="1" x14ac:dyDescent="0.3">
      <c r="A3151" s="5" t="s">
        <v>3719</v>
      </c>
      <c r="B3151" s="7" t="s">
        <v>20</v>
      </c>
      <c r="C3151" s="15">
        <v>0</v>
      </c>
      <c r="D3151" s="15">
        <v>0</v>
      </c>
      <c r="E3151" s="15">
        <f t="shared" si="328"/>
        <v>0</v>
      </c>
      <c r="F3151" s="15">
        <f t="shared" si="330"/>
        <v>0</v>
      </c>
      <c r="G3151" s="15">
        <f t="shared" si="330"/>
        <v>0</v>
      </c>
      <c r="H3151" s="15">
        <f t="shared" si="330"/>
        <v>0</v>
      </c>
    </row>
    <row r="3152" spans="1:8" ht="16.5" thickTop="1" thickBot="1" x14ac:dyDescent="0.3">
      <c r="A3152" s="5" t="s">
        <v>3720</v>
      </c>
      <c r="B3152" s="8" t="s">
        <v>24</v>
      </c>
      <c r="C3152" s="15">
        <v>0</v>
      </c>
      <c r="D3152" s="15">
        <v>0</v>
      </c>
      <c r="E3152" s="15">
        <f t="shared" si="328"/>
        <v>0</v>
      </c>
      <c r="F3152" s="15">
        <v>0</v>
      </c>
      <c r="G3152" s="15">
        <v>0</v>
      </c>
      <c r="H3152" s="15">
        <v>0</v>
      </c>
    </row>
    <row r="3153" spans="1:8" ht="16.5" thickTop="1" thickBot="1" x14ac:dyDescent="0.3">
      <c r="A3153" s="5" t="s">
        <v>3721</v>
      </c>
      <c r="B3153" s="6" t="s">
        <v>3722</v>
      </c>
      <c r="C3153" s="14">
        <v>943.63270999999997</v>
      </c>
      <c r="D3153" s="14">
        <v>1707</v>
      </c>
      <c r="E3153" s="14">
        <f t="shared" si="328"/>
        <v>0</v>
      </c>
      <c r="F3153" s="14">
        <f>SUM(F3154,F3159:F3160)</f>
        <v>0</v>
      </c>
      <c r="G3153" s="14">
        <f>SUM(G3154,G3159:G3160)</f>
        <v>0</v>
      </c>
      <c r="H3153" s="14">
        <f>SUM(H3154,H3159:H3160)</f>
        <v>0</v>
      </c>
    </row>
    <row r="3154" spans="1:8" ht="16.5" thickTop="1" thickBot="1" x14ac:dyDescent="0.3">
      <c r="A3154" s="5" t="s">
        <v>3723</v>
      </c>
      <c r="B3154" s="7" t="s">
        <v>20</v>
      </c>
      <c r="C3154" s="15">
        <v>943.63270999999997</v>
      </c>
      <c r="D3154" s="15">
        <v>1597</v>
      </c>
      <c r="E3154" s="15">
        <f t="shared" si="328"/>
        <v>0</v>
      </c>
      <c r="F3154" s="15">
        <f>SUM(F3155:F3158)</f>
        <v>0</v>
      </c>
      <c r="G3154" s="15">
        <f>SUM(G3155:G3158)</f>
        <v>0</v>
      </c>
      <c r="H3154" s="15">
        <f>SUM(H3155:H3158)</f>
        <v>0</v>
      </c>
    </row>
    <row r="3155" spans="1:8" ht="16.5" thickTop="1" thickBot="1" x14ac:dyDescent="0.3">
      <c r="A3155" s="5" t="s">
        <v>3724</v>
      </c>
      <c r="B3155" s="8" t="s">
        <v>24</v>
      </c>
      <c r="C3155" s="15">
        <v>666.40755999999999</v>
      </c>
      <c r="D3155" s="15">
        <v>1093</v>
      </c>
      <c r="E3155" s="15">
        <f t="shared" si="328"/>
        <v>0</v>
      </c>
      <c r="F3155" s="15">
        <v>0</v>
      </c>
      <c r="G3155" s="15">
        <v>0</v>
      </c>
      <c r="H3155" s="15">
        <v>0</v>
      </c>
    </row>
    <row r="3156" spans="1:8" ht="16.5" thickTop="1" thickBot="1" x14ac:dyDescent="0.3">
      <c r="A3156" s="5" t="s">
        <v>3725</v>
      </c>
      <c r="B3156" s="8" t="s">
        <v>28</v>
      </c>
      <c r="C3156" s="15">
        <v>0</v>
      </c>
      <c r="D3156" s="15">
        <v>140</v>
      </c>
      <c r="E3156" s="15">
        <f t="shared" si="328"/>
        <v>0</v>
      </c>
      <c r="F3156" s="15">
        <v>0</v>
      </c>
      <c r="G3156" s="15">
        <v>0</v>
      </c>
      <c r="H3156" s="15">
        <v>0</v>
      </c>
    </row>
    <row r="3157" spans="1:8" ht="16.5" thickTop="1" thickBot="1" x14ac:dyDescent="0.3">
      <c r="A3157" s="5" t="s">
        <v>3726</v>
      </c>
      <c r="B3157" s="8" t="s">
        <v>32</v>
      </c>
      <c r="C3157" s="15">
        <v>0</v>
      </c>
      <c r="D3157" s="15">
        <v>0</v>
      </c>
      <c r="E3157" s="15">
        <f t="shared" si="328"/>
        <v>0</v>
      </c>
      <c r="F3157" s="15">
        <v>0</v>
      </c>
      <c r="G3157" s="15">
        <v>0</v>
      </c>
      <c r="H3157" s="15">
        <v>0</v>
      </c>
    </row>
    <row r="3158" spans="1:8" ht="16.5" thickTop="1" thickBot="1" x14ac:dyDescent="0.3">
      <c r="A3158" s="5" t="s">
        <v>3727</v>
      </c>
      <c r="B3158" s="8" t="s">
        <v>34</v>
      </c>
      <c r="C3158" s="15">
        <v>277.22514999999999</v>
      </c>
      <c r="D3158" s="15">
        <v>364</v>
      </c>
      <c r="E3158" s="15">
        <f t="shared" si="328"/>
        <v>0</v>
      </c>
      <c r="F3158" s="15">
        <v>0</v>
      </c>
      <c r="G3158" s="15">
        <v>0</v>
      </c>
      <c r="H3158" s="15">
        <v>0</v>
      </c>
    </row>
    <row r="3159" spans="1:8" ht="16.5" thickTop="1" thickBot="1" x14ac:dyDescent="0.3">
      <c r="A3159" s="5" t="s">
        <v>3728</v>
      </c>
      <c r="B3159" s="7" t="s">
        <v>36</v>
      </c>
      <c r="C3159" s="15">
        <v>0</v>
      </c>
      <c r="D3159" s="15">
        <v>110</v>
      </c>
      <c r="E3159" s="15">
        <f t="shared" si="328"/>
        <v>0</v>
      </c>
      <c r="F3159" s="15">
        <v>0</v>
      </c>
      <c r="G3159" s="15">
        <v>0</v>
      </c>
      <c r="H3159" s="15">
        <v>0</v>
      </c>
    </row>
    <row r="3160" spans="1:8" ht="16.5" thickTop="1" thickBot="1" x14ac:dyDescent="0.3">
      <c r="A3160" s="5" t="s">
        <v>3729</v>
      </c>
      <c r="B3160" s="7" t="s">
        <v>40</v>
      </c>
      <c r="C3160" s="15">
        <v>0</v>
      </c>
      <c r="D3160" s="15">
        <v>0</v>
      </c>
      <c r="E3160" s="15">
        <f t="shared" si="328"/>
        <v>0</v>
      </c>
      <c r="F3160" s="15">
        <v>0</v>
      </c>
      <c r="G3160" s="15">
        <v>0</v>
      </c>
      <c r="H3160" s="15">
        <v>0</v>
      </c>
    </row>
    <row r="3161" spans="1:8" ht="31.5" thickTop="1" thickBot="1" x14ac:dyDescent="0.3">
      <c r="A3161" s="5" t="s">
        <v>3730</v>
      </c>
      <c r="B3161" s="6" t="s">
        <v>3731</v>
      </c>
      <c r="C3161" s="14">
        <v>99364.39086</v>
      </c>
      <c r="D3161" s="14">
        <v>94441</v>
      </c>
      <c r="E3161" s="14">
        <f t="shared" si="328"/>
        <v>89091</v>
      </c>
      <c r="F3161" s="14">
        <f t="shared" ref="F3161:H3162" si="331">SUM(F3170,F3192)</f>
        <v>89091</v>
      </c>
      <c r="G3161" s="14">
        <f t="shared" si="331"/>
        <v>0</v>
      </c>
      <c r="H3161" s="14">
        <f t="shared" si="331"/>
        <v>0</v>
      </c>
    </row>
    <row r="3162" spans="1:8" ht="16.5" thickTop="1" thickBot="1" x14ac:dyDescent="0.3">
      <c r="A3162" s="5" t="s">
        <v>3732</v>
      </c>
      <c r="B3162" s="7" t="s">
        <v>20</v>
      </c>
      <c r="C3162" s="15">
        <v>55757.025409999995</v>
      </c>
      <c r="D3162" s="15">
        <v>36160</v>
      </c>
      <c r="E3162" s="15">
        <f t="shared" si="328"/>
        <v>30861</v>
      </c>
      <c r="F3162" s="15">
        <f t="shared" si="331"/>
        <v>30861</v>
      </c>
      <c r="G3162" s="15">
        <f t="shared" si="331"/>
        <v>0</v>
      </c>
      <c r="H3162" s="15">
        <f t="shared" si="331"/>
        <v>0</v>
      </c>
    </row>
    <row r="3163" spans="1:8" ht="16.5" thickTop="1" thickBot="1" x14ac:dyDescent="0.3">
      <c r="A3163" s="5" t="s">
        <v>3733</v>
      </c>
      <c r="B3163" s="8" t="s">
        <v>22</v>
      </c>
      <c r="C3163" s="15">
        <v>1188.97471</v>
      </c>
      <c r="D3163" s="15">
        <v>1226</v>
      </c>
      <c r="E3163" s="15">
        <f t="shared" si="328"/>
        <v>1231</v>
      </c>
      <c r="F3163" s="15">
        <f>SUM(F3172)</f>
        <v>1231</v>
      </c>
      <c r="G3163" s="15">
        <f>SUM(G3172)</f>
        <v>0</v>
      </c>
      <c r="H3163" s="15">
        <f>SUM(H3172)</f>
        <v>0</v>
      </c>
    </row>
    <row r="3164" spans="1:8" ht="16.5" thickTop="1" thickBot="1" x14ac:dyDescent="0.3">
      <c r="A3164" s="5" t="s">
        <v>3734</v>
      </c>
      <c r="B3164" s="8" t="s">
        <v>24</v>
      </c>
      <c r="C3164" s="15">
        <v>3105.4964099999997</v>
      </c>
      <c r="D3164" s="15">
        <v>2667</v>
      </c>
      <c r="E3164" s="15">
        <f t="shared" si="328"/>
        <v>3014</v>
      </c>
      <c r="F3164" s="15">
        <f>SUM(F3173,F3194)</f>
        <v>3014</v>
      </c>
      <c r="G3164" s="15">
        <f>SUM(G3173,G3194)</f>
        <v>0</v>
      </c>
      <c r="H3164" s="15">
        <f>SUM(H3173,H3194)</f>
        <v>0</v>
      </c>
    </row>
    <row r="3165" spans="1:8" ht="16.5" thickTop="1" thickBot="1" x14ac:dyDescent="0.3">
      <c r="A3165" s="5" t="s">
        <v>3735</v>
      </c>
      <c r="B3165" s="8" t="s">
        <v>30</v>
      </c>
      <c r="C3165" s="15">
        <v>0</v>
      </c>
      <c r="D3165" s="15">
        <v>5000</v>
      </c>
      <c r="E3165" s="15">
        <f t="shared" si="328"/>
        <v>5450</v>
      </c>
      <c r="F3165" s="15">
        <f>SUM(F3195)</f>
        <v>5450</v>
      </c>
      <c r="G3165" s="15">
        <f>SUM(G3195)</f>
        <v>0</v>
      </c>
      <c r="H3165" s="15">
        <f>SUM(H3195)</f>
        <v>0</v>
      </c>
    </row>
    <row r="3166" spans="1:8" ht="16.5" thickTop="1" thickBot="1" x14ac:dyDescent="0.3">
      <c r="A3166" s="5" t="s">
        <v>3736</v>
      </c>
      <c r="B3166" s="8" t="s">
        <v>32</v>
      </c>
      <c r="C3166" s="15">
        <v>14.179119999999999</v>
      </c>
      <c r="D3166" s="15">
        <v>10</v>
      </c>
      <c r="E3166" s="15">
        <f t="shared" si="328"/>
        <v>10</v>
      </c>
      <c r="F3166" s="15">
        <f t="shared" ref="F3166:H3168" si="332">SUM(F3174,F3196)</f>
        <v>10</v>
      </c>
      <c r="G3166" s="15">
        <f t="shared" si="332"/>
        <v>0</v>
      </c>
      <c r="H3166" s="15">
        <f t="shared" si="332"/>
        <v>0</v>
      </c>
    </row>
    <row r="3167" spans="1:8" ht="16.5" thickTop="1" thickBot="1" x14ac:dyDescent="0.3">
      <c r="A3167" s="5" t="s">
        <v>3737</v>
      </c>
      <c r="B3167" s="8" t="s">
        <v>34</v>
      </c>
      <c r="C3167" s="15">
        <v>51448.375169999999</v>
      </c>
      <c r="D3167" s="15">
        <v>27257</v>
      </c>
      <c r="E3167" s="15">
        <f t="shared" si="328"/>
        <v>21156</v>
      </c>
      <c r="F3167" s="15">
        <f t="shared" si="332"/>
        <v>21156</v>
      </c>
      <c r="G3167" s="15">
        <f t="shared" si="332"/>
        <v>0</v>
      </c>
      <c r="H3167" s="15">
        <f t="shared" si="332"/>
        <v>0</v>
      </c>
    </row>
    <row r="3168" spans="1:8" ht="16.5" thickTop="1" thickBot="1" x14ac:dyDescent="0.3">
      <c r="A3168" s="5" t="s">
        <v>3738</v>
      </c>
      <c r="B3168" s="7" t="s">
        <v>36</v>
      </c>
      <c r="C3168" s="15">
        <v>43489.611440000001</v>
      </c>
      <c r="D3168" s="15">
        <v>58281</v>
      </c>
      <c r="E3168" s="15">
        <f t="shared" si="328"/>
        <v>58230</v>
      </c>
      <c r="F3168" s="15">
        <f t="shared" si="332"/>
        <v>58230</v>
      </c>
      <c r="G3168" s="15">
        <f t="shared" si="332"/>
        <v>0</v>
      </c>
      <c r="H3168" s="15">
        <f t="shared" si="332"/>
        <v>0</v>
      </c>
    </row>
    <row r="3169" spans="1:8" ht="16.5" thickTop="1" thickBot="1" x14ac:dyDescent="0.3">
      <c r="A3169" s="5" t="s">
        <v>3739</v>
      </c>
      <c r="B3169" s="7" t="s">
        <v>40</v>
      </c>
      <c r="C3169" s="15">
        <v>117.75400999999999</v>
      </c>
      <c r="D3169" s="15">
        <v>0</v>
      </c>
      <c r="E3169" s="15">
        <f t="shared" si="328"/>
        <v>0</v>
      </c>
      <c r="F3169" s="15">
        <f>SUM(F3199)</f>
        <v>0</v>
      </c>
      <c r="G3169" s="15">
        <f>SUM(G3199)</f>
        <v>0</v>
      </c>
      <c r="H3169" s="15">
        <f>SUM(H3199)</f>
        <v>0</v>
      </c>
    </row>
    <row r="3170" spans="1:8" ht="46.5" thickTop="1" thickBot="1" x14ac:dyDescent="0.3">
      <c r="A3170" s="5" t="s">
        <v>3740</v>
      </c>
      <c r="B3170" s="6" t="s">
        <v>3741</v>
      </c>
      <c r="C3170" s="14">
        <v>23094.974249999999</v>
      </c>
      <c r="D3170" s="14">
        <v>25347</v>
      </c>
      <c r="E3170" s="14">
        <f t="shared" si="328"/>
        <v>20161</v>
      </c>
      <c r="F3170" s="14">
        <f t="shared" ref="F3170:H3171" si="333">SUM(F3177,F3184,F3188)</f>
        <v>20161</v>
      </c>
      <c r="G3170" s="14">
        <f t="shared" si="333"/>
        <v>0</v>
      </c>
      <c r="H3170" s="14">
        <f t="shared" si="333"/>
        <v>0</v>
      </c>
    </row>
    <row r="3171" spans="1:8" ht="16.5" thickTop="1" thickBot="1" x14ac:dyDescent="0.3">
      <c r="A3171" s="5" t="s">
        <v>3742</v>
      </c>
      <c r="B3171" s="7" t="s">
        <v>20</v>
      </c>
      <c r="C3171" s="15">
        <v>21075.077259999998</v>
      </c>
      <c r="D3171" s="15">
        <v>20284</v>
      </c>
      <c r="E3171" s="15">
        <f t="shared" si="328"/>
        <v>20101</v>
      </c>
      <c r="F3171" s="15">
        <f t="shared" si="333"/>
        <v>20101</v>
      </c>
      <c r="G3171" s="15">
        <f t="shared" si="333"/>
        <v>0</v>
      </c>
      <c r="H3171" s="15">
        <f t="shared" si="333"/>
        <v>0</v>
      </c>
    </row>
    <row r="3172" spans="1:8" ht="16.5" thickTop="1" thickBot="1" x14ac:dyDescent="0.3">
      <c r="A3172" s="5" t="s">
        <v>3743</v>
      </c>
      <c r="B3172" s="8" t="s">
        <v>22</v>
      </c>
      <c r="C3172" s="15">
        <v>1188.97471</v>
      </c>
      <c r="D3172" s="15">
        <v>1226</v>
      </c>
      <c r="E3172" s="15">
        <f t="shared" si="328"/>
        <v>1231</v>
      </c>
      <c r="F3172" s="15">
        <f>SUM(F3179)</f>
        <v>1231</v>
      </c>
      <c r="G3172" s="15">
        <f>SUM(G3179)</f>
        <v>0</v>
      </c>
      <c r="H3172" s="15">
        <f>SUM(H3179)</f>
        <v>0</v>
      </c>
    </row>
    <row r="3173" spans="1:8" ht="16.5" thickTop="1" thickBot="1" x14ac:dyDescent="0.3">
      <c r="A3173" s="5" t="s">
        <v>3744</v>
      </c>
      <c r="B3173" s="8" t="s">
        <v>24</v>
      </c>
      <c r="C3173" s="15">
        <v>535.89670000000001</v>
      </c>
      <c r="D3173" s="15">
        <v>497</v>
      </c>
      <c r="E3173" s="15">
        <f t="shared" si="328"/>
        <v>494</v>
      </c>
      <c r="F3173" s="15">
        <f>SUM(F3180,F3190)</f>
        <v>494</v>
      </c>
      <c r="G3173" s="15">
        <f>SUM(G3180,G3190)</f>
        <v>0</v>
      </c>
      <c r="H3173" s="15">
        <f>SUM(H3180,H3190)</f>
        <v>0</v>
      </c>
    </row>
    <row r="3174" spans="1:8" ht="16.5" thickTop="1" thickBot="1" x14ac:dyDescent="0.3">
      <c r="A3174" s="5" t="s">
        <v>3745</v>
      </c>
      <c r="B3174" s="8" t="s">
        <v>32</v>
      </c>
      <c r="C3174" s="15">
        <v>12.262449999999999</v>
      </c>
      <c r="D3174" s="15">
        <v>4</v>
      </c>
      <c r="E3174" s="15">
        <f t="shared" si="328"/>
        <v>5</v>
      </c>
      <c r="F3174" s="15">
        <f>SUM(F3181)</f>
        <v>5</v>
      </c>
      <c r="G3174" s="15">
        <f>SUM(G3181)</f>
        <v>0</v>
      </c>
      <c r="H3174" s="15">
        <f>SUM(H3181)</f>
        <v>0</v>
      </c>
    </row>
    <row r="3175" spans="1:8" ht="16.5" thickTop="1" thickBot="1" x14ac:dyDescent="0.3">
      <c r="A3175" s="5" t="s">
        <v>3746</v>
      </c>
      <c r="B3175" s="8" t="s">
        <v>34</v>
      </c>
      <c r="C3175" s="15">
        <v>19337.9434</v>
      </c>
      <c r="D3175" s="15">
        <v>18557</v>
      </c>
      <c r="E3175" s="15">
        <f t="shared" si="328"/>
        <v>18371</v>
      </c>
      <c r="F3175" s="15">
        <f>SUM(F3182,F3186,F3191)</f>
        <v>18371</v>
      </c>
      <c r="G3175" s="15">
        <f>SUM(G3182,G3186,G3191)</f>
        <v>0</v>
      </c>
      <c r="H3175" s="15">
        <f>SUM(H3182,H3186,H3191)</f>
        <v>0</v>
      </c>
    </row>
    <row r="3176" spans="1:8" ht="16.5" thickTop="1" thickBot="1" x14ac:dyDescent="0.3">
      <c r="A3176" s="5" t="s">
        <v>3747</v>
      </c>
      <c r="B3176" s="7" t="s">
        <v>36</v>
      </c>
      <c r="C3176" s="15">
        <v>2019.89699</v>
      </c>
      <c r="D3176" s="15">
        <v>5063</v>
      </c>
      <c r="E3176" s="15">
        <f t="shared" si="328"/>
        <v>60</v>
      </c>
      <c r="F3176" s="15">
        <f>SUM(F3183,F3187)</f>
        <v>60</v>
      </c>
      <c r="G3176" s="15">
        <f>SUM(G3183,G3187)</f>
        <v>0</v>
      </c>
      <c r="H3176" s="15">
        <f>SUM(H3183,H3187)</f>
        <v>0</v>
      </c>
    </row>
    <row r="3177" spans="1:8" ht="31.5" thickTop="1" thickBot="1" x14ac:dyDescent="0.3">
      <c r="A3177" s="5" t="s">
        <v>3748</v>
      </c>
      <c r="B3177" s="6" t="s">
        <v>3749</v>
      </c>
      <c r="C3177" s="14">
        <v>1759.7948599999997</v>
      </c>
      <c r="D3177" s="14">
        <v>1803</v>
      </c>
      <c r="E3177" s="14">
        <f t="shared" si="328"/>
        <v>1815</v>
      </c>
      <c r="F3177" s="14">
        <f>SUM(F3178,F3183)</f>
        <v>1815</v>
      </c>
      <c r="G3177" s="14">
        <f>SUM(G3178,G3183)</f>
        <v>0</v>
      </c>
      <c r="H3177" s="14">
        <f>SUM(H3178,H3183)</f>
        <v>0</v>
      </c>
    </row>
    <row r="3178" spans="1:8" ht="16.5" thickTop="1" thickBot="1" x14ac:dyDescent="0.3">
      <c r="A3178" s="5" t="s">
        <v>3750</v>
      </c>
      <c r="B3178" s="7" t="s">
        <v>20</v>
      </c>
      <c r="C3178" s="15">
        <v>1739.3388599999998</v>
      </c>
      <c r="D3178" s="15">
        <v>1740</v>
      </c>
      <c r="E3178" s="15">
        <f t="shared" si="328"/>
        <v>1755</v>
      </c>
      <c r="F3178" s="15">
        <f>SUM(F3179:F3182)</f>
        <v>1755</v>
      </c>
      <c r="G3178" s="15">
        <f>SUM(G3179:G3182)</f>
        <v>0</v>
      </c>
      <c r="H3178" s="15">
        <f>SUM(H3179:H3182)</f>
        <v>0</v>
      </c>
    </row>
    <row r="3179" spans="1:8" ht="16.5" thickTop="1" thickBot="1" x14ac:dyDescent="0.3">
      <c r="A3179" s="5" t="s">
        <v>3751</v>
      </c>
      <c r="B3179" s="8" t="s">
        <v>22</v>
      </c>
      <c r="C3179" s="15">
        <v>1188.97471</v>
      </c>
      <c r="D3179" s="15">
        <v>1226</v>
      </c>
      <c r="E3179" s="15">
        <f t="shared" si="328"/>
        <v>1231</v>
      </c>
      <c r="F3179" s="15">
        <v>1231</v>
      </c>
      <c r="G3179" s="15">
        <v>0</v>
      </c>
      <c r="H3179" s="15">
        <v>0</v>
      </c>
    </row>
    <row r="3180" spans="1:8" ht="16.5" thickTop="1" thickBot="1" x14ac:dyDescent="0.3">
      <c r="A3180" s="5" t="s">
        <v>3752</v>
      </c>
      <c r="B3180" s="8" t="s">
        <v>24</v>
      </c>
      <c r="C3180" s="15">
        <v>525.58767</v>
      </c>
      <c r="D3180" s="15">
        <v>497</v>
      </c>
      <c r="E3180" s="15">
        <f t="shared" si="328"/>
        <v>494</v>
      </c>
      <c r="F3180" s="15">
        <v>494</v>
      </c>
      <c r="G3180" s="15">
        <v>0</v>
      </c>
      <c r="H3180" s="15">
        <v>0</v>
      </c>
    </row>
    <row r="3181" spans="1:8" ht="16.5" thickTop="1" thickBot="1" x14ac:dyDescent="0.3">
      <c r="A3181" s="5" t="s">
        <v>3753</v>
      </c>
      <c r="B3181" s="8" t="s">
        <v>32</v>
      </c>
      <c r="C3181" s="15">
        <v>12.262449999999999</v>
      </c>
      <c r="D3181" s="15">
        <v>4</v>
      </c>
      <c r="E3181" s="15">
        <f t="shared" si="328"/>
        <v>5</v>
      </c>
      <c r="F3181" s="15">
        <v>5</v>
      </c>
      <c r="G3181" s="15">
        <v>0</v>
      </c>
      <c r="H3181" s="15">
        <v>0</v>
      </c>
    </row>
    <row r="3182" spans="1:8" ht="16.5" thickTop="1" thickBot="1" x14ac:dyDescent="0.3">
      <c r="A3182" s="5" t="s">
        <v>3754</v>
      </c>
      <c r="B3182" s="8" t="s">
        <v>34</v>
      </c>
      <c r="C3182" s="15">
        <v>12.51403</v>
      </c>
      <c r="D3182" s="15">
        <v>13</v>
      </c>
      <c r="E3182" s="15">
        <f t="shared" si="328"/>
        <v>25</v>
      </c>
      <c r="F3182" s="15">
        <v>25</v>
      </c>
      <c r="G3182" s="15">
        <v>0</v>
      </c>
      <c r="H3182" s="15">
        <v>0</v>
      </c>
    </row>
    <row r="3183" spans="1:8" ht="16.5" thickTop="1" thickBot="1" x14ac:dyDescent="0.3">
      <c r="A3183" s="5" t="s">
        <v>3755</v>
      </c>
      <c r="B3183" s="7" t="s">
        <v>36</v>
      </c>
      <c r="C3183" s="15">
        <v>20.456</v>
      </c>
      <c r="D3183" s="15">
        <v>63</v>
      </c>
      <c r="E3183" s="15">
        <f t="shared" si="328"/>
        <v>60</v>
      </c>
      <c r="F3183" s="15">
        <v>60</v>
      </c>
      <c r="G3183" s="15">
        <v>0</v>
      </c>
      <c r="H3183" s="15">
        <v>0</v>
      </c>
    </row>
    <row r="3184" spans="1:8" ht="46.5" thickTop="1" thickBot="1" x14ac:dyDescent="0.3">
      <c r="A3184" s="5" t="s">
        <v>3756</v>
      </c>
      <c r="B3184" s="6" t="s">
        <v>3757</v>
      </c>
      <c r="C3184" s="14">
        <v>5128.0878599999996</v>
      </c>
      <c r="D3184" s="14">
        <v>6000</v>
      </c>
      <c r="E3184" s="14">
        <f t="shared" si="328"/>
        <v>0</v>
      </c>
      <c r="F3184" s="14">
        <f>SUM(F3185,F3187)</f>
        <v>0</v>
      </c>
      <c r="G3184" s="14">
        <f>SUM(G3185,G3187)</f>
        <v>0</v>
      </c>
      <c r="H3184" s="14">
        <f>SUM(H3185,H3187)</f>
        <v>0</v>
      </c>
    </row>
    <row r="3185" spans="1:8" ht="16.5" thickTop="1" thickBot="1" x14ac:dyDescent="0.3">
      <c r="A3185" s="5" t="s">
        <v>3758</v>
      </c>
      <c r="B3185" s="7" t="s">
        <v>20</v>
      </c>
      <c r="C3185" s="15">
        <v>3128.64687</v>
      </c>
      <c r="D3185" s="15">
        <v>1000</v>
      </c>
      <c r="E3185" s="15">
        <f t="shared" si="328"/>
        <v>0</v>
      </c>
      <c r="F3185" s="15">
        <f>SUM(F3186)</f>
        <v>0</v>
      </c>
      <c r="G3185" s="15">
        <f>SUM(G3186)</f>
        <v>0</v>
      </c>
      <c r="H3185" s="15">
        <f>SUM(H3186)</f>
        <v>0</v>
      </c>
    </row>
    <row r="3186" spans="1:8" ht="16.5" thickTop="1" thickBot="1" x14ac:dyDescent="0.3">
      <c r="A3186" s="5" t="s">
        <v>3759</v>
      </c>
      <c r="B3186" s="8" t="s">
        <v>34</v>
      </c>
      <c r="C3186" s="15">
        <v>3128.64687</v>
      </c>
      <c r="D3186" s="15">
        <v>1000</v>
      </c>
      <c r="E3186" s="15">
        <f t="shared" si="328"/>
        <v>0</v>
      </c>
      <c r="F3186" s="15">
        <v>0</v>
      </c>
      <c r="G3186" s="15">
        <v>0</v>
      </c>
      <c r="H3186" s="15">
        <v>0</v>
      </c>
    </row>
    <row r="3187" spans="1:8" ht="16.5" thickTop="1" thickBot="1" x14ac:dyDescent="0.3">
      <c r="A3187" s="5" t="s">
        <v>3760</v>
      </c>
      <c r="B3187" s="7" t="s">
        <v>36</v>
      </c>
      <c r="C3187" s="15">
        <v>1999.4409900000001</v>
      </c>
      <c r="D3187" s="15">
        <v>5000</v>
      </c>
      <c r="E3187" s="15">
        <f t="shared" si="328"/>
        <v>0</v>
      </c>
      <c r="F3187" s="15">
        <v>0</v>
      </c>
      <c r="G3187" s="15">
        <v>0</v>
      </c>
      <c r="H3187" s="15">
        <v>0</v>
      </c>
    </row>
    <row r="3188" spans="1:8" ht="16.5" thickTop="1" thickBot="1" x14ac:dyDescent="0.3">
      <c r="A3188" s="5" t="s">
        <v>3761</v>
      </c>
      <c r="B3188" s="6" t="s">
        <v>3762</v>
      </c>
      <c r="C3188" s="14">
        <v>16207.09153</v>
      </c>
      <c r="D3188" s="14">
        <v>17544</v>
      </c>
      <c r="E3188" s="14">
        <f t="shared" si="328"/>
        <v>18346</v>
      </c>
      <c r="F3188" s="14">
        <f>SUM(F3189)</f>
        <v>18346</v>
      </c>
      <c r="G3188" s="14">
        <f>SUM(G3189)</f>
        <v>0</v>
      </c>
      <c r="H3188" s="14">
        <f>SUM(H3189)</f>
        <v>0</v>
      </c>
    </row>
    <row r="3189" spans="1:8" ht="16.5" thickTop="1" thickBot="1" x14ac:dyDescent="0.3">
      <c r="A3189" s="5" t="s">
        <v>3763</v>
      </c>
      <c r="B3189" s="7" t="s">
        <v>20</v>
      </c>
      <c r="C3189" s="15">
        <v>16207.09153</v>
      </c>
      <c r="D3189" s="15">
        <v>17544</v>
      </c>
      <c r="E3189" s="15">
        <f t="shared" si="328"/>
        <v>18346</v>
      </c>
      <c r="F3189" s="15">
        <f>SUM(F3190:F3191)</f>
        <v>18346</v>
      </c>
      <c r="G3189" s="15">
        <f>SUM(G3190:G3191)</f>
        <v>0</v>
      </c>
      <c r="H3189" s="15">
        <f>SUM(H3190:H3191)</f>
        <v>0</v>
      </c>
    </row>
    <row r="3190" spans="1:8" ht="16.5" thickTop="1" thickBot="1" x14ac:dyDescent="0.3">
      <c r="A3190" s="5" t="s">
        <v>3764</v>
      </c>
      <c r="B3190" s="8" t="s">
        <v>24</v>
      </c>
      <c r="C3190" s="15">
        <v>10.30903</v>
      </c>
      <c r="D3190" s="15">
        <v>0</v>
      </c>
      <c r="E3190" s="15">
        <f t="shared" si="328"/>
        <v>0</v>
      </c>
      <c r="F3190" s="15">
        <v>0</v>
      </c>
      <c r="G3190" s="15">
        <v>0</v>
      </c>
      <c r="H3190" s="15">
        <v>0</v>
      </c>
    </row>
    <row r="3191" spans="1:8" ht="16.5" thickTop="1" thickBot="1" x14ac:dyDescent="0.3">
      <c r="A3191" s="5" t="s">
        <v>3765</v>
      </c>
      <c r="B3191" s="8" t="s">
        <v>34</v>
      </c>
      <c r="C3191" s="15">
        <v>16196.782499999999</v>
      </c>
      <c r="D3191" s="15">
        <v>17544</v>
      </c>
      <c r="E3191" s="15">
        <f t="shared" si="328"/>
        <v>18346</v>
      </c>
      <c r="F3191" s="15">
        <v>18346</v>
      </c>
      <c r="G3191" s="15">
        <v>0</v>
      </c>
      <c r="H3191" s="15">
        <v>0</v>
      </c>
    </row>
    <row r="3192" spans="1:8" ht="31.5" thickTop="1" thickBot="1" x14ac:dyDescent="0.3">
      <c r="A3192" s="5" t="s">
        <v>3766</v>
      </c>
      <c r="B3192" s="6" t="s">
        <v>3731</v>
      </c>
      <c r="C3192" s="14">
        <v>76269.41661</v>
      </c>
      <c r="D3192" s="14">
        <v>69094</v>
      </c>
      <c r="E3192" s="14">
        <f t="shared" si="328"/>
        <v>68930</v>
      </c>
      <c r="F3192" s="14">
        <f>SUM(F3200,F3207,F3213,F3218,F3220)</f>
        <v>68930</v>
      </c>
      <c r="G3192" s="14">
        <f>SUM(G3200,G3207,G3213,G3218,G3220)</f>
        <v>0</v>
      </c>
      <c r="H3192" s="14">
        <f>SUM(H3200,H3207,H3213,H3218,H3220)</f>
        <v>0</v>
      </c>
    </row>
    <row r="3193" spans="1:8" ht="16.5" thickTop="1" thickBot="1" x14ac:dyDescent="0.3">
      <c r="A3193" s="5" t="s">
        <v>3767</v>
      </c>
      <c r="B3193" s="7" t="s">
        <v>20</v>
      </c>
      <c r="C3193" s="15">
        <v>34681.948149999997</v>
      </c>
      <c r="D3193" s="15">
        <v>15876</v>
      </c>
      <c r="E3193" s="15">
        <f t="shared" si="328"/>
        <v>10760</v>
      </c>
      <c r="F3193" s="15">
        <f>SUM(F3201,F3208,F3214,F3221)</f>
        <v>10760</v>
      </c>
      <c r="G3193" s="15">
        <f>SUM(G3201,G3208,G3214,G3221)</f>
        <v>0</v>
      </c>
      <c r="H3193" s="15">
        <f>SUM(H3201,H3208,H3214,H3221)</f>
        <v>0</v>
      </c>
    </row>
    <row r="3194" spans="1:8" ht="16.5" thickTop="1" thickBot="1" x14ac:dyDescent="0.3">
      <c r="A3194" s="5" t="s">
        <v>3768</v>
      </c>
      <c r="B3194" s="8" t="s">
        <v>24</v>
      </c>
      <c r="C3194" s="15">
        <v>2569.59971</v>
      </c>
      <c r="D3194" s="15">
        <v>2170</v>
      </c>
      <c r="E3194" s="15">
        <f t="shared" si="328"/>
        <v>2520</v>
      </c>
      <c r="F3194" s="15">
        <f>SUM(F3202,F3209)</f>
        <v>2520</v>
      </c>
      <c r="G3194" s="15">
        <f>SUM(G3202,G3209)</f>
        <v>0</v>
      </c>
      <c r="H3194" s="15">
        <f>SUM(H3202,H3209)</f>
        <v>0</v>
      </c>
    </row>
    <row r="3195" spans="1:8" ht="16.5" thickTop="1" thickBot="1" x14ac:dyDescent="0.3">
      <c r="A3195" s="5" t="s">
        <v>3769</v>
      </c>
      <c r="B3195" s="8" t="s">
        <v>30</v>
      </c>
      <c r="C3195" s="15">
        <v>0</v>
      </c>
      <c r="D3195" s="15">
        <v>5000</v>
      </c>
      <c r="E3195" s="15">
        <f t="shared" si="328"/>
        <v>5450</v>
      </c>
      <c r="F3195" s="15">
        <f>SUM(F3210,F3215)</f>
        <v>5450</v>
      </c>
      <c r="G3195" s="15">
        <f>SUM(G3210,G3215)</f>
        <v>0</v>
      </c>
      <c r="H3195" s="15">
        <f>SUM(H3210,H3215)</f>
        <v>0</v>
      </c>
    </row>
    <row r="3196" spans="1:8" ht="16.5" thickTop="1" thickBot="1" x14ac:dyDescent="0.3">
      <c r="A3196" s="5" t="s">
        <v>3770</v>
      </c>
      <c r="B3196" s="8" t="s">
        <v>32</v>
      </c>
      <c r="C3196" s="15">
        <v>1.9166700000000001</v>
      </c>
      <c r="D3196" s="15">
        <v>6</v>
      </c>
      <c r="E3196" s="15">
        <f t="shared" si="328"/>
        <v>5</v>
      </c>
      <c r="F3196" s="15">
        <f>SUM(F3203)</f>
        <v>5</v>
      </c>
      <c r="G3196" s="15">
        <f>SUM(G3203)</f>
        <v>0</v>
      </c>
      <c r="H3196" s="15">
        <f>SUM(H3203)</f>
        <v>0</v>
      </c>
    </row>
    <row r="3197" spans="1:8" ht="16.5" thickTop="1" thickBot="1" x14ac:dyDescent="0.3">
      <c r="A3197" s="5" t="s">
        <v>3771</v>
      </c>
      <c r="B3197" s="8" t="s">
        <v>34</v>
      </c>
      <c r="C3197" s="15">
        <v>32110.431769999999</v>
      </c>
      <c r="D3197" s="15">
        <v>8700</v>
      </c>
      <c r="E3197" s="15">
        <f t="shared" si="328"/>
        <v>2785</v>
      </c>
      <c r="F3197" s="15">
        <f>SUM(F3204,F3211,F3216,F3222)</f>
        <v>2785</v>
      </c>
      <c r="G3197" s="15">
        <f>SUM(G3204,G3211,G3216,G3222)</f>
        <v>0</v>
      </c>
      <c r="H3197" s="15">
        <f>SUM(H3204,H3211,H3216,H3222)</f>
        <v>0</v>
      </c>
    </row>
    <row r="3198" spans="1:8" ht="16.5" thickTop="1" thickBot="1" x14ac:dyDescent="0.3">
      <c r="A3198" s="5" t="s">
        <v>3772</v>
      </c>
      <c r="B3198" s="7" t="s">
        <v>36</v>
      </c>
      <c r="C3198" s="15">
        <v>41469.714449999999</v>
      </c>
      <c r="D3198" s="15">
        <v>53218</v>
      </c>
      <c r="E3198" s="15">
        <f t="shared" si="328"/>
        <v>58170</v>
      </c>
      <c r="F3198" s="15">
        <f>SUM(F3205,F3212,F3217,F3219)</f>
        <v>58170</v>
      </c>
      <c r="G3198" s="15">
        <f>SUM(G3205,G3212,G3217,G3219)</f>
        <v>0</v>
      </c>
      <c r="H3198" s="15">
        <f>SUM(H3205,H3212,H3217,H3219)</f>
        <v>0</v>
      </c>
    </row>
    <row r="3199" spans="1:8" ht="16.5" thickTop="1" thickBot="1" x14ac:dyDescent="0.3">
      <c r="A3199" s="5" t="s">
        <v>3773</v>
      </c>
      <c r="B3199" s="7" t="s">
        <v>40</v>
      </c>
      <c r="C3199" s="15">
        <v>117.75400999999999</v>
      </c>
      <c r="D3199" s="15">
        <v>0</v>
      </c>
      <c r="E3199" s="15">
        <f t="shared" si="328"/>
        <v>0</v>
      </c>
      <c r="F3199" s="15">
        <f>SUM(F3206)</f>
        <v>0</v>
      </c>
      <c r="G3199" s="15">
        <f>SUM(G3206)</f>
        <v>0</v>
      </c>
      <c r="H3199" s="15">
        <f>SUM(H3206)</f>
        <v>0</v>
      </c>
    </row>
    <row r="3200" spans="1:8" ht="31.5" thickTop="1" thickBot="1" x14ac:dyDescent="0.3">
      <c r="A3200" s="5" t="s">
        <v>3774</v>
      </c>
      <c r="B3200" s="6" t="s">
        <v>3775</v>
      </c>
      <c r="C3200" s="14">
        <v>52582.901059999997</v>
      </c>
      <c r="D3200" s="14">
        <v>48594</v>
      </c>
      <c r="E3200" s="14">
        <f t="shared" si="328"/>
        <v>45060</v>
      </c>
      <c r="F3200" s="14">
        <f>SUM(F3201,F3205:F3206)</f>
        <v>45060</v>
      </c>
      <c r="G3200" s="14">
        <f>SUM(G3201,G3205:G3206)</f>
        <v>0</v>
      </c>
      <c r="H3200" s="14">
        <f>SUM(H3201,H3205:H3206)</f>
        <v>0</v>
      </c>
    </row>
    <row r="3201" spans="1:8" ht="16.5" thickTop="1" thickBot="1" x14ac:dyDescent="0.3">
      <c r="A3201" s="5" t="s">
        <v>3776</v>
      </c>
      <c r="B3201" s="7" t="s">
        <v>20</v>
      </c>
      <c r="C3201" s="15">
        <v>17554.398639999999</v>
      </c>
      <c r="D3201" s="15">
        <v>9676</v>
      </c>
      <c r="E3201" s="15">
        <f t="shared" si="328"/>
        <v>3210</v>
      </c>
      <c r="F3201" s="15">
        <f>SUM(F3202:F3204)</f>
        <v>3210</v>
      </c>
      <c r="G3201" s="15">
        <f>SUM(G3202:G3204)</f>
        <v>0</v>
      </c>
      <c r="H3201" s="15">
        <f>SUM(H3202:H3204)</f>
        <v>0</v>
      </c>
    </row>
    <row r="3202" spans="1:8" ht="16.5" thickTop="1" thickBot="1" x14ac:dyDescent="0.3">
      <c r="A3202" s="5" t="s">
        <v>3777</v>
      </c>
      <c r="B3202" s="8" t="s">
        <v>24</v>
      </c>
      <c r="C3202" s="15">
        <v>2569.59971</v>
      </c>
      <c r="D3202" s="15">
        <v>2170</v>
      </c>
      <c r="E3202" s="15">
        <f t="shared" si="328"/>
        <v>2520</v>
      </c>
      <c r="F3202" s="15">
        <v>2520</v>
      </c>
      <c r="G3202" s="15">
        <v>0</v>
      </c>
      <c r="H3202" s="15">
        <v>0</v>
      </c>
    </row>
    <row r="3203" spans="1:8" ht="16.5" thickTop="1" thickBot="1" x14ac:dyDescent="0.3">
      <c r="A3203" s="5" t="s">
        <v>3778</v>
      </c>
      <c r="B3203" s="8" t="s">
        <v>32</v>
      </c>
      <c r="C3203" s="15">
        <v>1.9166700000000001</v>
      </c>
      <c r="D3203" s="15">
        <v>6</v>
      </c>
      <c r="E3203" s="15">
        <f t="shared" si="328"/>
        <v>5</v>
      </c>
      <c r="F3203" s="15">
        <v>5</v>
      </c>
      <c r="G3203" s="15">
        <v>0</v>
      </c>
      <c r="H3203" s="15">
        <v>0</v>
      </c>
    </row>
    <row r="3204" spans="1:8" ht="16.5" thickTop="1" thickBot="1" x14ac:dyDescent="0.3">
      <c r="A3204" s="5" t="s">
        <v>3779</v>
      </c>
      <c r="B3204" s="8" t="s">
        <v>34</v>
      </c>
      <c r="C3204" s="15">
        <v>14982.88226</v>
      </c>
      <c r="D3204" s="15">
        <v>7500</v>
      </c>
      <c r="E3204" s="15">
        <f t="shared" si="328"/>
        <v>685</v>
      </c>
      <c r="F3204" s="15">
        <v>685</v>
      </c>
      <c r="G3204" s="15">
        <v>0</v>
      </c>
      <c r="H3204" s="15">
        <v>0</v>
      </c>
    </row>
    <row r="3205" spans="1:8" ht="16.5" thickTop="1" thickBot="1" x14ac:dyDescent="0.3">
      <c r="A3205" s="5" t="s">
        <v>3780</v>
      </c>
      <c r="B3205" s="7" t="s">
        <v>36</v>
      </c>
      <c r="C3205" s="15">
        <v>34910.74841</v>
      </c>
      <c r="D3205" s="15">
        <v>38918</v>
      </c>
      <c r="E3205" s="15">
        <f t="shared" si="328"/>
        <v>41850</v>
      </c>
      <c r="F3205" s="15">
        <v>41850</v>
      </c>
      <c r="G3205" s="15">
        <v>0</v>
      </c>
      <c r="H3205" s="15">
        <v>0</v>
      </c>
    </row>
    <row r="3206" spans="1:8" ht="16.5" thickTop="1" thickBot="1" x14ac:dyDescent="0.3">
      <c r="A3206" s="5" t="s">
        <v>3781</v>
      </c>
      <c r="B3206" s="7" t="s">
        <v>40</v>
      </c>
      <c r="C3206" s="15">
        <v>117.75400999999999</v>
      </c>
      <c r="D3206" s="15">
        <v>0</v>
      </c>
      <c r="E3206" s="15">
        <f t="shared" ref="E3206:E3269" si="334">SUM(F3206:H3206)</f>
        <v>0</v>
      </c>
      <c r="F3206" s="15">
        <v>0</v>
      </c>
      <c r="G3206" s="15">
        <v>0</v>
      </c>
      <c r="H3206" s="15">
        <v>0</v>
      </c>
    </row>
    <row r="3207" spans="1:8" ht="31.5" thickTop="1" thickBot="1" x14ac:dyDescent="0.3">
      <c r="A3207" s="5" t="s">
        <v>3782</v>
      </c>
      <c r="B3207" s="6" t="s">
        <v>3783</v>
      </c>
      <c r="C3207" s="14">
        <v>12994.024809999999</v>
      </c>
      <c r="D3207" s="14">
        <v>11000</v>
      </c>
      <c r="E3207" s="14">
        <f t="shared" si="334"/>
        <v>20420</v>
      </c>
      <c r="F3207" s="14">
        <f>SUM(F3208,F3212)</f>
        <v>20420</v>
      </c>
      <c r="G3207" s="14">
        <f>SUM(G3208,G3212)</f>
        <v>0</v>
      </c>
      <c r="H3207" s="14">
        <f>SUM(H3208,H3212)</f>
        <v>0</v>
      </c>
    </row>
    <row r="3208" spans="1:8" ht="16.5" thickTop="1" thickBot="1" x14ac:dyDescent="0.3">
      <c r="A3208" s="5" t="s">
        <v>3784</v>
      </c>
      <c r="B3208" s="7" t="s">
        <v>20</v>
      </c>
      <c r="C3208" s="15">
        <v>6677.6603699999996</v>
      </c>
      <c r="D3208" s="15">
        <v>3200</v>
      </c>
      <c r="E3208" s="15">
        <f t="shared" si="334"/>
        <v>4100</v>
      </c>
      <c r="F3208" s="15">
        <f>SUM(F3209:F3211)</f>
        <v>4100</v>
      </c>
      <c r="G3208" s="15">
        <f>SUM(G3209:G3211)</f>
        <v>0</v>
      </c>
      <c r="H3208" s="15">
        <f>SUM(H3209:H3211)</f>
        <v>0</v>
      </c>
    </row>
    <row r="3209" spans="1:8" ht="16.5" thickTop="1" thickBot="1" x14ac:dyDescent="0.3">
      <c r="A3209" s="5" t="s">
        <v>3785</v>
      </c>
      <c r="B3209" s="8" t="s">
        <v>24</v>
      </c>
      <c r="C3209" s="15">
        <v>0</v>
      </c>
      <c r="D3209" s="15">
        <v>0</v>
      </c>
      <c r="E3209" s="15">
        <f t="shared" si="334"/>
        <v>0</v>
      </c>
      <c r="F3209" s="15">
        <v>0</v>
      </c>
      <c r="G3209" s="15">
        <v>0</v>
      </c>
      <c r="H3209" s="15">
        <v>0</v>
      </c>
    </row>
    <row r="3210" spans="1:8" ht="16.5" thickTop="1" thickBot="1" x14ac:dyDescent="0.3">
      <c r="A3210" s="5" t="s">
        <v>3786</v>
      </c>
      <c r="B3210" s="8" t="s">
        <v>30</v>
      </c>
      <c r="C3210" s="15">
        <v>0</v>
      </c>
      <c r="D3210" s="15">
        <v>2000</v>
      </c>
      <c r="E3210" s="15">
        <f t="shared" si="334"/>
        <v>2000</v>
      </c>
      <c r="F3210" s="15">
        <v>2000</v>
      </c>
      <c r="G3210" s="15">
        <v>0</v>
      </c>
      <c r="H3210" s="15">
        <v>0</v>
      </c>
    </row>
    <row r="3211" spans="1:8" ht="16.5" thickTop="1" thickBot="1" x14ac:dyDescent="0.3">
      <c r="A3211" s="5" t="s">
        <v>3787</v>
      </c>
      <c r="B3211" s="8" t="s">
        <v>34</v>
      </c>
      <c r="C3211" s="15">
        <v>6677.6603699999996</v>
      </c>
      <c r="D3211" s="15">
        <v>1200</v>
      </c>
      <c r="E3211" s="15">
        <f t="shared" si="334"/>
        <v>2100</v>
      </c>
      <c r="F3211" s="15">
        <v>2100</v>
      </c>
      <c r="G3211" s="15">
        <v>0</v>
      </c>
      <c r="H3211" s="15">
        <v>0</v>
      </c>
    </row>
    <row r="3212" spans="1:8" ht="16.5" thickTop="1" thickBot="1" x14ac:dyDescent="0.3">
      <c r="A3212" s="5" t="s">
        <v>3788</v>
      </c>
      <c r="B3212" s="7" t="s">
        <v>36</v>
      </c>
      <c r="C3212" s="15">
        <v>6316.3644400000003</v>
      </c>
      <c r="D3212" s="15">
        <v>7800</v>
      </c>
      <c r="E3212" s="15">
        <f t="shared" si="334"/>
        <v>16320</v>
      </c>
      <c r="F3212" s="15">
        <v>16320</v>
      </c>
      <c r="G3212" s="15">
        <v>0</v>
      </c>
      <c r="H3212" s="15">
        <v>0</v>
      </c>
    </row>
    <row r="3213" spans="1:8" ht="31.5" thickTop="1" thickBot="1" x14ac:dyDescent="0.3">
      <c r="A3213" s="5" t="s">
        <v>3789</v>
      </c>
      <c r="B3213" s="6" t="s">
        <v>3790</v>
      </c>
      <c r="C3213" s="14">
        <v>10692.490739999999</v>
      </c>
      <c r="D3213" s="14">
        <v>3500</v>
      </c>
      <c r="E3213" s="14">
        <f t="shared" si="334"/>
        <v>3450</v>
      </c>
      <c r="F3213" s="14">
        <f>SUM(F3214,F3217)</f>
        <v>3450</v>
      </c>
      <c r="G3213" s="14">
        <f>SUM(G3214,G3217)</f>
        <v>0</v>
      </c>
      <c r="H3213" s="14">
        <f>SUM(H3214,H3217)</f>
        <v>0</v>
      </c>
    </row>
    <row r="3214" spans="1:8" ht="16.5" thickTop="1" thickBot="1" x14ac:dyDescent="0.3">
      <c r="A3214" s="5" t="s">
        <v>3791</v>
      </c>
      <c r="B3214" s="7" t="s">
        <v>20</v>
      </c>
      <c r="C3214" s="15">
        <v>10449.889139999999</v>
      </c>
      <c r="D3214" s="15">
        <v>3000</v>
      </c>
      <c r="E3214" s="15">
        <f t="shared" si="334"/>
        <v>3450</v>
      </c>
      <c r="F3214" s="15">
        <f>SUM(F3215:F3216)</f>
        <v>3450</v>
      </c>
      <c r="G3214" s="15">
        <f>SUM(G3215:G3216)</f>
        <v>0</v>
      </c>
      <c r="H3214" s="15">
        <f>SUM(H3215:H3216)</f>
        <v>0</v>
      </c>
    </row>
    <row r="3215" spans="1:8" ht="16.5" thickTop="1" thickBot="1" x14ac:dyDescent="0.3">
      <c r="A3215" s="5" t="s">
        <v>3792</v>
      </c>
      <c r="B3215" s="8" t="s">
        <v>30</v>
      </c>
      <c r="C3215" s="15">
        <v>0</v>
      </c>
      <c r="D3215" s="15">
        <v>3000</v>
      </c>
      <c r="E3215" s="15">
        <f t="shared" si="334"/>
        <v>3450</v>
      </c>
      <c r="F3215" s="15">
        <v>3450</v>
      </c>
      <c r="G3215" s="15">
        <v>0</v>
      </c>
      <c r="H3215" s="15">
        <v>0</v>
      </c>
    </row>
    <row r="3216" spans="1:8" ht="16.5" thickTop="1" thickBot="1" x14ac:dyDescent="0.3">
      <c r="A3216" s="5" t="s">
        <v>3793</v>
      </c>
      <c r="B3216" s="8" t="s">
        <v>34</v>
      </c>
      <c r="C3216" s="15">
        <v>10449.889139999999</v>
      </c>
      <c r="D3216" s="15">
        <v>0</v>
      </c>
      <c r="E3216" s="15">
        <f t="shared" si="334"/>
        <v>0</v>
      </c>
      <c r="F3216" s="15">
        <v>0</v>
      </c>
      <c r="G3216" s="15">
        <v>0</v>
      </c>
      <c r="H3216" s="15">
        <v>0</v>
      </c>
    </row>
    <row r="3217" spans="1:8" ht="16.5" thickTop="1" thickBot="1" x14ac:dyDescent="0.3">
      <c r="A3217" s="5" t="s">
        <v>3794</v>
      </c>
      <c r="B3217" s="7" t="s">
        <v>36</v>
      </c>
      <c r="C3217" s="15">
        <v>242.60159999999999</v>
      </c>
      <c r="D3217" s="15">
        <v>500</v>
      </c>
      <c r="E3217" s="15">
        <f t="shared" si="334"/>
        <v>0</v>
      </c>
      <c r="F3217" s="15">
        <v>0</v>
      </c>
      <c r="G3217" s="15">
        <v>0</v>
      </c>
      <c r="H3217" s="15">
        <v>0</v>
      </c>
    </row>
    <row r="3218" spans="1:8" ht="61.5" thickTop="1" thickBot="1" x14ac:dyDescent="0.3">
      <c r="A3218" s="5" t="s">
        <v>3795</v>
      </c>
      <c r="B3218" s="6" t="s">
        <v>3796</v>
      </c>
      <c r="C3218" s="14">
        <v>0</v>
      </c>
      <c r="D3218" s="14">
        <v>6000</v>
      </c>
      <c r="E3218" s="14">
        <f t="shared" si="334"/>
        <v>0</v>
      </c>
      <c r="F3218" s="14">
        <f>SUM(F3219)</f>
        <v>0</v>
      </c>
      <c r="G3218" s="14">
        <f>SUM(G3219)</f>
        <v>0</v>
      </c>
      <c r="H3218" s="14">
        <f>SUM(H3219)</f>
        <v>0</v>
      </c>
    </row>
    <row r="3219" spans="1:8" ht="16.5" thickTop="1" thickBot="1" x14ac:dyDescent="0.3">
      <c r="A3219" s="5" t="s">
        <v>3797</v>
      </c>
      <c r="B3219" s="7" t="s">
        <v>36</v>
      </c>
      <c r="C3219" s="15">
        <v>0</v>
      </c>
      <c r="D3219" s="15">
        <v>6000</v>
      </c>
      <c r="E3219" s="15">
        <f t="shared" si="334"/>
        <v>0</v>
      </c>
      <c r="F3219" s="15">
        <v>0</v>
      </c>
      <c r="G3219" s="15">
        <v>0</v>
      </c>
      <c r="H3219" s="15">
        <v>0</v>
      </c>
    </row>
    <row r="3220" spans="1:8" ht="31.5" thickTop="1" thickBot="1" x14ac:dyDescent="0.3">
      <c r="A3220" s="5" t="s">
        <v>3798</v>
      </c>
      <c r="B3220" s="6" t="s">
        <v>3799</v>
      </c>
      <c r="C3220" s="14">
        <v>0</v>
      </c>
      <c r="D3220" s="14">
        <v>0</v>
      </c>
      <c r="E3220" s="14">
        <f t="shared" si="334"/>
        <v>0</v>
      </c>
      <c r="F3220" s="14">
        <f t="shared" ref="F3220:H3221" si="335">SUM(F3221)</f>
        <v>0</v>
      </c>
      <c r="G3220" s="14">
        <f t="shared" si="335"/>
        <v>0</v>
      </c>
      <c r="H3220" s="14">
        <f t="shared" si="335"/>
        <v>0</v>
      </c>
    </row>
    <row r="3221" spans="1:8" ht="16.5" thickTop="1" thickBot="1" x14ac:dyDescent="0.3">
      <c r="A3221" s="5" t="s">
        <v>3800</v>
      </c>
      <c r="B3221" s="7" t="s">
        <v>20</v>
      </c>
      <c r="C3221" s="15">
        <v>0</v>
      </c>
      <c r="D3221" s="15">
        <v>0</v>
      </c>
      <c r="E3221" s="15">
        <f t="shared" si="334"/>
        <v>0</v>
      </c>
      <c r="F3221" s="15">
        <f t="shared" si="335"/>
        <v>0</v>
      </c>
      <c r="G3221" s="15">
        <f t="shared" si="335"/>
        <v>0</v>
      </c>
      <c r="H3221" s="15">
        <f t="shared" si="335"/>
        <v>0</v>
      </c>
    </row>
    <row r="3222" spans="1:8" ht="16.5" thickTop="1" thickBot="1" x14ac:dyDescent="0.3">
      <c r="A3222" s="5" t="s">
        <v>3801</v>
      </c>
      <c r="B3222" s="8" t="s">
        <v>34</v>
      </c>
      <c r="C3222" s="15">
        <v>0</v>
      </c>
      <c r="D3222" s="15">
        <v>0</v>
      </c>
      <c r="E3222" s="15">
        <f t="shared" si="334"/>
        <v>0</v>
      </c>
      <c r="F3222" s="15">
        <v>0</v>
      </c>
      <c r="G3222" s="15">
        <v>0</v>
      </c>
      <c r="H3222" s="15">
        <v>0</v>
      </c>
    </row>
    <row r="3223" spans="1:8" ht="16.5" thickTop="1" thickBot="1" x14ac:dyDescent="0.3">
      <c r="A3223" s="5" t="s">
        <v>3802</v>
      </c>
      <c r="B3223" s="6" t="s">
        <v>3803</v>
      </c>
      <c r="C3223" s="14">
        <v>33850.211750000002</v>
      </c>
      <c r="D3223" s="14">
        <v>82820</v>
      </c>
      <c r="E3223" s="14">
        <f t="shared" si="334"/>
        <v>93055</v>
      </c>
      <c r="F3223" s="14">
        <f t="shared" ref="F3223:H3232" si="336">SUM(F3228)</f>
        <v>13055</v>
      </c>
      <c r="G3223" s="14">
        <f t="shared" si="336"/>
        <v>80000</v>
      </c>
      <c r="H3223" s="14">
        <f t="shared" si="336"/>
        <v>0</v>
      </c>
    </row>
    <row r="3224" spans="1:8" ht="16.5" thickTop="1" thickBot="1" x14ac:dyDescent="0.3">
      <c r="A3224" s="5" t="s">
        <v>3804</v>
      </c>
      <c r="B3224" s="7" t="s">
        <v>20</v>
      </c>
      <c r="C3224" s="15">
        <v>33599.379569999997</v>
      </c>
      <c r="D3224" s="15">
        <v>82490</v>
      </c>
      <c r="E3224" s="15">
        <f t="shared" si="334"/>
        <v>92865</v>
      </c>
      <c r="F3224" s="15">
        <f t="shared" si="336"/>
        <v>13025</v>
      </c>
      <c r="G3224" s="15">
        <f t="shared" si="336"/>
        <v>79840</v>
      </c>
      <c r="H3224" s="15">
        <f t="shared" si="336"/>
        <v>0</v>
      </c>
    </row>
    <row r="3225" spans="1:8" ht="16.5" thickTop="1" thickBot="1" x14ac:dyDescent="0.3">
      <c r="A3225" s="5" t="s">
        <v>3805</v>
      </c>
      <c r="B3225" s="8" t="s">
        <v>28</v>
      </c>
      <c r="C3225" s="15">
        <v>3697.7698799999998</v>
      </c>
      <c r="D3225" s="15">
        <v>7720</v>
      </c>
      <c r="E3225" s="15">
        <f t="shared" si="334"/>
        <v>11812</v>
      </c>
      <c r="F3225" s="15">
        <f t="shared" si="336"/>
        <v>5400</v>
      </c>
      <c r="G3225" s="15">
        <f t="shared" si="336"/>
        <v>6412</v>
      </c>
      <c r="H3225" s="15">
        <f t="shared" si="336"/>
        <v>0</v>
      </c>
    </row>
    <row r="3226" spans="1:8" ht="16.5" thickTop="1" thickBot="1" x14ac:dyDescent="0.3">
      <c r="A3226" s="5" t="s">
        <v>3806</v>
      </c>
      <c r="B3226" s="8" t="s">
        <v>34</v>
      </c>
      <c r="C3226" s="15">
        <v>29901.609689999997</v>
      </c>
      <c r="D3226" s="15">
        <v>74770</v>
      </c>
      <c r="E3226" s="15">
        <f t="shared" si="334"/>
        <v>81053</v>
      </c>
      <c r="F3226" s="15">
        <f t="shared" si="336"/>
        <v>7625</v>
      </c>
      <c r="G3226" s="15">
        <f t="shared" si="336"/>
        <v>73428</v>
      </c>
      <c r="H3226" s="15">
        <f t="shared" si="336"/>
        <v>0</v>
      </c>
    </row>
    <row r="3227" spans="1:8" ht="16.5" thickTop="1" thickBot="1" x14ac:dyDescent="0.3">
      <c r="A3227" s="5" t="s">
        <v>3807</v>
      </c>
      <c r="B3227" s="7" t="s">
        <v>36</v>
      </c>
      <c r="C3227" s="15">
        <v>250.83217999999999</v>
      </c>
      <c r="D3227" s="15">
        <v>330</v>
      </c>
      <c r="E3227" s="15">
        <f t="shared" si="334"/>
        <v>190</v>
      </c>
      <c r="F3227" s="15">
        <f t="shared" si="336"/>
        <v>30</v>
      </c>
      <c r="G3227" s="15">
        <f t="shared" si="336"/>
        <v>160</v>
      </c>
      <c r="H3227" s="15">
        <f t="shared" si="336"/>
        <v>0</v>
      </c>
    </row>
    <row r="3228" spans="1:8" ht="31.5" thickTop="1" thickBot="1" x14ac:dyDescent="0.3">
      <c r="A3228" s="5" t="s">
        <v>3808</v>
      </c>
      <c r="B3228" s="6" t="s">
        <v>3809</v>
      </c>
      <c r="C3228" s="14">
        <v>33850.211750000002</v>
      </c>
      <c r="D3228" s="14">
        <v>82820</v>
      </c>
      <c r="E3228" s="14">
        <f t="shared" si="334"/>
        <v>93055</v>
      </c>
      <c r="F3228" s="14">
        <f t="shared" si="336"/>
        <v>13055</v>
      </c>
      <c r="G3228" s="14">
        <f t="shared" si="336"/>
        <v>80000</v>
      </c>
      <c r="H3228" s="14">
        <f t="shared" si="336"/>
        <v>0</v>
      </c>
    </row>
    <row r="3229" spans="1:8" ht="16.5" thickTop="1" thickBot="1" x14ac:dyDescent="0.3">
      <c r="A3229" s="5" t="s">
        <v>3810</v>
      </c>
      <c r="B3229" s="7" t="s">
        <v>20</v>
      </c>
      <c r="C3229" s="15">
        <v>33599.379569999997</v>
      </c>
      <c r="D3229" s="15">
        <v>82490</v>
      </c>
      <c r="E3229" s="15">
        <f t="shared" si="334"/>
        <v>92865</v>
      </c>
      <c r="F3229" s="15">
        <f t="shared" si="336"/>
        <v>13025</v>
      </c>
      <c r="G3229" s="15">
        <f t="shared" si="336"/>
        <v>79840</v>
      </c>
      <c r="H3229" s="15">
        <f t="shared" si="336"/>
        <v>0</v>
      </c>
    </row>
    <row r="3230" spans="1:8" ht="16.5" thickTop="1" thickBot="1" x14ac:dyDescent="0.3">
      <c r="A3230" s="5" t="s">
        <v>3811</v>
      </c>
      <c r="B3230" s="8" t="s">
        <v>28</v>
      </c>
      <c r="C3230" s="15">
        <v>3697.7698799999998</v>
      </c>
      <c r="D3230" s="15">
        <v>7720</v>
      </c>
      <c r="E3230" s="15">
        <f t="shared" si="334"/>
        <v>11812</v>
      </c>
      <c r="F3230" s="15">
        <f t="shared" si="336"/>
        <v>5400</v>
      </c>
      <c r="G3230" s="15">
        <f t="shared" si="336"/>
        <v>6412</v>
      </c>
      <c r="H3230" s="15">
        <f t="shared" si="336"/>
        <v>0</v>
      </c>
    </row>
    <row r="3231" spans="1:8" ht="16.5" thickTop="1" thickBot="1" x14ac:dyDescent="0.3">
      <c r="A3231" s="5" t="s">
        <v>3812</v>
      </c>
      <c r="B3231" s="8" t="s">
        <v>34</v>
      </c>
      <c r="C3231" s="15">
        <v>29901.609689999997</v>
      </c>
      <c r="D3231" s="15">
        <v>74770</v>
      </c>
      <c r="E3231" s="15">
        <f t="shared" si="334"/>
        <v>81053</v>
      </c>
      <c r="F3231" s="15">
        <f t="shared" si="336"/>
        <v>7625</v>
      </c>
      <c r="G3231" s="15">
        <f t="shared" si="336"/>
        <v>73428</v>
      </c>
      <c r="H3231" s="15">
        <f t="shared" si="336"/>
        <v>0</v>
      </c>
    </row>
    <row r="3232" spans="1:8" ht="16.5" thickTop="1" thickBot="1" x14ac:dyDescent="0.3">
      <c r="A3232" s="5" t="s">
        <v>3813</v>
      </c>
      <c r="B3232" s="7" t="s">
        <v>36</v>
      </c>
      <c r="C3232" s="15">
        <v>250.83217999999999</v>
      </c>
      <c r="D3232" s="15">
        <v>330</v>
      </c>
      <c r="E3232" s="15">
        <f t="shared" si="334"/>
        <v>190</v>
      </c>
      <c r="F3232" s="15">
        <f t="shared" si="336"/>
        <v>30</v>
      </c>
      <c r="G3232" s="15">
        <f t="shared" si="336"/>
        <v>160</v>
      </c>
      <c r="H3232" s="15">
        <f t="shared" si="336"/>
        <v>0</v>
      </c>
    </row>
    <row r="3233" spans="1:8" ht="31.5" thickTop="1" thickBot="1" x14ac:dyDescent="0.3">
      <c r="A3233" s="5" t="s">
        <v>3814</v>
      </c>
      <c r="B3233" s="6" t="s">
        <v>3815</v>
      </c>
      <c r="C3233" s="14">
        <v>33850.211750000002</v>
      </c>
      <c r="D3233" s="14">
        <v>82820</v>
      </c>
      <c r="E3233" s="14">
        <f t="shared" si="334"/>
        <v>93055</v>
      </c>
      <c r="F3233" s="14">
        <f t="shared" ref="F3233:H3236" si="337">SUM(F3238,F3242)</f>
        <v>13055</v>
      </c>
      <c r="G3233" s="14">
        <f t="shared" si="337"/>
        <v>80000</v>
      </c>
      <c r="H3233" s="14">
        <f t="shared" si="337"/>
        <v>0</v>
      </c>
    </row>
    <row r="3234" spans="1:8" ht="16.5" thickTop="1" thickBot="1" x14ac:dyDescent="0.3">
      <c r="A3234" s="5" t="s">
        <v>3816</v>
      </c>
      <c r="B3234" s="7" t="s">
        <v>20</v>
      </c>
      <c r="C3234" s="15">
        <v>33599.379569999997</v>
      </c>
      <c r="D3234" s="15">
        <v>82490</v>
      </c>
      <c r="E3234" s="15">
        <f t="shared" si="334"/>
        <v>92865</v>
      </c>
      <c r="F3234" s="15">
        <f t="shared" si="337"/>
        <v>13025</v>
      </c>
      <c r="G3234" s="15">
        <f t="shared" si="337"/>
        <v>79840</v>
      </c>
      <c r="H3234" s="15">
        <f t="shared" si="337"/>
        <v>0</v>
      </c>
    </row>
    <row r="3235" spans="1:8" ht="16.5" thickTop="1" thickBot="1" x14ac:dyDescent="0.3">
      <c r="A3235" s="5" t="s">
        <v>3817</v>
      </c>
      <c r="B3235" s="8" t="s">
        <v>28</v>
      </c>
      <c r="C3235" s="15">
        <v>3697.7698799999998</v>
      </c>
      <c r="D3235" s="15">
        <v>7720</v>
      </c>
      <c r="E3235" s="15">
        <f t="shared" si="334"/>
        <v>11812</v>
      </c>
      <c r="F3235" s="15">
        <f t="shared" si="337"/>
        <v>5400</v>
      </c>
      <c r="G3235" s="15">
        <f t="shared" si="337"/>
        <v>6412</v>
      </c>
      <c r="H3235" s="15">
        <f t="shared" si="337"/>
        <v>0</v>
      </c>
    </row>
    <row r="3236" spans="1:8" ht="16.5" thickTop="1" thickBot="1" x14ac:dyDescent="0.3">
      <c r="A3236" s="5" t="s">
        <v>3818</v>
      </c>
      <c r="B3236" s="8" t="s">
        <v>34</v>
      </c>
      <c r="C3236" s="15">
        <v>29901.609689999997</v>
      </c>
      <c r="D3236" s="15">
        <v>74770</v>
      </c>
      <c r="E3236" s="15">
        <f t="shared" si="334"/>
        <v>81053</v>
      </c>
      <c r="F3236" s="15">
        <f t="shared" si="337"/>
        <v>7625</v>
      </c>
      <c r="G3236" s="15">
        <f t="shared" si="337"/>
        <v>73428</v>
      </c>
      <c r="H3236" s="15">
        <f t="shared" si="337"/>
        <v>0</v>
      </c>
    </row>
    <row r="3237" spans="1:8" ht="16.5" thickTop="1" thickBot="1" x14ac:dyDescent="0.3">
      <c r="A3237" s="5" t="s">
        <v>3819</v>
      </c>
      <c r="B3237" s="7" t="s">
        <v>36</v>
      </c>
      <c r="C3237" s="15">
        <v>250.83217999999999</v>
      </c>
      <c r="D3237" s="15">
        <v>330</v>
      </c>
      <c r="E3237" s="15">
        <f t="shared" si="334"/>
        <v>190</v>
      </c>
      <c r="F3237" s="15">
        <f>SUM(F3246)</f>
        <v>30</v>
      </c>
      <c r="G3237" s="15">
        <f>SUM(G3246)</f>
        <v>160</v>
      </c>
      <c r="H3237" s="15">
        <f>SUM(H3246)</f>
        <v>0</v>
      </c>
    </row>
    <row r="3238" spans="1:8" ht="16.5" thickTop="1" thickBot="1" x14ac:dyDescent="0.3">
      <c r="A3238" s="5" t="s">
        <v>3820</v>
      </c>
      <c r="B3238" s="6" t="s">
        <v>3821</v>
      </c>
      <c r="C3238" s="14">
        <v>27609.802530000001</v>
      </c>
      <c r="D3238" s="14">
        <v>74810</v>
      </c>
      <c r="E3238" s="14">
        <f t="shared" si="334"/>
        <v>85803</v>
      </c>
      <c r="F3238" s="14">
        <f>SUM(F3239)</f>
        <v>12375</v>
      </c>
      <c r="G3238" s="14">
        <f>SUM(G3239)</f>
        <v>73428</v>
      </c>
      <c r="H3238" s="14">
        <f>SUM(H3239)</f>
        <v>0</v>
      </c>
    </row>
    <row r="3239" spans="1:8" ht="16.5" thickTop="1" thickBot="1" x14ac:dyDescent="0.3">
      <c r="A3239" s="5" t="s">
        <v>3822</v>
      </c>
      <c r="B3239" s="7" t="s">
        <v>20</v>
      </c>
      <c r="C3239" s="15">
        <v>27609.802530000001</v>
      </c>
      <c r="D3239" s="15">
        <v>74810</v>
      </c>
      <c r="E3239" s="15">
        <f t="shared" si="334"/>
        <v>85803</v>
      </c>
      <c r="F3239" s="15">
        <f>SUM(F3240:F3241)</f>
        <v>12375</v>
      </c>
      <c r="G3239" s="15">
        <f>SUM(G3240:G3241)</f>
        <v>73428</v>
      </c>
      <c r="H3239" s="15">
        <f>SUM(H3240:H3241)</f>
        <v>0</v>
      </c>
    </row>
    <row r="3240" spans="1:8" ht="16.5" thickTop="1" thickBot="1" x14ac:dyDescent="0.3">
      <c r="A3240" s="5" t="s">
        <v>3823</v>
      </c>
      <c r="B3240" s="8" t="s">
        <v>28</v>
      </c>
      <c r="C3240" s="15">
        <v>3314.6523999999999</v>
      </c>
      <c r="D3240" s="15">
        <v>6550</v>
      </c>
      <c r="E3240" s="15">
        <f t="shared" si="334"/>
        <v>4750</v>
      </c>
      <c r="F3240" s="15">
        <v>4750</v>
      </c>
      <c r="G3240" s="15">
        <v>0</v>
      </c>
      <c r="H3240" s="15">
        <v>0</v>
      </c>
    </row>
    <row r="3241" spans="1:8" ht="16.5" thickTop="1" thickBot="1" x14ac:dyDescent="0.3">
      <c r="A3241" s="5" t="s">
        <v>3824</v>
      </c>
      <c r="B3241" s="8" t="s">
        <v>34</v>
      </c>
      <c r="C3241" s="15">
        <v>24295.150130000002</v>
      </c>
      <c r="D3241" s="15">
        <v>68260</v>
      </c>
      <c r="E3241" s="15">
        <f t="shared" si="334"/>
        <v>81053</v>
      </c>
      <c r="F3241" s="15">
        <v>7625</v>
      </c>
      <c r="G3241" s="15">
        <v>73428</v>
      </c>
      <c r="H3241" s="15">
        <v>0</v>
      </c>
    </row>
    <row r="3242" spans="1:8" ht="16.5" thickTop="1" thickBot="1" x14ac:dyDescent="0.3">
      <c r="A3242" s="5" t="s">
        <v>3825</v>
      </c>
      <c r="B3242" s="6" t="s">
        <v>3826</v>
      </c>
      <c r="C3242" s="14">
        <v>6240.4092199999996</v>
      </c>
      <c r="D3242" s="14">
        <v>8010</v>
      </c>
      <c r="E3242" s="14">
        <f t="shared" si="334"/>
        <v>7252</v>
      </c>
      <c r="F3242" s="14">
        <f>SUM(F3243,F3246)</f>
        <v>680</v>
      </c>
      <c r="G3242" s="14">
        <f>SUM(G3243,G3246)</f>
        <v>6572</v>
      </c>
      <c r="H3242" s="14">
        <f>SUM(H3243,H3246)</f>
        <v>0</v>
      </c>
    </row>
    <row r="3243" spans="1:8" ht="16.5" thickTop="1" thickBot="1" x14ac:dyDescent="0.3">
      <c r="A3243" s="5" t="s">
        <v>3827</v>
      </c>
      <c r="B3243" s="7" t="s">
        <v>20</v>
      </c>
      <c r="C3243" s="15">
        <v>5989.5770400000001</v>
      </c>
      <c r="D3243" s="15">
        <v>7680</v>
      </c>
      <c r="E3243" s="15">
        <f t="shared" si="334"/>
        <v>7062</v>
      </c>
      <c r="F3243" s="15">
        <f>SUM(F3244:F3245)</f>
        <v>650</v>
      </c>
      <c r="G3243" s="15">
        <f>SUM(G3244:G3245)</f>
        <v>6412</v>
      </c>
      <c r="H3243" s="15">
        <f>SUM(H3244:H3245)</f>
        <v>0</v>
      </c>
    </row>
    <row r="3244" spans="1:8" ht="16.5" thickTop="1" thickBot="1" x14ac:dyDescent="0.3">
      <c r="A3244" s="5" t="s">
        <v>3828</v>
      </c>
      <c r="B3244" s="8" t="s">
        <v>28</v>
      </c>
      <c r="C3244" s="15">
        <v>383.11748</v>
      </c>
      <c r="D3244" s="15">
        <v>1170</v>
      </c>
      <c r="E3244" s="15">
        <f t="shared" si="334"/>
        <v>7062</v>
      </c>
      <c r="F3244" s="15">
        <v>650</v>
      </c>
      <c r="G3244" s="15">
        <v>6412</v>
      </c>
      <c r="H3244" s="15">
        <v>0</v>
      </c>
    </row>
    <row r="3245" spans="1:8" ht="16.5" thickTop="1" thickBot="1" x14ac:dyDescent="0.3">
      <c r="A3245" s="5" t="s">
        <v>3829</v>
      </c>
      <c r="B3245" s="8" t="s">
        <v>34</v>
      </c>
      <c r="C3245" s="15">
        <v>5606.4595599999993</v>
      </c>
      <c r="D3245" s="15">
        <v>6510</v>
      </c>
      <c r="E3245" s="15">
        <f t="shared" si="334"/>
        <v>0</v>
      </c>
      <c r="F3245" s="15">
        <v>0</v>
      </c>
      <c r="G3245" s="15">
        <v>0</v>
      </c>
      <c r="H3245" s="15">
        <v>0</v>
      </c>
    </row>
    <row r="3246" spans="1:8" ht="16.5" thickTop="1" thickBot="1" x14ac:dyDescent="0.3">
      <c r="A3246" s="5" t="s">
        <v>3830</v>
      </c>
      <c r="B3246" s="7" t="s">
        <v>36</v>
      </c>
      <c r="C3246" s="15">
        <v>250.83217999999999</v>
      </c>
      <c r="D3246" s="15">
        <v>330</v>
      </c>
      <c r="E3246" s="15">
        <f t="shared" si="334"/>
        <v>190</v>
      </c>
      <c r="F3246" s="15">
        <v>30</v>
      </c>
      <c r="G3246" s="15">
        <v>160</v>
      </c>
      <c r="H3246" s="15">
        <v>0</v>
      </c>
    </row>
    <row r="3247" spans="1:8" ht="16.5" thickTop="1" thickBot="1" x14ac:dyDescent="0.3">
      <c r="A3247" s="5" t="s">
        <v>3831</v>
      </c>
      <c r="B3247" s="6" t="s">
        <v>3832</v>
      </c>
      <c r="C3247" s="14">
        <v>0</v>
      </c>
      <c r="D3247" s="14">
        <v>0</v>
      </c>
      <c r="E3247" s="14">
        <f t="shared" si="334"/>
        <v>0</v>
      </c>
      <c r="F3247" s="14">
        <f>SUM(F3248,F3250)</f>
        <v>0</v>
      </c>
      <c r="G3247" s="14">
        <f>SUM(G3248,G3250)</f>
        <v>0</v>
      </c>
      <c r="H3247" s="14">
        <f>SUM(H3248,H3250)</f>
        <v>0</v>
      </c>
    </row>
    <row r="3248" spans="1:8" ht="16.5" thickTop="1" thickBot="1" x14ac:dyDescent="0.3">
      <c r="A3248" s="5" t="s">
        <v>3833</v>
      </c>
      <c r="B3248" s="7" t="s">
        <v>20</v>
      </c>
      <c r="C3248" s="15">
        <v>0</v>
      </c>
      <c r="D3248" s="15">
        <v>0</v>
      </c>
      <c r="E3248" s="15">
        <f t="shared" si="334"/>
        <v>0</v>
      </c>
      <c r="F3248" s="15">
        <f>SUM(F3249)</f>
        <v>0</v>
      </c>
      <c r="G3248" s="15">
        <f>SUM(G3249)</f>
        <v>0</v>
      </c>
      <c r="H3248" s="15">
        <f>SUM(H3249)</f>
        <v>0</v>
      </c>
    </row>
    <row r="3249" spans="1:8" ht="16.5" thickTop="1" thickBot="1" x14ac:dyDescent="0.3">
      <c r="A3249" s="5" t="s">
        <v>3834</v>
      </c>
      <c r="B3249" s="8" t="s">
        <v>28</v>
      </c>
      <c r="C3249" s="15">
        <v>0</v>
      </c>
      <c r="D3249" s="15">
        <v>0</v>
      </c>
      <c r="E3249" s="15">
        <f t="shared" si="334"/>
        <v>0</v>
      </c>
      <c r="F3249" s="15">
        <v>0</v>
      </c>
      <c r="G3249" s="15">
        <v>0</v>
      </c>
      <c r="H3249" s="15">
        <v>0</v>
      </c>
    </row>
    <row r="3250" spans="1:8" ht="16.5" thickTop="1" thickBot="1" x14ac:dyDescent="0.3">
      <c r="A3250" s="5" t="s">
        <v>3835</v>
      </c>
      <c r="B3250" s="7" t="s">
        <v>36</v>
      </c>
      <c r="C3250" s="15">
        <v>0</v>
      </c>
      <c r="D3250" s="15">
        <v>0</v>
      </c>
      <c r="E3250" s="15">
        <f t="shared" si="334"/>
        <v>0</v>
      </c>
      <c r="F3250" s="15">
        <v>0</v>
      </c>
      <c r="G3250" s="15">
        <v>0</v>
      </c>
      <c r="H3250" s="15">
        <v>0</v>
      </c>
    </row>
    <row r="3251" spans="1:8" ht="31.5" thickTop="1" thickBot="1" x14ac:dyDescent="0.3">
      <c r="A3251" s="5" t="s">
        <v>3836</v>
      </c>
      <c r="B3251" s="6" t="s">
        <v>3837</v>
      </c>
      <c r="C3251" s="14">
        <v>108493.88006000002</v>
      </c>
      <c r="D3251" s="14">
        <v>97000</v>
      </c>
      <c r="E3251" s="14">
        <f t="shared" si="334"/>
        <v>96450</v>
      </c>
      <c r="F3251" s="14">
        <f t="shared" ref="F3251:H3254" si="338">SUM(F3260,F3268,F3632,F3743)</f>
        <v>96450</v>
      </c>
      <c r="G3251" s="14">
        <f t="shared" si="338"/>
        <v>0</v>
      </c>
      <c r="H3251" s="14">
        <f t="shared" si="338"/>
        <v>0</v>
      </c>
    </row>
    <row r="3252" spans="1:8" ht="16.5" thickTop="1" thickBot="1" x14ac:dyDescent="0.3">
      <c r="A3252" s="5" t="s">
        <v>3838</v>
      </c>
      <c r="B3252" s="7" t="s">
        <v>20</v>
      </c>
      <c r="C3252" s="15">
        <v>103290.06140999999</v>
      </c>
      <c r="D3252" s="15">
        <v>90879</v>
      </c>
      <c r="E3252" s="15">
        <f t="shared" si="334"/>
        <v>88360</v>
      </c>
      <c r="F3252" s="15">
        <f t="shared" si="338"/>
        <v>88360</v>
      </c>
      <c r="G3252" s="15">
        <f t="shared" si="338"/>
        <v>0</v>
      </c>
      <c r="H3252" s="15">
        <f t="shared" si="338"/>
        <v>0</v>
      </c>
    </row>
    <row r="3253" spans="1:8" ht="16.5" thickTop="1" thickBot="1" x14ac:dyDescent="0.3">
      <c r="A3253" s="5" t="s">
        <v>3839</v>
      </c>
      <c r="B3253" s="8" t="s">
        <v>22</v>
      </c>
      <c r="C3253" s="15">
        <v>54612.035150000003</v>
      </c>
      <c r="D3253" s="15">
        <v>55203</v>
      </c>
      <c r="E3253" s="15">
        <f t="shared" si="334"/>
        <v>56191</v>
      </c>
      <c r="F3253" s="15">
        <f t="shared" si="338"/>
        <v>56191</v>
      </c>
      <c r="G3253" s="15">
        <f t="shared" si="338"/>
        <v>0</v>
      </c>
      <c r="H3253" s="15">
        <f t="shared" si="338"/>
        <v>0</v>
      </c>
    </row>
    <row r="3254" spans="1:8" ht="16.5" thickTop="1" thickBot="1" x14ac:dyDescent="0.3">
      <c r="A3254" s="5" t="s">
        <v>3840</v>
      </c>
      <c r="B3254" s="8" t="s">
        <v>24</v>
      </c>
      <c r="C3254" s="15">
        <v>18956.378690000001</v>
      </c>
      <c r="D3254" s="15">
        <v>14161</v>
      </c>
      <c r="E3254" s="15">
        <f t="shared" si="334"/>
        <v>12222</v>
      </c>
      <c r="F3254" s="15">
        <f t="shared" si="338"/>
        <v>12222</v>
      </c>
      <c r="G3254" s="15">
        <f t="shared" si="338"/>
        <v>0</v>
      </c>
      <c r="H3254" s="15">
        <f t="shared" si="338"/>
        <v>0</v>
      </c>
    </row>
    <row r="3255" spans="1:8" ht="16.5" thickTop="1" thickBot="1" x14ac:dyDescent="0.3">
      <c r="A3255" s="5" t="s">
        <v>3841</v>
      </c>
      <c r="B3255" s="8" t="s">
        <v>30</v>
      </c>
      <c r="C3255" s="15">
        <v>1087.9926600000001</v>
      </c>
      <c r="D3255" s="15">
        <v>519</v>
      </c>
      <c r="E3255" s="15">
        <f t="shared" si="334"/>
        <v>523</v>
      </c>
      <c r="F3255" s="15">
        <f>SUM(F3272,F3636,F3747)</f>
        <v>523</v>
      </c>
      <c r="G3255" s="15">
        <f>SUM(G3272,G3636,G3747)</f>
        <v>0</v>
      </c>
      <c r="H3255" s="15">
        <f>SUM(H3272,H3636,H3747)</f>
        <v>0</v>
      </c>
    </row>
    <row r="3256" spans="1:8" ht="16.5" thickTop="1" thickBot="1" x14ac:dyDescent="0.3">
      <c r="A3256" s="5" t="s">
        <v>3842</v>
      </c>
      <c r="B3256" s="8" t="s">
        <v>32</v>
      </c>
      <c r="C3256" s="15">
        <v>308.24314999999996</v>
      </c>
      <c r="D3256" s="15">
        <v>201</v>
      </c>
      <c r="E3256" s="15">
        <f t="shared" si="334"/>
        <v>223</v>
      </c>
      <c r="F3256" s="15">
        <f t="shared" ref="F3256:H3259" si="339">SUM(F3264,F3273,F3637,F3748)</f>
        <v>223</v>
      </c>
      <c r="G3256" s="15">
        <f t="shared" si="339"/>
        <v>0</v>
      </c>
      <c r="H3256" s="15">
        <f t="shared" si="339"/>
        <v>0</v>
      </c>
    </row>
    <row r="3257" spans="1:8" ht="16.5" thickTop="1" thickBot="1" x14ac:dyDescent="0.3">
      <c r="A3257" s="5" t="s">
        <v>3843</v>
      </c>
      <c r="B3257" s="8" t="s">
        <v>34</v>
      </c>
      <c r="C3257" s="15">
        <v>28325.411759999999</v>
      </c>
      <c r="D3257" s="15">
        <v>20795</v>
      </c>
      <c r="E3257" s="15">
        <f t="shared" si="334"/>
        <v>19201</v>
      </c>
      <c r="F3257" s="15">
        <f t="shared" si="339"/>
        <v>19201</v>
      </c>
      <c r="G3257" s="15">
        <f t="shared" si="339"/>
        <v>0</v>
      </c>
      <c r="H3257" s="15">
        <f t="shared" si="339"/>
        <v>0</v>
      </c>
    </row>
    <row r="3258" spans="1:8" ht="16.5" thickTop="1" thickBot="1" x14ac:dyDescent="0.3">
      <c r="A3258" s="5" t="s">
        <v>3844</v>
      </c>
      <c r="B3258" s="7" t="s">
        <v>36</v>
      </c>
      <c r="C3258" s="15">
        <v>5176.4684399999996</v>
      </c>
      <c r="D3258" s="15">
        <v>6121</v>
      </c>
      <c r="E3258" s="15">
        <f t="shared" si="334"/>
        <v>8090</v>
      </c>
      <c r="F3258" s="15">
        <f t="shared" si="339"/>
        <v>8090</v>
      </c>
      <c r="G3258" s="15">
        <f t="shared" si="339"/>
        <v>0</v>
      </c>
      <c r="H3258" s="15">
        <f t="shared" si="339"/>
        <v>0</v>
      </c>
    </row>
    <row r="3259" spans="1:8" ht="16.5" thickTop="1" thickBot="1" x14ac:dyDescent="0.3">
      <c r="A3259" s="5" t="s">
        <v>3845</v>
      </c>
      <c r="B3259" s="7" t="s">
        <v>40</v>
      </c>
      <c r="C3259" s="15">
        <v>27.350209999999997</v>
      </c>
      <c r="D3259" s="15">
        <v>0</v>
      </c>
      <c r="E3259" s="15">
        <f t="shared" si="334"/>
        <v>0</v>
      </c>
      <c r="F3259" s="15">
        <f t="shared" si="339"/>
        <v>0</v>
      </c>
      <c r="G3259" s="15">
        <f t="shared" si="339"/>
        <v>0</v>
      </c>
      <c r="H3259" s="15">
        <f t="shared" si="339"/>
        <v>0</v>
      </c>
    </row>
    <row r="3260" spans="1:8" ht="31.5" thickTop="1" thickBot="1" x14ac:dyDescent="0.3">
      <c r="A3260" s="5" t="s">
        <v>3846</v>
      </c>
      <c r="B3260" s="6" t="s">
        <v>3847</v>
      </c>
      <c r="C3260" s="14">
        <v>5659.4886500000002</v>
      </c>
      <c r="D3260" s="14">
        <v>5856</v>
      </c>
      <c r="E3260" s="14">
        <f t="shared" si="334"/>
        <v>5306</v>
      </c>
      <c r="F3260" s="14">
        <f>SUM(F3261,F3266:F3267)</f>
        <v>5306</v>
      </c>
      <c r="G3260" s="14">
        <f>SUM(G3261,G3266:G3267)</f>
        <v>0</v>
      </c>
      <c r="H3260" s="14">
        <f>SUM(H3261,H3266:H3267)</f>
        <v>0</v>
      </c>
    </row>
    <row r="3261" spans="1:8" ht="16.5" thickTop="1" thickBot="1" x14ac:dyDescent="0.3">
      <c r="A3261" s="5" t="s">
        <v>3848</v>
      </c>
      <c r="B3261" s="7" t="s">
        <v>20</v>
      </c>
      <c r="C3261" s="15">
        <v>5413.9156800000001</v>
      </c>
      <c r="D3261" s="15">
        <v>5624</v>
      </c>
      <c r="E3261" s="15">
        <f t="shared" si="334"/>
        <v>5246</v>
      </c>
      <c r="F3261" s="15">
        <f>SUM(F3262:F3265)</f>
        <v>5246</v>
      </c>
      <c r="G3261" s="15">
        <f>SUM(G3262:G3265)</f>
        <v>0</v>
      </c>
      <c r="H3261" s="15">
        <f>SUM(H3262:H3265)</f>
        <v>0</v>
      </c>
    </row>
    <row r="3262" spans="1:8" ht="16.5" thickTop="1" thickBot="1" x14ac:dyDescent="0.3">
      <c r="A3262" s="5" t="s">
        <v>3849</v>
      </c>
      <c r="B3262" s="8" t="s">
        <v>22</v>
      </c>
      <c r="C3262" s="15">
        <v>3444.46774</v>
      </c>
      <c r="D3262" s="15">
        <v>3000</v>
      </c>
      <c r="E3262" s="15">
        <f t="shared" si="334"/>
        <v>3335</v>
      </c>
      <c r="F3262" s="15">
        <v>3335</v>
      </c>
      <c r="G3262" s="15">
        <v>0</v>
      </c>
      <c r="H3262" s="15">
        <v>0</v>
      </c>
    </row>
    <row r="3263" spans="1:8" ht="16.5" thickTop="1" thickBot="1" x14ac:dyDescent="0.3">
      <c r="A3263" s="5" t="s">
        <v>3850</v>
      </c>
      <c r="B3263" s="8" t="s">
        <v>24</v>
      </c>
      <c r="C3263" s="15">
        <v>1865.5389600000001</v>
      </c>
      <c r="D3263" s="15">
        <v>2518</v>
      </c>
      <c r="E3263" s="15">
        <f t="shared" si="334"/>
        <v>1796</v>
      </c>
      <c r="F3263" s="15">
        <v>1796</v>
      </c>
      <c r="G3263" s="15">
        <v>0</v>
      </c>
      <c r="H3263" s="15">
        <v>0</v>
      </c>
    </row>
    <row r="3264" spans="1:8" ht="16.5" thickTop="1" thickBot="1" x14ac:dyDescent="0.3">
      <c r="A3264" s="5" t="s">
        <v>3851</v>
      </c>
      <c r="B3264" s="8" t="s">
        <v>32</v>
      </c>
      <c r="C3264" s="15">
        <v>76.180850000000007</v>
      </c>
      <c r="D3264" s="15">
        <v>80</v>
      </c>
      <c r="E3264" s="15">
        <f t="shared" si="334"/>
        <v>95</v>
      </c>
      <c r="F3264" s="15">
        <v>95</v>
      </c>
      <c r="G3264" s="15">
        <v>0</v>
      </c>
      <c r="H3264" s="15">
        <v>0</v>
      </c>
    </row>
    <row r="3265" spans="1:8" ht="16.5" thickTop="1" thickBot="1" x14ac:dyDescent="0.3">
      <c r="A3265" s="5" t="s">
        <v>3852</v>
      </c>
      <c r="B3265" s="8" t="s">
        <v>34</v>
      </c>
      <c r="C3265" s="15">
        <v>27.72813</v>
      </c>
      <c r="D3265" s="15">
        <v>26</v>
      </c>
      <c r="E3265" s="15">
        <f t="shared" si="334"/>
        <v>20</v>
      </c>
      <c r="F3265" s="15">
        <v>20</v>
      </c>
      <c r="G3265" s="15">
        <v>0</v>
      </c>
      <c r="H3265" s="15">
        <v>0</v>
      </c>
    </row>
    <row r="3266" spans="1:8" ht="16.5" thickTop="1" thickBot="1" x14ac:dyDescent="0.3">
      <c r="A3266" s="5" t="s">
        <v>3853</v>
      </c>
      <c r="B3266" s="7" t="s">
        <v>36</v>
      </c>
      <c r="C3266" s="15">
        <v>231.67013</v>
      </c>
      <c r="D3266" s="15">
        <v>232</v>
      </c>
      <c r="E3266" s="15">
        <f t="shared" si="334"/>
        <v>60</v>
      </c>
      <c r="F3266" s="15">
        <v>60</v>
      </c>
      <c r="G3266" s="15">
        <v>0</v>
      </c>
      <c r="H3266" s="15">
        <v>0</v>
      </c>
    </row>
    <row r="3267" spans="1:8" ht="16.5" thickTop="1" thickBot="1" x14ac:dyDescent="0.3">
      <c r="A3267" s="5" t="s">
        <v>3854</v>
      </c>
      <c r="B3267" s="7" t="s">
        <v>40</v>
      </c>
      <c r="C3267" s="15">
        <v>13.902839999999999</v>
      </c>
      <c r="D3267" s="15">
        <v>0</v>
      </c>
      <c r="E3267" s="15">
        <f t="shared" si="334"/>
        <v>0</v>
      </c>
      <c r="F3267" s="15">
        <v>0</v>
      </c>
      <c r="G3267" s="15">
        <v>0</v>
      </c>
      <c r="H3267" s="15">
        <v>0</v>
      </c>
    </row>
    <row r="3268" spans="1:8" ht="46.5" thickTop="1" thickBot="1" x14ac:dyDescent="0.3">
      <c r="A3268" s="5" t="s">
        <v>3855</v>
      </c>
      <c r="B3268" s="6" t="s">
        <v>3856</v>
      </c>
      <c r="C3268" s="14">
        <v>64661.096700000009</v>
      </c>
      <c r="D3268" s="14">
        <v>55342</v>
      </c>
      <c r="E3268" s="14">
        <f t="shared" si="334"/>
        <v>57342</v>
      </c>
      <c r="F3268" s="14">
        <f t="shared" ref="F3268:H3269" si="340">SUM(F3277,F3605,F3611,F3615,F3621,F3628)</f>
        <v>57342</v>
      </c>
      <c r="G3268" s="14">
        <f t="shared" si="340"/>
        <v>0</v>
      </c>
      <c r="H3268" s="14">
        <f t="shared" si="340"/>
        <v>0</v>
      </c>
    </row>
    <row r="3269" spans="1:8" ht="16.5" thickTop="1" thickBot="1" x14ac:dyDescent="0.3">
      <c r="A3269" s="5" t="s">
        <v>3857</v>
      </c>
      <c r="B3269" s="7" t="s">
        <v>20</v>
      </c>
      <c r="C3269" s="15">
        <v>62598.946859999996</v>
      </c>
      <c r="D3269" s="15">
        <v>54363</v>
      </c>
      <c r="E3269" s="15">
        <f t="shared" si="334"/>
        <v>51640</v>
      </c>
      <c r="F3269" s="15">
        <f t="shared" si="340"/>
        <v>51640</v>
      </c>
      <c r="G3269" s="15">
        <f t="shared" si="340"/>
        <v>0</v>
      </c>
      <c r="H3269" s="15">
        <f t="shared" si="340"/>
        <v>0</v>
      </c>
    </row>
    <row r="3270" spans="1:8" ht="16.5" thickTop="1" thickBot="1" x14ac:dyDescent="0.3">
      <c r="A3270" s="5" t="s">
        <v>3858</v>
      </c>
      <c r="B3270" s="8" t="s">
        <v>22</v>
      </c>
      <c r="C3270" s="15">
        <v>29326.398700000005</v>
      </c>
      <c r="D3270" s="15">
        <v>29570</v>
      </c>
      <c r="E3270" s="15">
        <f t="shared" ref="E3270:E3333" si="341">SUM(F3270:H3270)</f>
        <v>30025</v>
      </c>
      <c r="F3270" s="15">
        <f>SUM(F3279)</f>
        <v>30025</v>
      </c>
      <c r="G3270" s="15">
        <f>SUM(G3279)</f>
        <v>0</v>
      </c>
      <c r="H3270" s="15">
        <f>SUM(H3279)</f>
        <v>0</v>
      </c>
    </row>
    <row r="3271" spans="1:8" ht="16.5" thickTop="1" thickBot="1" x14ac:dyDescent="0.3">
      <c r="A3271" s="5" t="s">
        <v>3859</v>
      </c>
      <c r="B3271" s="8" t="s">
        <v>24</v>
      </c>
      <c r="C3271" s="15">
        <v>11900.830390000001</v>
      </c>
      <c r="D3271" s="15">
        <v>6865</v>
      </c>
      <c r="E3271" s="15">
        <f t="shared" si="341"/>
        <v>5840</v>
      </c>
      <c r="F3271" s="15">
        <f>SUM(F3280,F3607,F3617,F3623,F3630)</f>
        <v>5840</v>
      </c>
      <c r="G3271" s="15">
        <f>SUM(G3280,G3607,G3617,G3623,G3630)</f>
        <v>0</v>
      </c>
      <c r="H3271" s="15">
        <f>SUM(H3280,H3607,H3617,H3623,H3630)</f>
        <v>0</v>
      </c>
    </row>
    <row r="3272" spans="1:8" ht="16.5" thickTop="1" thickBot="1" x14ac:dyDescent="0.3">
      <c r="A3272" s="5" t="s">
        <v>3860</v>
      </c>
      <c r="B3272" s="8" t="s">
        <v>30</v>
      </c>
      <c r="C3272" s="15">
        <v>1076.8687500000001</v>
      </c>
      <c r="D3272" s="15">
        <v>507</v>
      </c>
      <c r="E3272" s="15">
        <f t="shared" si="341"/>
        <v>522</v>
      </c>
      <c r="F3272" s="15">
        <f>SUM(F3281,F3608,F3618,F3624)</f>
        <v>522</v>
      </c>
      <c r="G3272" s="15">
        <f>SUM(G3281,G3608,G3618,G3624)</f>
        <v>0</v>
      </c>
      <c r="H3272" s="15">
        <f>SUM(H3281,H3608,H3618,H3624)</f>
        <v>0</v>
      </c>
    </row>
    <row r="3273" spans="1:8" ht="16.5" thickTop="1" thickBot="1" x14ac:dyDescent="0.3">
      <c r="A3273" s="5" t="s">
        <v>3861</v>
      </c>
      <c r="B3273" s="8" t="s">
        <v>32</v>
      </c>
      <c r="C3273" s="15">
        <v>186.47779</v>
      </c>
      <c r="D3273" s="15">
        <v>109</v>
      </c>
      <c r="E3273" s="15">
        <f t="shared" si="341"/>
        <v>109</v>
      </c>
      <c r="F3273" s="15">
        <f>SUM(F3282,F3613)</f>
        <v>109</v>
      </c>
      <c r="G3273" s="15">
        <f>SUM(G3282,G3613)</f>
        <v>0</v>
      </c>
      <c r="H3273" s="15">
        <f>SUM(H3282,H3613)</f>
        <v>0</v>
      </c>
    </row>
    <row r="3274" spans="1:8" ht="16.5" thickTop="1" thickBot="1" x14ac:dyDescent="0.3">
      <c r="A3274" s="5" t="s">
        <v>3862</v>
      </c>
      <c r="B3274" s="8" t="s">
        <v>34</v>
      </c>
      <c r="C3274" s="15">
        <v>20108.371230000001</v>
      </c>
      <c r="D3274" s="15">
        <v>17312</v>
      </c>
      <c r="E3274" s="15">
        <f t="shared" si="341"/>
        <v>15144</v>
      </c>
      <c r="F3274" s="15">
        <f>SUM(F3283,F3609,F3614,F3619,F3625,F3631)</f>
        <v>15144</v>
      </c>
      <c r="G3274" s="15">
        <f>SUM(G3283,G3609,G3614,G3619,G3625,G3631)</f>
        <v>0</v>
      </c>
      <c r="H3274" s="15">
        <f>SUM(H3283,H3609,H3614,H3619,H3625,H3631)</f>
        <v>0</v>
      </c>
    </row>
    <row r="3275" spans="1:8" ht="16.5" thickTop="1" thickBot="1" x14ac:dyDescent="0.3">
      <c r="A3275" s="5" t="s">
        <v>3863</v>
      </c>
      <c r="B3275" s="7" t="s">
        <v>36</v>
      </c>
      <c r="C3275" s="15">
        <v>2056.84157</v>
      </c>
      <c r="D3275" s="15">
        <v>979</v>
      </c>
      <c r="E3275" s="15">
        <f t="shared" si="341"/>
        <v>5702</v>
      </c>
      <c r="F3275" s="15">
        <f>SUM(F3284,F3610,F3620,F3626)</f>
        <v>5702</v>
      </c>
      <c r="G3275" s="15">
        <f>SUM(G3284,G3610,G3620,G3626)</f>
        <v>0</v>
      </c>
      <c r="H3275" s="15">
        <f>SUM(H3284,H3610,H3620,H3626)</f>
        <v>0</v>
      </c>
    </row>
    <row r="3276" spans="1:8" ht="16.5" thickTop="1" thickBot="1" x14ac:dyDescent="0.3">
      <c r="A3276" s="5" t="s">
        <v>3864</v>
      </c>
      <c r="B3276" s="7" t="s">
        <v>40</v>
      </c>
      <c r="C3276" s="15">
        <v>5.3082699999999994</v>
      </c>
      <c r="D3276" s="15">
        <v>0</v>
      </c>
      <c r="E3276" s="15">
        <f t="shared" si="341"/>
        <v>0</v>
      </c>
      <c r="F3276" s="15">
        <f>SUM(F3285,F3627)</f>
        <v>0</v>
      </c>
      <c r="G3276" s="15">
        <f>SUM(G3285,G3627)</f>
        <v>0</v>
      </c>
      <c r="H3276" s="15">
        <f>SUM(H3285,H3627)</f>
        <v>0</v>
      </c>
    </row>
    <row r="3277" spans="1:8" ht="16.5" thickTop="1" thickBot="1" x14ac:dyDescent="0.3">
      <c r="A3277" s="5" t="s">
        <v>3865</v>
      </c>
      <c r="B3277" s="6" t="s">
        <v>3866</v>
      </c>
      <c r="C3277" s="14">
        <v>45268.067330000013</v>
      </c>
      <c r="D3277" s="14">
        <v>39664</v>
      </c>
      <c r="E3277" s="14">
        <f t="shared" si="341"/>
        <v>39664</v>
      </c>
      <c r="F3277" s="14">
        <f t="shared" ref="F3277:H3278" si="342">SUM(F3286,F3295,F3304,F3313,F3320,F3329,F3337,F3344,F3352,F3360,F3367,F3376,F3385,F3394,F3399,F3407,F3415,F3423,F3430,F3437,F3442,F3447,F3452,F3461,F3468,F3474,F3480,F3488,F3495,F3501,F3506,F3511,F3515,F3522,F3530,F3536,F3543,F3551,F3558,F3565,F3573,F3581,F3585,F3591,F3596)</f>
        <v>39664</v>
      </c>
      <c r="G3277" s="14">
        <f t="shared" si="342"/>
        <v>0</v>
      </c>
      <c r="H3277" s="14">
        <f t="shared" si="342"/>
        <v>0</v>
      </c>
    </row>
    <row r="3278" spans="1:8" ht="16.5" thickTop="1" thickBot="1" x14ac:dyDescent="0.3">
      <c r="A3278" s="5" t="s">
        <v>3867</v>
      </c>
      <c r="B3278" s="7" t="s">
        <v>20</v>
      </c>
      <c r="C3278" s="15">
        <v>43208.117489999997</v>
      </c>
      <c r="D3278" s="15">
        <v>39385</v>
      </c>
      <c r="E3278" s="15">
        <f t="shared" si="341"/>
        <v>38962</v>
      </c>
      <c r="F3278" s="15">
        <f t="shared" si="342"/>
        <v>38962</v>
      </c>
      <c r="G3278" s="15">
        <f t="shared" si="342"/>
        <v>0</v>
      </c>
      <c r="H3278" s="15">
        <f t="shared" si="342"/>
        <v>0</v>
      </c>
    </row>
    <row r="3279" spans="1:8" ht="16.5" thickTop="1" thickBot="1" x14ac:dyDescent="0.3">
      <c r="A3279" s="5" t="s">
        <v>3868</v>
      </c>
      <c r="B3279" s="8" t="s">
        <v>22</v>
      </c>
      <c r="C3279" s="15">
        <v>29326.398700000005</v>
      </c>
      <c r="D3279" s="15">
        <v>29570</v>
      </c>
      <c r="E3279" s="15">
        <f t="shared" si="341"/>
        <v>30025</v>
      </c>
      <c r="F3279" s="15">
        <f>SUM(F3288,F3297,F3306,F3315,F3322,F3331,F3339,F3346,F3354,F3362,F3369,F3378,F3387,F3396,F3401,F3409,F3417,F3425,F3432,F3439,F3444,F3449,F3454,F3463,F3470,F3476,F3482,F3490,F3497,F3503,F3513,F3517,F3524,F3532,F3538,F3545,F3553,F3560,F3567,F3575,F3583,F3587,F3593,F3598)</f>
        <v>30025</v>
      </c>
      <c r="G3279" s="15">
        <f>SUM(G3288,G3297,G3306,G3315,G3322,G3331,G3339,G3346,G3354,G3362,G3369,G3378,G3387,G3396,G3401,G3409,G3417,G3425,G3432,G3439,G3444,G3449,G3454,G3463,G3470,G3476,G3482,G3490,G3497,G3503,G3513,G3517,G3524,G3532,G3538,G3545,G3553,G3560,G3567,G3575,G3583,G3587,G3593,G3598)</f>
        <v>0</v>
      </c>
      <c r="H3279" s="15">
        <f>SUM(H3288,H3297,H3306,H3315,H3322,H3331,H3339,H3346,H3354,H3362,H3369,H3378,H3387,H3396,H3401,H3409,H3417,H3425,H3432,H3439,H3444,H3449,H3454,H3463,H3470,H3476,H3482,H3490,H3497,H3503,H3513,H3517,H3524,H3532,H3538,H3545,H3553,H3560,H3567,H3575,H3583,H3587,H3593,H3598)</f>
        <v>0</v>
      </c>
    </row>
    <row r="3280" spans="1:8" ht="16.5" thickTop="1" thickBot="1" x14ac:dyDescent="0.3">
      <c r="A3280" s="5" t="s">
        <v>3869</v>
      </c>
      <c r="B3280" s="8" t="s">
        <v>24</v>
      </c>
      <c r="C3280" s="15">
        <v>9007.901490000002</v>
      </c>
      <c r="D3280" s="15">
        <v>5435</v>
      </c>
      <c r="E3280" s="15">
        <f t="shared" si="341"/>
        <v>4535</v>
      </c>
      <c r="F3280" s="15">
        <f>SUM(F3289,F3298,F3307,F3316,F3323,F3332,F3340,F3347,F3355,F3363,F3370,F3379,F3388,F3397,F3402,F3410,F3418,F3426,F3433,F3440,F3445,F3450,F3455,F3464,F3471,F3477,F3483,F3491,F3498,F3504,F3508,F3514,F3518,F3525,F3533,F3539,F3546,F3554,F3561,F3568,F3576,F3584,F3588,F3594,F3599)</f>
        <v>4535</v>
      </c>
      <c r="G3280" s="15">
        <f>SUM(G3289,G3298,G3307,G3316,G3323,G3332,G3340,G3347,G3355,G3363,G3370,G3379,G3388,G3397,G3402,G3410,G3418,G3426,G3433,G3440,G3445,G3450,G3455,G3464,G3471,G3477,G3483,G3491,G3498,G3504,G3508,G3514,G3518,G3525,G3533,G3539,G3546,G3554,G3561,G3568,G3576,G3584,G3588,G3594,G3599)</f>
        <v>0</v>
      </c>
      <c r="H3280" s="15">
        <f>SUM(H3289,H3298,H3307,H3316,H3323,H3332,H3340,H3347,H3355,H3363,H3370,H3379,H3388,H3397,H3402,H3410,H3418,H3426,H3433,H3440,H3445,H3450,H3455,H3464,H3471,H3477,H3483,H3491,H3498,H3504,H3508,H3514,H3518,H3525,H3533,H3539,H3546,H3554,H3561,H3568,H3576,H3584,H3588,H3594,H3599)</f>
        <v>0</v>
      </c>
    </row>
    <row r="3281" spans="1:8" ht="16.5" thickTop="1" thickBot="1" x14ac:dyDescent="0.3">
      <c r="A3281" s="5" t="s">
        <v>3870</v>
      </c>
      <c r="B3281" s="8" t="s">
        <v>30</v>
      </c>
      <c r="C3281" s="15">
        <v>309.56835000000001</v>
      </c>
      <c r="D3281" s="15">
        <v>312</v>
      </c>
      <c r="E3281" s="15">
        <f t="shared" si="341"/>
        <v>312</v>
      </c>
      <c r="F3281" s="15">
        <f>SUM(F3290,F3299,F3308,F3317,F3324,F3333,F3356,F3371,F3380,F3389,F3403,F3419,F3434,F3456,F3484,F3526,F3534,F3540,F3547,F3562,F3569,F3577,F3600)</f>
        <v>312</v>
      </c>
      <c r="G3281" s="15">
        <f>SUM(G3290,G3299,G3308,G3317,G3324,G3333,G3356,G3371,G3380,G3389,G3403,G3419,G3434,G3456,G3484,G3526,G3534,G3540,G3547,G3562,G3569,G3577,G3600)</f>
        <v>0</v>
      </c>
      <c r="H3281" s="15">
        <f>SUM(H3290,H3299,H3308,H3317,H3324,H3333,H3356,H3371,H3380,H3389,H3403,H3419,H3434,H3456,H3484,H3526,H3534,H3540,H3547,H3562,H3569,H3577,H3600)</f>
        <v>0</v>
      </c>
    </row>
    <row r="3282" spans="1:8" ht="16.5" thickTop="1" thickBot="1" x14ac:dyDescent="0.3">
      <c r="A3282" s="5" t="s">
        <v>3871</v>
      </c>
      <c r="B3282" s="8" t="s">
        <v>32</v>
      </c>
      <c r="C3282" s="15">
        <v>86.727789999999999</v>
      </c>
      <c r="D3282" s="15">
        <v>7</v>
      </c>
      <c r="E3282" s="15">
        <f t="shared" si="341"/>
        <v>7</v>
      </c>
      <c r="F3282" s="15">
        <f>SUM(F3291,F3300,F3309,F3325,F3348,F3357,F3364,F3372,F3381,F3390,F3404,F3411,F3427,F3457,F3485,F3499,F3527,F3570,F3578,F3601)</f>
        <v>7</v>
      </c>
      <c r="G3282" s="15">
        <f>SUM(G3291,G3300,G3309,G3325,G3348,G3357,G3364,G3372,G3381,G3390,G3404,G3411,G3427,G3457,G3485,G3499,G3527,G3570,G3578,G3601)</f>
        <v>0</v>
      </c>
      <c r="H3282" s="15">
        <f>SUM(H3291,H3300,H3309,H3325,H3348,H3357,H3364,H3372,H3381,H3390,H3404,H3411,H3427,H3457,H3485,H3499,H3527,H3570,H3578,H3601)</f>
        <v>0</v>
      </c>
    </row>
    <row r="3283" spans="1:8" ht="16.5" thickTop="1" thickBot="1" x14ac:dyDescent="0.3">
      <c r="A3283" s="5" t="s">
        <v>3872</v>
      </c>
      <c r="B3283" s="8" t="s">
        <v>34</v>
      </c>
      <c r="C3283" s="15">
        <v>4477.5211599999993</v>
      </c>
      <c r="D3283" s="15">
        <v>4061</v>
      </c>
      <c r="E3283" s="15">
        <f t="shared" si="341"/>
        <v>4083</v>
      </c>
      <c r="F3283" s="15">
        <f>SUM(F3292,F3301,F3310,F3318,F3326,F3334,F3341,F3349,F3358,F3365,F3373,F3382,F3391,F3405,F3412,F3420,F3428,F3435,F3446,F3458,F3465,F3472,F3478,F3486,F3492,F3500,F3505,F3509,F3519,F3528,F3535,F3541,F3548,F3555,F3563,F3571,F3589,F3595,F3602)</f>
        <v>4083</v>
      </c>
      <c r="G3283" s="15">
        <f>SUM(G3292,G3301,G3310,G3318,G3326,G3334,G3341,G3349,G3358,G3365,G3373,G3382,G3391,G3405,G3412,G3420,G3428,G3435,G3446,G3458,G3465,G3472,G3478,G3486,G3492,G3500,G3505,G3509,G3519,G3528,G3535,G3541,G3548,G3555,G3563,G3571,G3589,G3595,G3602)</f>
        <v>0</v>
      </c>
      <c r="H3283" s="15">
        <f>SUM(H3292,H3301,H3310,H3318,H3326,H3334,H3341,H3349,H3358,H3365,H3373,H3382,H3391,H3405,H3412,H3420,H3428,H3435,H3446,H3458,H3465,H3472,H3478,H3486,H3492,H3500,H3505,H3509,H3519,H3528,H3535,H3541,H3548,H3555,H3563,H3571,H3589,H3595,H3602)</f>
        <v>0</v>
      </c>
    </row>
    <row r="3284" spans="1:8" ht="16.5" thickTop="1" thickBot="1" x14ac:dyDescent="0.3">
      <c r="A3284" s="5" t="s">
        <v>3873</v>
      </c>
      <c r="B3284" s="7" t="s">
        <v>36</v>
      </c>
      <c r="C3284" s="15">
        <v>2054.6415700000002</v>
      </c>
      <c r="D3284" s="15">
        <v>279</v>
      </c>
      <c r="E3284" s="15">
        <f t="shared" si="341"/>
        <v>702</v>
      </c>
      <c r="F3284" s="15">
        <f>SUM(F3293,F3302,F3311,F3319,F3327,F3335,F3342,F3350,F3359,F3366,F3374,F3383,F3392,F3398,F3406,F3413,F3421,F3429,F3436,F3441,F3451,F3459,F3466,F3473,F3479,F3487,F3493,F3510,F3520,F3529,F3542,F3549,F3556,F3564,F3572,F3579,F3590,F3603)</f>
        <v>702</v>
      </c>
      <c r="G3284" s="15">
        <f>SUM(G3293,G3302,G3311,G3319,G3327,G3335,G3342,G3350,G3359,G3366,G3374,G3383,G3392,G3398,G3406,G3413,G3421,G3429,G3436,G3441,G3451,G3459,G3466,G3473,G3479,G3487,G3493,G3510,G3520,G3529,G3542,G3549,G3556,G3564,G3572,G3579,G3590,G3603)</f>
        <v>0</v>
      </c>
      <c r="H3284" s="15">
        <f>SUM(H3293,H3302,H3311,H3319,H3327,H3335,H3342,H3350,H3359,H3366,H3374,H3383,H3392,H3398,H3406,H3413,H3421,H3429,H3436,H3441,H3451,H3459,H3466,H3473,H3479,H3487,H3493,H3510,H3520,H3529,H3542,H3549,H3556,H3564,H3572,H3579,H3590,H3603)</f>
        <v>0</v>
      </c>
    </row>
    <row r="3285" spans="1:8" ht="16.5" thickTop="1" thickBot="1" x14ac:dyDescent="0.3">
      <c r="A3285" s="5" t="s">
        <v>3874</v>
      </c>
      <c r="B3285" s="7" t="s">
        <v>40</v>
      </c>
      <c r="C3285" s="15">
        <v>5.3082699999999994</v>
      </c>
      <c r="D3285" s="15">
        <v>0</v>
      </c>
      <c r="E3285" s="15">
        <f t="shared" si="341"/>
        <v>0</v>
      </c>
      <c r="F3285" s="15">
        <f>SUM(F3294,F3303,F3312,F3328,F3336,F3343,F3351,F3375,F3384,F3393,F3414,F3422,F3460,F3467,F3494,F3521,F3550,F3557,F3580,F3604)</f>
        <v>0</v>
      </c>
      <c r="G3285" s="15">
        <f>SUM(G3294,G3303,G3312,G3328,G3336,G3343,G3351,G3375,G3384,G3393,G3414,G3422,G3460,G3467,G3494,G3521,G3550,G3557,G3580,G3604)</f>
        <v>0</v>
      </c>
      <c r="H3285" s="15">
        <f>SUM(H3294,H3303,H3312,H3328,H3336,H3343,H3351,H3375,H3384,H3393,H3414,H3422,H3460,H3467,H3494,H3521,H3550,H3557,H3580,H3604)</f>
        <v>0</v>
      </c>
    </row>
    <row r="3286" spans="1:8" ht="46.5" thickTop="1" thickBot="1" x14ac:dyDescent="0.3">
      <c r="A3286" s="5" t="s">
        <v>3875</v>
      </c>
      <c r="B3286" s="6" t="s">
        <v>3876</v>
      </c>
      <c r="C3286" s="14">
        <v>8470.9328499999992</v>
      </c>
      <c r="D3286" s="14">
        <v>7730</v>
      </c>
      <c r="E3286" s="14">
        <f t="shared" si="341"/>
        <v>7730</v>
      </c>
      <c r="F3286" s="14">
        <f>SUM(F3287,F3293:F3294)</f>
        <v>7730</v>
      </c>
      <c r="G3286" s="14">
        <f>SUM(G3287,G3293:G3294)</f>
        <v>0</v>
      </c>
      <c r="H3286" s="14">
        <f>SUM(H3287,H3293:H3294)</f>
        <v>0</v>
      </c>
    </row>
    <row r="3287" spans="1:8" ht="16.5" thickTop="1" thickBot="1" x14ac:dyDescent="0.3">
      <c r="A3287" s="5" t="s">
        <v>3877</v>
      </c>
      <c r="B3287" s="7" t="s">
        <v>20</v>
      </c>
      <c r="C3287" s="15">
        <v>7956.2283099999995</v>
      </c>
      <c r="D3287" s="15">
        <v>7730</v>
      </c>
      <c r="E3287" s="15">
        <f t="shared" si="341"/>
        <v>7730</v>
      </c>
      <c r="F3287" s="15">
        <f>SUM(F3288:F3292)</f>
        <v>7730</v>
      </c>
      <c r="G3287" s="15">
        <f>SUM(G3288:G3292)</f>
        <v>0</v>
      </c>
      <c r="H3287" s="15">
        <f>SUM(H3288:H3292)</f>
        <v>0</v>
      </c>
    </row>
    <row r="3288" spans="1:8" ht="16.5" thickTop="1" thickBot="1" x14ac:dyDescent="0.3">
      <c r="A3288" s="5" t="s">
        <v>3878</v>
      </c>
      <c r="B3288" s="8" t="s">
        <v>22</v>
      </c>
      <c r="C3288" s="15">
        <v>6987.8424599999998</v>
      </c>
      <c r="D3288" s="15">
        <v>7085</v>
      </c>
      <c r="E3288" s="15">
        <f t="shared" si="341"/>
        <v>7085</v>
      </c>
      <c r="F3288" s="15">
        <v>7085</v>
      </c>
      <c r="G3288" s="15">
        <v>0</v>
      </c>
      <c r="H3288" s="15">
        <v>0</v>
      </c>
    </row>
    <row r="3289" spans="1:8" ht="16.5" thickTop="1" thickBot="1" x14ac:dyDescent="0.3">
      <c r="A3289" s="5" t="s">
        <v>3879</v>
      </c>
      <c r="B3289" s="8" t="s">
        <v>24</v>
      </c>
      <c r="C3289" s="15">
        <v>930.29617000000007</v>
      </c>
      <c r="D3289" s="15">
        <v>645</v>
      </c>
      <c r="E3289" s="15">
        <f t="shared" si="341"/>
        <v>645</v>
      </c>
      <c r="F3289" s="15">
        <v>645</v>
      </c>
      <c r="G3289" s="15">
        <v>0</v>
      </c>
      <c r="H3289" s="15">
        <v>0</v>
      </c>
    </row>
    <row r="3290" spans="1:8" ht="16.5" thickTop="1" thickBot="1" x14ac:dyDescent="0.3">
      <c r="A3290" s="5" t="s">
        <v>3880</v>
      </c>
      <c r="B3290" s="8" t="s">
        <v>30</v>
      </c>
      <c r="C3290" s="15">
        <v>0</v>
      </c>
      <c r="D3290" s="15">
        <v>0</v>
      </c>
      <c r="E3290" s="15">
        <f t="shared" si="341"/>
        <v>0</v>
      </c>
      <c r="F3290" s="15">
        <v>0</v>
      </c>
      <c r="G3290" s="15">
        <v>0</v>
      </c>
      <c r="H3290" s="15">
        <v>0</v>
      </c>
    </row>
    <row r="3291" spans="1:8" ht="16.5" thickTop="1" thickBot="1" x14ac:dyDescent="0.3">
      <c r="A3291" s="5" t="s">
        <v>3881</v>
      </c>
      <c r="B3291" s="8" t="s">
        <v>32</v>
      </c>
      <c r="C3291" s="15">
        <v>15.52514</v>
      </c>
      <c r="D3291" s="15">
        <v>0</v>
      </c>
      <c r="E3291" s="15">
        <f t="shared" si="341"/>
        <v>0</v>
      </c>
      <c r="F3291" s="15">
        <v>0</v>
      </c>
      <c r="G3291" s="15">
        <v>0</v>
      </c>
      <c r="H3291" s="15">
        <v>0</v>
      </c>
    </row>
    <row r="3292" spans="1:8" ht="16.5" thickTop="1" thickBot="1" x14ac:dyDescent="0.3">
      <c r="A3292" s="5" t="s">
        <v>3882</v>
      </c>
      <c r="B3292" s="8" t="s">
        <v>34</v>
      </c>
      <c r="C3292" s="15">
        <v>22.564540000000001</v>
      </c>
      <c r="D3292" s="15">
        <v>0</v>
      </c>
      <c r="E3292" s="15">
        <f t="shared" si="341"/>
        <v>0</v>
      </c>
      <c r="F3292" s="15">
        <v>0</v>
      </c>
      <c r="G3292" s="15">
        <v>0</v>
      </c>
      <c r="H3292" s="15">
        <v>0</v>
      </c>
    </row>
    <row r="3293" spans="1:8" ht="16.5" thickTop="1" thickBot="1" x14ac:dyDescent="0.3">
      <c r="A3293" s="5" t="s">
        <v>3883</v>
      </c>
      <c r="B3293" s="7" t="s">
        <v>36</v>
      </c>
      <c r="C3293" s="15">
        <v>514.70453999999995</v>
      </c>
      <c r="D3293" s="15">
        <v>0</v>
      </c>
      <c r="E3293" s="15">
        <f t="shared" si="341"/>
        <v>0</v>
      </c>
      <c r="F3293" s="15">
        <v>0</v>
      </c>
      <c r="G3293" s="15">
        <v>0</v>
      </c>
      <c r="H3293" s="15">
        <v>0</v>
      </c>
    </row>
    <row r="3294" spans="1:8" ht="16.5" thickTop="1" thickBot="1" x14ac:dyDescent="0.3">
      <c r="A3294" s="5" t="s">
        <v>3884</v>
      </c>
      <c r="B3294" s="7" t="s">
        <v>40</v>
      </c>
      <c r="C3294" s="15">
        <v>0</v>
      </c>
      <c r="D3294" s="15">
        <v>0</v>
      </c>
      <c r="E3294" s="15">
        <f t="shared" si="341"/>
        <v>0</v>
      </c>
      <c r="F3294" s="15">
        <v>0</v>
      </c>
      <c r="G3294" s="15">
        <v>0</v>
      </c>
      <c r="H3294" s="15">
        <v>0</v>
      </c>
    </row>
    <row r="3295" spans="1:8" ht="31.5" thickTop="1" thickBot="1" x14ac:dyDescent="0.3">
      <c r="A3295" s="5" t="s">
        <v>3885</v>
      </c>
      <c r="B3295" s="6" t="s">
        <v>3886</v>
      </c>
      <c r="C3295" s="14">
        <v>3292.4530100000002</v>
      </c>
      <c r="D3295" s="14">
        <v>3140</v>
      </c>
      <c r="E3295" s="14">
        <f t="shared" si="341"/>
        <v>3140</v>
      </c>
      <c r="F3295" s="14">
        <f>SUM(F3296,F3302:F3303)</f>
        <v>3140</v>
      </c>
      <c r="G3295" s="14">
        <f>SUM(G3296,G3302:G3303)</f>
        <v>0</v>
      </c>
      <c r="H3295" s="14">
        <f>SUM(H3296,H3302:H3303)</f>
        <v>0</v>
      </c>
    </row>
    <row r="3296" spans="1:8" ht="16.5" thickTop="1" thickBot="1" x14ac:dyDescent="0.3">
      <c r="A3296" s="5" t="s">
        <v>3887</v>
      </c>
      <c r="B3296" s="7" t="s">
        <v>20</v>
      </c>
      <c r="C3296" s="15">
        <v>3275.9679900000001</v>
      </c>
      <c r="D3296" s="15">
        <v>3140</v>
      </c>
      <c r="E3296" s="15">
        <f t="shared" si="341"/>
        <v>3140</v>
      </c>
      <c r="F3296" s="15">
        <f>SUM(F3297:F3301)</f>
        <v>3140</v>
      </c>
      <c r="G3296" s="15">
        <f>SUM(G3297:G3301)</f>
        <v>0</v>
      </c>
      <c r="H3296" s="15">
        <f>SUM(H3297:H3301)</f>
        <v>0</v>
      </c>
    </row>
    <row r="3297" spans="1:8" ht="16.5" thickTop="1" thickBot="1" x14ac:dyDescent="0.3">
      <c r="A3297" s="5" t="s">
        <v>3888</v>
      </c>
      <c r="B3297" s="8" t="s">
        <v>22</v>
      </c>
      <c r="C3297" s="15">
        <v>2927.8189900000002</v>
      </c>
      <c r="D3297" s="15">
        <v>2993</v>
      </c>
      <c r="E3297" s="15">
        <f t="shared" si="341"/>
        <v>2993</v>
      </c>
      <c r="F3297" s="15">
        <v>2993</v>
      </c>
      <c r="G3297" s="15">
        <v>0</v>
      </c>
      <c r="H3297" s="15">
        <v>0</v>
      </c>
    </row>
    <row r="3298" spans="1:8" ht="16.5" thickTop="1" thickBot="1" x14ac:dyDescent="0.3">
      <c r="A3298" s="5" t="s">
        <v>3889</v>
      </c>
      <c r="B3298" s="8" t="s">
        <v>24</v>
      </c>
      <c r="C3298" s="15">
        <v>348.149</v>
      </c>
      <c r="D3298" s="15">
        <v>147</v>
      </c>
      <c r="E3298" s="15">
        <f t="shared" si="341"/>
        <v>147</v>
      </c>
      <c r="F3298" s="15">
        <v>147</v>
      </c>
      <c r="G3298" s="15">
        <v>0</v>
      </c>
      <c r="H3298" s="15">
        <v>0</v>
      </c>
    </row>
    <row r="3299" spans="1:8" ht="16.5" thickTop="1" thickBot="1" x14ac:dyDescent="0.3">
      <c r="A3299" s="5" t="s">
        <v>3890</v>
      </c>
      <c r="B3299" s="8" t="s">
        <v>30</v>
      </c>
      <c r="C3299" s="15">
        <v>0</v>
      </c>
      <c r="D3299" s="15">
        <v>0</v>
      </c>
      <c r="E3299" s="15">
        <f t="shared" si="341"/>
        <v>0</v>
      </c>
      <c r="F3299" s="15">
        <v>0</v>
      </c>
      <c r="G3299" s="15">
        <v>0</v>
      </c>
      <c r="H3299" s="15">
        <v>0</v>
      </c>
    </row>
    <row r="3300" spans="1:8" ht="16.5" thickTop="1" thickBot="1" x14ac:dyDescent="0.3">
      <c r="A3300" s="5" t="s">
        <v>3891</v>
      </c>
      <c r="B3300" s="8" t="s">
        <v>32</v>
      </c>
      <c r="C3300" s="15">
        <v>0</v>
      </c>
      <c r="D3300" s="15">
        <v>0</v>
      </c>
      <c r="E3300" s="15">
        <f t="shared" si="341"/>
        <v>0</v>
      </c>
      <c r="F3300" s="15">
        <v>0</v>
      </c>
      <c r="G3300" s="15">
        <v>0</v>
      </c>
      <c r="H3300" s="15">
        <v>0</v>
      </c>
    </row>
    <row r="3301" spans="1:8" ht="16.5" thickTop="1" thickBot="1" x14ac:dyDescent="0.3">
      <c r="A3301" s="5" t="s">
        <v>3892</v>
      </c>
      <c r="B3301" s="8" t="s">
        <v>34</v>
      </c>
      <c r="C3301" s="15">
        <v>0</v>
      </c>
      <c r="D3301" s="15">
        <v>0</v>
      </c>
      <c r="E3301" s="15">
        <f t="shared" si="341"/>
        <v>0</v>
      </c>
      <c r="F3301" s="15">
        <v>0</v>
      </c>
      <c r="G3301" s="15">
        <v>0</v>
      </c>
      <c r="H3301" s="15">
        <v>0</v>
      </c>
    </row>
    <row r="3302" spans="1:8" ht="16.5" thickTop="1" thickBot="1" x14ac:dyDescent="0.3">
      <c r="A3302" s="5" t="s">
        <v>3893</v>
      </c>
      <c r="B3302" s="7" t="s">
        <v>36</v>
      </c>
      <c r="C3302" s="15">
        <v>16.485019999999999</v>
      </c>
      <c r="D3302" s="15">
        <v>0</v>
      </c>
      <c r="E3302" s="15">
        <f t="shared" si="341"/>
        <v>0</v>
      </c>
      <c r="F3302" s="15">
        <v>0</v>
      </c>
      <c r="G3302" s="15">
        <v>0</v>
      </c>
      <c r="H3302" s="15">
        <v>0</v>
      </c>
    </row>
    <row r="3303" spans="1:8" ht="16.5" thickTop="1" thickBot="1" x14ac:dyDescent="0.3">
      <c r="A3303" s="5" t="s">
        <v>3894</v>
      </c>
      <c r="B3303" s="7" t="s">
        <v>40</v>
      </c>
      <c r="C3303" s="15">
        <v>0</v>
      </c>
      <c r="D3303" s="15">
        <v>0</v>
      </c>
      <c r="E3303" s="15">
        <f t="shared" si="341"/>
        <v>0</v>
      </c>
      <c r="F3303" s="15">
        <v>0</v>
      </c>
      <c r="G3303" s="15">
        <v>0</v>
      </c>
      <c r="H3303" s="15">
        <v>0</v>
      </c>
    </row>
    <row r="3304" spans="1:8" ht="31.5" thickTop="1" thickBot="1" x14ac:dyDescent="0.3">
      <c r="A3304" s="5" t="s">
        <v>3895</v>
      </c>
      <c r="B3304" s="6" t="s">
        <v>3896</v>
      </c>
      <c r="C3304" s="14">
        <v>2790.4724899999997</v>
      </c>
      <c r="D3304" s="14">
        <v>2507</v>
      </c>
      <c r="E3304" s="14">
        <f t="shared" si="341"/>
        <v>2507</v>
      </c>
      <c r="F3304" s="14">
        <f>SUM(F3305,F3311:F3312)</f>
        <v>2507</v>
      </c>
      <c r="G3304" s="14">
        <f>SUM(G3305,G3311:G3312)</f>
        <v>0</v>
      </c>
      <c r="H3304" s="14">
        <f>SUM(H3305,H3311:H3312)</f>
        <v>0</v>
      </c>
    </row>
    <row r="3305" spans="1:8" ht="16.5" thickTop="1" thickBot="1" x14ac:dyDescent="0.3">
      <c r="A3305" s="5" t="s">
        <v>3897</v>
      </c>
      <c r="B3305" s="7" t="s">
        <v>20</v>
      </c>
      <c r="C3305" s="15">
        <v>2693.2023599999998</v>
      </c>
      <c r="D3305" s="15">
        <v>2477</v>
      </c>
      <c r="E3305" s="15">
        <f t="shared" si="341"/>
        <v>2477</v>
      </c>
      <c r="F3305" s="15">
        <f>SUM(F3306:F3310)</f>
        <v>2477</v>
      </c>
      <c r="G3305" s="15">
        <f>SUM(G3306:G3310)</f>
        <v>0</v>
      </c>
      <c r="H3305" s="15">
        <f>SUM(H3306:H3310)</f>
        <v>0</v>
      </c>
    </row>
    <row r="3306" spans="1:8" ht="16.5" thickTop="1" thickBot="1" x14ac:dyDescent="0.3">
      <c r="A3306" s="5" t="s">
        <v>3898</v>
      </c>
      <c r="B3306" s="8" t="s">
        <v>22</v>
      </c>
      <c r="C3306" s="15">
        <v>2195.9072999999999</v>
      </c>
      <c r="D3306" s="15">
        <v>2207</v>
      </c>
      <c r="E3306" s="15">
        <f t="shared" si="341"/>
        <v>2207</v>
      </c>
      <c r="F3306" s="15">
        <v>2207</v>
      </c>
      <c r="G3306" s="15">
        <v>0</v>
      </c>
      <c r="H3306" s="15">
        <v>0</v>
      </c>
    </row>
    <row r="3307" spans="1:8" ht="16.5" thickTop="1" thickBot="1" x14ac:dyDescent="0.3">
      <c r="A3307" s="5" t="s">
        <v>3899</v>
      </c>
      <c r="B3307" s="8" t="s">
        <v>24</v>
      </c>
      <c r="C3307" s="15">
        <v>497.29505999999998</v>
      </c>
      <c r="D3307" s="15">
        <v>270</v>
      </c>
      <c r="E3307" s="15">
        <f t="shared" si="341"/>
        <v>270</v>
      </c>
      <c r="F3307" s="15">
        <v>270</v>
      </c>
      <c r="G3307" s="15">
        <v>0</v>
      </c>
      <c r="H3307" s="15">
        <v>0</v>
      </c>
    </row>
    <row r="3308" spans="1:8" ht="16.5" thickTop="1" thickBot="1" x14ac:dyDescent="0.3">
      <c r="A3308" s="5" t="s">
        <v>3900</v>
      </c>
      <c r="B3308" s="8" t="s">
        <v>30</v>
      </c>
      <c r="C3308" s="15">
        <v>0</v>
      </c>
      <c r="D3308" s="15">
        <v>0</v>
      </c>
      <c r="E3308" s="15">
        <f t="shared" si="341"/>
        <v>0</v>
      </c>
      <c r="F3308" s="15">
        <v>0</v>
      </c>
      <c r="G3308" s="15">
        <v>0</v>
      </c>
      <c r="H3308" s="15">
        <v>0</v>
      </c>
    </row>
    <row r="3309" spans="1:8" ht="16.5" thickTop="1" thickBot="1" x14ac:dyDescent="0.3">
      <c r="A3309" s="5" t="s">
        <v>3901</v>
      </c>
      <c r="B3309" s="8" t="s">
        <v>32</v>
      </c>
      <c r="C3309" s="15">
        <v>0</v>
      </c>
      <c r="D3309" s="15">
        <v>0</v>
      </c>
      <c r="E3309" s="15">
        <f t="shared" si="341"/>
        <v>0</v>
      </c>
      <c r="F3309" s="15">
        <v>0</v>
      </c>
      <c r="G3309" s="15">
        <v>0</v>
      </c>
      <c r="H3309" s="15">
        <v>0</v>
      </c>
    </row>
    <row r="3310" spans="1:8" ht="16.5" thickTop="1" thickBot="1" x14ac:dyDescent="0.3">
      <c r="A3310" s="5" t="s">
        <v>3902</v>
      </c>
      <c r="B3310" s="8" t="s">
        <v>34</v>
      </c>
      <c r="C3310" s="15">
        <v>0</v>
      </c>
      <c r="D3310" s="15">
        <v>0</v>
      </c>
      <c r="E3310" s="15">
        <f t="shared" si="341"/>
        <v>0</v>
      </c>
      <c r="F3310" s="15">
        <v>0</v>
      </c>
      <c r="G3310" s="15">
        <v>0</v>
      </c>
      <c r="H3310" s="15">
        <v>0</v>
      </c>
    </row>
    <row r="3311" spans="1:8" ht="16.5" thickTop="1" thickBot="1" x14ac:dyDescent="0.3">
      <c r="A3311" s="5" t="s">
        <v>3903</v>
      </c>
      <c r="B3311" s="7" t="s">
        <v>36</v>
      </c>
      <c r="C3311" s="15">
        <v>97.270129999999995</v>
      </c>
      <c r="D3311" s="15">
        <v>30</v>
      </c>
      <c r="E3311" s="15">
        <f t="shared" si="341"/>
        <v>30</v>
      </c>
      <c r="F3311" s="15">
        <v>30</v>
      </c>
      <c r="G3311" s="15">
        <v>0</v>
      </c>
      <c r="H3311" s="15">
        <v>0</v>
      </c>
    </row>
    <row r="3312" spans="1:8" ht="16.5" thickTop="1" thickBot="1" x14ac:dyDescent="0.3">
      <c r="A3312" s="5" t="s">
        <v>3904</v>
      </c>
      <c r="B3312" s="7" t="s">
        <v>40</v>
      </c>
      <c r="C3312" s="15">
        <v>0</v>
      </c>
      <c r="D3312" s="15">
        <v>0</v>
      </c>
      <c r="E3312" s="15">
        <f t="shared" si="341"/>
        <v>0</v>
      </c>
      <c r="F3312" s="15">
        <v>0</v>
      </c>
      <c r="G3312" s="15">
        <v>0</v>
      </c>
      <c r="H3312" s="15">
        <v>0</v>
      </c>
    </row>
    <row r="3313" spans="1:8" ht="31.5" thickTop="1" thickBot="1" x14ac:dyDescent="0.3">
      <c r="A3313" s="5" t="s">
        <v>3905</v>
      </c>
      <c r="B3313" s="6" t="s">
        <v>3906</v>
      </c>
      <c r="C3313" s="14">
        <v>569.32434999999998</v>
      </c>
      <c r="D3313" s="14">
        <v>550</v>
      </c>
      <c r="E3313" s="14">
        <f t="shared" si="341"/>
        <v>550</v>
      </c>
      <c r="F3313" s="14">
        <f>SUM(F3314,F3319)</f>
        <v>550</v>
      </c>
      <c r="G3313" s="14">
        <f>SUM(G3314,G3319)</f>
        <v>0</v>
      </c>
      <c r="H3313" s="14">
        <f>SUM(H3314,H3319)</f>
        <v>0</v>
      </c>
    </row>
    <row r="3314" spans="1:8" ht="16.5" thickTop="1" thickBot="1" x14ac:dyDescent="0.3">
      <c r="A3314" s="5" t="s">
        <v>3907</v>
      </c>
      <c r="B3314" s="7" t="s">
        <v>20</v>
      </c>
      <c r="C3314" s="15">
        <v>544.79134999999997</v>
      </c>
      <c r="D3314" s="15">
        <v>547</v>
      </c>
      <c r="E3314" s="15">
        <f t="shared" si="341"/>
        <v>547</v>
      </c>
      <c r="F3314" s="15">
        <f>SUM(F3315:F3318)</f>
        <v>547</v>
      </c>
      <c r="G3314" s="15">
        <f>SUM(G3315:G3318)</f>
        <v>0</v>
      </c>
      <c r="H3314" s="15">
        <f>SUM(H3315:H3318)</f>
        <v>0</v>
      </c>
    </row>
    <row r="3315" spans="1:8" ht="16.5" thickTop="1" thickBot="1" x14ac:dyDescent="0.3">
      <c r="A3315" s="5" t="s">
        <v>3908</v>
      </c>
      <c r="B3315" s="8" t="s">
        <v>22</v>
      </c>
      <c r="C3315" s="15">
        <v>505</v>
      </c>
      <c r="D3315" s="15">
        <v>505</v>
      </c>
      <c r="E3315" s="15">
        <f t="shared" si="341"/>
        <v>505</v>
      </c>
      <c r="F3315" s="15">
        <v>505</v>
      </c>
      <c r="G3315" s="15">
        <v>0</v>
      </c>
      <c r="H3315" s="15">
        <v>0</v>
      </c>
    </row>
    <row r="3316" spans="1:8" ht="16.5" thickTop="1" thickBot="1" x14ac:dyDescent="0.3">
      <c r="A3316" s="5" t="s">
        <v>3909</v>
      </c>
      <c r="B3316" s="8" t="s">
        <v>24</v>
      </c>
      <c r="C3316" s="15">
        <v>39.062049999999999</v>
      </c>
      <c r="D3316" s="15">
        <v>40</v>
      </c>
      <c r="E3316" s="15">
        <f t="shared" si="341"/>
        <v>40</v>
      </c>
      <c r="F3316" s="15">
        <v>40</v>
      </c>
      <c r="G3316" s="15">
        <v>0</v>
      </c>
      <c r="H3316" s="15">
        <v>0</v>
      </c>
    </row>
    <row r="3317" spans="1:8" ht="16.5" thickTop="1" thickBot="1" x14ac:dyDescent="0.3">
      <c r="A3317" s="5" t="s">
        <v>3910</v>
      </c>
      <c r="B3317" s="8" t="s">
        <v>30</v>
      </c>
      <c r="C3317" s="15">
        <v>0</v>
      </c>
      <c r="D3317" s="15">
        <v>0</v>
      </c>
      <c r="E3317" s="15">
        <f t="shared" si="341"/>
        <v>0</v>
      </c>
      <c r="F3317" s="15">
        <v>0</v>
      </c>
      <c r="G3317" s="15">
        <v>0</v>
      </c>
      <c r="H3317" s="15">
        <v>0</v>
      </c>
    </row>
    <row r="3318" spans="1:8" ht="16.5" thickTop="1" thickBot="1" x14ac:dyDescent="0.3">
      <c r="A3318" s="5" t="s">
        <v>3911</v>
      </c>
      <c r="B3318" s="8" t="s">
        <v>34</v>
      </c>
      <c r="C3318" s="15">
        <v>0.72929999999999995</v>
      </c>
      <c r="D3318" s="15">
        <v>2</v>
      </c>
      <c r="E3318" s="15">
        <f t="shared" si="341"/>
        <v>2</v>
      </c>
      <c r="F3318" s="15">
        <v>2</v>
      </c>
      <c r="G3318" s="15">
        <v>0</v>
      </c>
      <c r="H3318" s="15">
        <v>0</v>
      </c>
    </row>
    <row r="3319" spans="1:8" ht="16.5" thickTop="1" thickBot="1" x14ac:dyDescent="0.3">
      <c r="A3319" s="5" t="s">
        <v>3912</v>
      </c>
      <c r="B3319" s="7" t="s">
        <v>36</v>
      </c>
      <c r="C3319" s="15">
        <v>24.533000000000001</v>
      </c>
      <c r="D3319" s="15">
        <v>3</v>
      </c>
      <c r="E3319" s="15">
        <f t="shared" si="341"/>
        <v>3</v>
      </c>
      <c r="F3319" s="15">
        <v>3</v>
      </c>
      <c r="G3319" s="15">
        <v>0</v>
      </c>
      <c r="H3319" s="15">
        <v>0</v>
      </c>
    </row>
    <row r="3320" spans="1:8" ht="31.5" thickTop="1" thickBot="1" x14ac:dyDescent="0.3">
      <c r="A3320" s="5" t="s">
        <v>3913</v>
      </c>
      <c r="B3320" s="6" t="s">
        <v>3914</v>
      </c>
      <c r="C3320" s="14">
        <v>1973.35736</v>
      </c>
      <c r="D3320" s="14">
        <v>1800</v>
      </c>
      <c r="E3320" s="14">
        <f t="shared" si="341"/>
        <v>1800</v>
      </c>
      <c r="F3320" s="14">
        <f>SUM(F3321,F3327:F3328)</f>
        <v>1800</v>
      </c>
      <c r="G3320" s="14">
        <f>SUM(G3321,G3327:G3328)</f>
        <v>0</v>
      </c>
      <c r="H3320" s="14">
        <f>SUM(H3321,H3327:H3328)</f>
        <v>0</v>
      </c>
    </row>
    <row r="3321" spans="1:8" ht="16.5" thickTop="1" thickBot="1" x14ac:dyDescent="0.3">
      <c r="A3321" s="5" t="s">
        <v>3915</v>
      </c>
      <c r="B3321" s="7" t="s">
        <v>20</v>
      </c>
      <c r="C3321" s="15">
        <v>1895.1591699999999</v>
      </c>
      <c r="D3321" s="15">
        <v>1800</v>
      </c>
      <c r="E3321" s="15">
        <f t="shared" si="341"/>
        <v>1800</v>
      </c>
      <c r="F3321" s="15">
        <f>SUM(F3322:F3326)</f>
        <v>1800</v>
      </c>
      <c r="G3321" s="15">
        <f>SUM(G3322:G3326)</f>
        <v>0</v>
      </c>
      <c r="H3321" s="15">
        <f>SUM(H3322:H3326)</f>
        <v>0</v>
      </c>
    </row>
    <row r="3322" spans="1:8" ht="16.5" thickTop="1" thickBot="1" x14ac:dyDescent="0.3">
      <c r="A3322" s="5" t="s">
        <v>3916</v>
      </c>
      <c r="B3322" s="8" t="s">
        <v>22</v>
      </c>
      <c r="C3322" s="15">
        <v>1722.4559899999999</v>
      </c>
      <c r="D3322" s="15">
        <v>1740</v>
      </c>
      <c r="E3322" s="15">
        <f t="shared" si="341"/>
        <v>1740</v>
      </c>
      <c r="F3322" s="15">
        <v>1740</v>
      </c>
      <c r="G3322" s="15">
        <v>0</v>
      </c>
      <c r="H3322" s="15">
        <v>0</v>
      </c>
    </row>
    <row r="3323" spans="1:8" ht="16.5" thickTop="1" thickBot="1" x14ac:dyDescent="0.3">
      <c r="A3323" s="5" t="s">
        <v>3917</v>
      </c>
      <c r="B3323" s="8" t="s">
        <v>24</v>
      </c>
      <c r="C3323" s="15">
        <v>149.83080000000001</v>
      </c>
      <c r="D3323" s="15">
        <v>60</v>
      </c>
      <c r="E3323" s="15">
        <f t="shared" si="341"/>
        <v>60</v>
      </c>
      <c r="F3323" s="15">
        <v>60</v>
      </c>
      <c r="G3323" s="15">
        <v>0</v>
      </c>
      <c r="H3323" s="15">
        <v>0</v>
      </c>
    </row>
    <row r="3324" spans="1:8" ht="16.5" thickTop="1" thickBot="1" x14ac:dyDescent="0.3">
      <c r="A3324" s="5" t="s">
        <v>3918</v>
      </c>
      <c r="B3324" s="8" t="s">
        <v>30</v>
      </c>
      <c r="C3324" s="15">
        <v>0</v>
      </c>
      <c r="D3324" s="15">
        <v>0</v>
      </c>
      <c r="E3324" s="15">
        <f t="shared" si="341"/>
        <v>0</v>
      </c>
      <c r="F3324" s="15">
        <v>0</v>
      </c>
      <c r="G3324" s="15">
        <v>0</v>
      </c>
      <c r="H3324" s="15">
        <v>0</v>
      </c>
    </row>
    <row r="3325" spans="1:8" ht="16.5" thickTop="1" thickBot="1" x14ac:dyDescent="0.3">
      <c r="A3325" s="5" t="s">
        <v>3919</v>
      </c>
      <c r="B3325" s="8" t="s">
        <v>32</v>
      </c>
      <c r="C3325" s="15">
        <v>22.87238</v>
      </c>
      <c r="D3325" s="15">
        <v>0</v>
      </c>
      <c r="E3325" s="15">
        <f t="shared" si="341"/>
        <v>0</v>
      </c>
      <c r="F3325" s="15">
        <v>0</v>
      </c>
      <c r="G3325" s="15">
        <v>0</v>
      </c>
      <c r="H3325" s="15">
        <v>0</v>
      </c>
    </row>
    <row r="3326" spans="1:8" ht="16.5" thickTop="1" thickBot="1" x14ac:dyDescent="0.3">
      <c r="A3326" s="5" t="s">
        <v>3920</v>
      </c>
      <c r="B3326" s="8" t="s">
        <v>34</v>
      </c>
      <c r="C3326" s="15">
        <v>0</v>
      </c>
      <c r="D3326" s="15">
        <v>0</v>
      </c>
      <c r="E3326" s="15">
        <f t="shared" si="341"/>
        <v>0</v>
      </c>
      <c r="F3326" s="15">
        <v>0</v>
      </c>
      <c r="G3326" s="15">
        <v>0</v>
      </c>
      <c r="H3326" s="15">
        <v>0</v>
      </c>
    </row>
    <row r="3327" spans="1:8" ht="16.5" thickTop="1" thickBot="1" x14ac:dyDescent="0.3">
      <c r="A3327" s="5" t="s">
        <v>3921</v>
      </c>
      <c r="B3327" s="7" t="s">
        <v>36</v>
      </c>
      <c r="C3327" s="15">
        <v>78.198189999999997</v>
      </c>
      <c r="D3327" s="15">
        <v>0</v>
      </c>
      <c r="E3327" s="15">
        <f t="shared" si="341"/>
        <v>0</v>
      </c>
      <c r="F3327" s="15">
        <v>0</v>
      </c>
      <c r="G3327" s="15">
        <v>0</v>
      </c>
      <c r="H3327" s="15">
        <v>0</v>
      </c>
    </row>
    <row r="3328" spans="1:8" ht="16.5" thickTop="1" thickBot="1" x14ac:dyDescent="0.3">
      <c r="A3328" s="5" t="s">
        <v>3922</v>
      </c>
      <c r="B3328" s="7" t="s">
        <v>40</v>
      </c>
      <c r="C3328" s="15">
        <v>0</v>
      </c>
      <c r="D3328" s="15">
        <v>0</v>
      </c>
      <c r="E3328" s="15">
        <f t="shared" si="341"/>
        <v>0</v>
      </c>
      <c r="F3328" s="15">
        <v>0</v>
      </c>
      <c r="G3328" s="15">
        <v>0</v>
      </c>
      <c r="H3328" s="15">
        <v>0</v>
      </c>
    </row>
    <row r="3329" spans="1:8" ht="46.5" thickTop="1" thickBot="1" x14ac:dyDescent="0.3">
      <c r="A3329" s="5" t="s">
        <v>3923</v>
      </c>
      <c r="B3329" s="6" t="s">
        <v>3924</v>
      </c>
      <c r="C3329" s="14">
        <v>1549.1645300000002</v>
      </c>
      <c r="D3329" s="14">
        <v>1200</v>
      </c>
      <c r="E3329" s="14">
        <f t="shared" si="341"/>
        <v>1200</v>
      </c>
      <c r="F3329" s="14">
        <f>SUM(F3330,F3335:F3336)</f>
        <v>1200</v>
      </c>
      <c r="G3329" s="14">
        <f>SUM(G3330,G3335:G3336)</f>
        <v>0</v>
      </c>
      <c r="H3329" s="14">
        <f>SUM(H3330,H3335:H3336)</f>
        <v>0</v>
      </c>
    </row>
    <row r="3330" spans="1:8" ht="16.5" thickTop="1" thickBot="1" x14ac:dyDescent="0.3">
      <c r="A3330" s="5" t="s">
        <v>3925</v>
      </c>
      <c r="B3330" s="7" t="s">
        <v>20</v>
      </c>
      <c r="C3330" s="15">
        <v>1491.2467900000001</v>
      </c>
      <c r="D3330" s="15">
        <v>1200</v>
      </c>
      <c r="E3330" s="15">
        <f t="shared" si="341"/>
        <v>1200</v>
      </c>
      <c r="F3330" s="15">
        <f>SUM(F3331:F3334)</f>
        <v>1200</v>
      </c>
      <c r="G3330" s="15">
        <f>SUM(G3331:G3334)</f>
        <v>0</v>
      </c>
      <c r="H3330" s="15">
        <f>SUM(H3331:H3334)</f>
        <v>0</v>
      </c>
    </row>
    <row r="3331" spans="1:8" ht="16.5" thickTop="1" thickBot="1" x14ac:dyDescent="0.3">
      <c r="A3331" s="5" t="s">
        <v>3926</v>
      </c>
      <c r="B3331" s="8" t="s">
        <v>22</v>
      </c>
      <c r="C3331" s="15">
        <v>1068.99864</v>
      </c>
      <c r="D3331" s="15">
        <v>1069</v>
      </c>
      <c r="E3331" s="15">
        <f t="shared" si="341"/>
        <v>1069</v>
      </c>
      <c r="F3331" s="15">
        <v>1069</v>
      </c>
      <c r="G3331" s="15">
        <v>0</v>
      </c>
      <c r="H3331" s="15">
        <v>0</v>
      </c>
    </row>
    <row r="3332" spans="1:8" ht="16.5" thickTop="1" thickBot="1" x14ac:dyDescent="0.3">
      <c r="A3332" s="5" t="s">
        <v>3927</v>
      </c>
      <c r="B3332" s="8" t="s">
        <v>24</v>
      </c>
      <c r="C3332" s="15">
        <v>421.96935000000002</v>
      </c>
      <c r="D3332" s="15">
        <v>131</v>
      </c>
      <c r="E3332" s="15">
        <f t="shared" si="341"/>
        <v>131</v>
      </c>
      <c r="F3332" s="15">
        <v>131</v>
      </c>
      <c r="G3332" s="15">
        <v>0</v>
      </c>
      <c r="H3332" s="15">
        <v>0</v>
      </c>
    </row>
    <row r="3333" spans="1:8" ht="16.5" thickTop="1" thickBot="1" x14ac:dyDescent="0.3">
      <c r="A3333" s="5" t="s">
        <v>3928</v>
      </c>
      <c r="B3333" s="8" t="s">
        <v>30</v>
      </c>
      <c r="C3333" s="15">
        <v>0</v>
      </c>
      <c r="D3333" s="15">
        <v>0</v>
      </c>
      <c r="E3333" s="15">
        <f t="shared" si="341"/>
        <v>0</v>
      </c>
      <c r="F3333" s="15">
        <v>0</v>
      </c>
      <c r="G3333" s="15">
        <v>0</v>
      </c>
      <c r="H3333" s="15">
        <v>0</v>
      </c>
    </row>
    <row r="3334" spans="1:8" ht="16.5" thickTop="1" thickBot="1" x14ac:dyDescent="0.3">
      <c r="A3334" s="5" t="s">
        <v>3929</v>
      </c>
      <c r="B3334" s="8" t="s">
        <v>34</v>
      </c>
      <c r="C3334" s="15">
        <v>0.27879999999999999</v>
      </c>
      <c r="D3334" s="15">
        <v>0</v>
      </c>
      <c r="E3334" s="15">
        <f t="shared" ref="E3334:E3397" si="343">SUM(F3334:H3334)</f>
        <v>0</v>
      </c>
      <c r="F3334" s="15">
        <v>0</v>
      </c>
      <c r="G3334" s="15">
        <v>0</v>
      </c>
      <c r="H3334" s="15">
        <v>0</v>
      </c>
    </row>
    <row r="3335" spans="1:8" ht="16.5" thickTop="1" thickBot="1" x14ac:dyDescent="0.3">
      <c r="A3335" s="5" t="s">
        <v>3930</v>
      </c>
      <c r="B3335" s="7" t="s">
        <v>36</v>
      </c>
      <c r="C3335" s="15">
        <v>57.917740000000002</v>
      </c>
      <c r="D3335" s="15">
        <v>0</v>
      </c>
      <c r="E3335" s="15">
        <f t="shared" si="343"/>
        <v>0</v>
      </c>
      <c r="F3335" s="15">
        <v>0</v>
      </c>
      <c r="G3335" s="15">
        <v>0</v>
      </c>
      <c r="H3335" s="15">
        <v>0</v>
      </c>
    </row>
    <row r="3336" spans="1:8" ht="16.5" thickTop="1" thickBot="1" x14ac:dyDescent="0.3">
      <c r="A3336" s="5" t="s">
        <v>3931</v>
      </c>
      <c r="B3336" s="7" t="s">
        <v>40</v>
      </c>
      <c r="C3336" s="15">
        <v>0</v>
      </c>
      <c r="D3336" s="15">
        <v>0</v>
      </c>
      <c r="E3336" s="15">
        <f t="shared" si="343"/>
        <v>0</v>
      </c>
      <c r="F3336" s="15">
        <v>0</v>
      </c>
      <c r="G3336" s="15">
        <v>0</v>
      </c>
      <c r="H3336" s="15">
        <v>0</v>
      </c>
    </row>
    <row r="3337" spans="1:8" ht="46.5" thickTop="1" thickBot="1" x14ac:dyDescent="0.3">
      <c r="A3337" s="5" t="s">
        <v>3932</v>
      </c>
      <c r="B3337" s="6" t="s">
        <v>3933</v>
      </c>
      <c r="C3337" s="14">
        <v>1151.8947000000001</v>
      </c>
      <c r="D3337" s="14">
        <v>960</v>
      </c>
      <c r="E3337" s="14">
        <f t="shared" si="343"/>
        <v>960</v>
      </c>
      <c r="F3337" s="14">
        <f>SUM(F3338,F3342:F3343)</f>
        <v>960</v>
      </c>
      <c r="G3337" s="14">
        <f>SUM(G3338,G3342:G3343)</f>
        <v>0</v>
      </c>
      <c r="H3337" s="14">
        <f>SUM(H3338,H3342:H3343)</f>
        <v>0</v>
      </c>
    </row>
    <row r="3338" spans="1:8" ht="16.5" thickTop="1" thickBot="1" x14ac:dyDescent="0.3">
      <c r="A3338" s="5" t="s">
        <v>3934</v>
      </c>
      <c r="B3338" s="7" t="s">
        <v>20</v>
      </c>
      <c r="C3338" s="15">
        <v>1150.9947</v>
      </c>
      <c r="D3338" s="15">
        <v>960</v>
      </c>
      <c r="E3338" s="15">
        <f t="shared" si="343"/>
        <v>960</v>
      </c>
      <c r="F3338" s="15">
        <f>SUM(F3339:F3341)</f>
        <v>960</v>
      </c>
      <c r="G3338" s="15">
        <f>SUM(G3339:G3341)</f>
        <v>0</v>
      </c>
      <c r="H3338" s="15">
        <f>SUM(H3339:H3341)</f>
        <v>0</v>
      </c>
    </row>
    <row r="3339" spans="1:8" ht="16.5" thickTop="1" thickBot="1" x14ac:dyDescent="0.3">
      <c r="A3339" s="5" t="s">
        <v>3935</v>
      </c>
      <c r="B3339" s="8" t="s">
        <v>22</v>
      </c>
      <c r="C3339" s="15">
        <v>926.28</v>
      </c>
      <c r="D3339" s="15">
        <v>927</v>
      </c>
      <c r="E3339" s="15">
        <f t="shared" si="343"/>
        <v>927</v>
      </c>
      <c r="F3339" s="15">
        <v>927</v>
      </c>
      <c r="G3339" s="15">
        <v>0</v>
      </c>
      <c r="H3339" s="15">
        <v>0</v>
      </c>
    </row>
    <row r="3340" spans="1:8" ht="16.5" thickTop="1" thickBot="1" x14ac:dyDescent="0.3">
      <c r="A3340" s="5" t="s">
        <v>3936</v>
      </c>
      <c r="B3340" s="8" t="s">
        <v>24</v>
      </c>
      <c r="C3340" s="15">
        <v>223.3837</v>
      </c>
      <c r="D3340" s="15">
        <v>33</v>
      </c>
      <c r="E3340" s="15">
        <f t="shared" si="343"/>
        <v>33</v>
      </c>
      <c r="F3340" s="15">
        <v>33</v>
      </c>
      <c r="G3340" s="15">
        <v>0</v>
      </c>
      <c r="H3340" s="15">
        <v>0</v>
      </c>
    </row>
    <row r="3341" spans="1:8" ht="16.5" thickTop="1" thickBot="1" x14ac:dyDescent="0.3">
      <c r="A3341" s="5" t="s">
        <v>3937</v>
      </c>
      <c r="B3341" s="8" t="s">
        <v>34</v>
      </c>
      <c r="C3341" s="15">
        <v>1.331</v>
      </c>
      <c r="D3341" s="15">
        <v>0</v>
      </c>
      <c r="E3341" s="15">
        <f t="shared" si="343"/>
        <v>0</v>
      </c>
      <c r="F3341" s="15">
        <v>0</v>
      </c>
      <c r="G3341" s="15">
        <v>0</v>
      </c>
      <c r="H3341" s="15">
        <v>0</v>
      </c>
    </row>
    <row r="3342" spans="1:8" ht="16.5" thickTop="1" thickBot="1" x14ac:dyDescent="0.3">
      <c r="A3342" s="5" t="s">
        <v>3938</v>
      </c>
      <c r="B3342" s="7" t="s">
        <v>36</v>
      </c>
      <c r="C3342" s="15">
        <v>0.9</v>
      </c>
      <c r="D3342" s="15">
        <v>0</v>
      </c>
      <c r="E3342" s="15">
        <f t="shared" si="343"/>
        <v>0</v>
      </c>
      <c r="F3342" s="15">
        <v>0</v>
      </c>
      <c r="G3342" s="15">
        <v>0</v>
      </c>
      <c r="H3342" s="15">
        <v>0</v>
      </c>
    </row>
    <row r="3343" spans="1:8" ht="16.5" thickTop="1" thickBot="1" x14ac:dyDescent="0.3">
      <c r="A3343" s="5" t="s">
        <v>3939</v>
      </c>
      <c r="B3343" s="7" t="s">
        <v>40</v>
      </c>
      <c r="C3343" s="15">
        <v>0</v>
      </c>
      <c r="D3343" s="15">
        <v>0</v>
      </c>
      <c r="E3343" s="15">
        <f t="shared" si="343"/>
        <v>0</v>
      </c>
      <c r="F3343" s="15">
        <v>0</v>
      </c>
      <c r="G3343" s="15">
        <v>0</v>
      </c>
      <c r="H3343" s="15">
        <v>0</v>
      </c>
    </row>
    <row r="3344" spans="1:8" ht="46.5" thickTop="1" thickBot="1" x14ac:dyDescent="0.3">
      <c r="A3344" s="5" t="s">
        <v>3940</v>
      </c>
      <c r="B3344" s="6" t="s">
        <v>3941</v>
      </c>
      <c r="C3344" s="14">
        <v>691.13930000000005</v>
      </c>
      <c r="D3344" s="14">
        <v>724</v>
      </c>
      <c r="E3344" s="14">
        <f t="shared" si="343"/>
        <v>724</v>
      </c>
      <c r="F3344" s="14">
        <f>SUM(F3345,F3350:F3351)</f>
        <v>724</v>
      </c>
      <c r="G3344" s="14">
        <f>SUM(G3345,G3350:G3351)</f>
        <v>0</v>
      </c>
      <c r="H3344" s="14">
        <f>SUM(H3345,H3350:H3351)</f>
        <v>0</v>
      </c>
    </row>
    <row r="3345" spans="1:8" ht="16.5" thickTop="1" thickBot="1" x14ac:dyDescent="0.3">
      <c r="A3345" s="5" t="s">
        <v>3942</v>
      </c>
      <c r="B3345" s="7" t="s">
        <v>20</v>
      </c>
      <c r="C3345" s="15">
        <v>691.13930000000005</v>
      </c>
      <c r="D3345" s="15">
        <v>724</v>
      </c>
      <c r="E3345" s="15">
        <f t="shared" si="343"/>
        <v>724</v>
      </c>
      <c r="F3345" s="15">
        <f>SUM(F3346:F3349)</f>
        <v>724</v>
      </c>
      <c r="G3345" s="15">
        <f>SUM(G3346:G3349)</f>
        <v>0</v>
      </c>
      <c r="H3345" s="15">
        <f>SUM(H3346:H3349)</f>
        <v>0</v>
      </c>
    </row>
    <row r="3346" spans="1:8" ht="16.5" thickTop="1" thickBot="1" x14ac:dyDescent="0.3">
      <c r="A3346" s="5" t="s">
        <v>3943</v>
      </c>
      <c r="B3346" s="8" t="s">
        <v>22</v>
      </c>
      <c r="C3346" s="15">
        <v>574.78530999999998</v>
      </c>
      <c r="D3346" s="15">
        <v>586</v>
      </c>
      <c r="E3346" s="15">
        <f t="shared" si="343"/>
        <v>710</v>
      </c>
      <c r="F3346" s="15">
        <v>710</v>
      </c>
      <c r="G3346" s="15">
        <v>0</v>
      </c>
      <c r="H3346" s="15">
        <v>0</v>
      </c>
    </row>
    <row r="3347" spans="1:8" ht="16.5" thickTop="1" thickBot="1" x14ac:dyDescent="0.3">
      <c r="A3347" s="5" t="s">
        <v>3944</v>
      </c>
      <c r="B3347" s="8" t="s">
        <v>24</v>
      </c>
      <c r="C3347" s="15">
        <v>105.13999</v>
      </c>
      <c r="D3347" s="15">
        <v>138</v>
      </c>
      <c r="E3347" s="15">
        <f t="shared" si="343"/>
        <v>14</v>
      </c>
      <c r="F3347" s="15">
        <v>14</v>
      </c>
      <c r="G3347" s="15">
        <v>0</v>
      </c>
      <c r="H3347" s="15">
        <v>0</v>
      </c>
    </row>
    <row r="3348" spans="1:8" ht="16.5" thickTop="1" thickBot="1" x14ac:dyDescent="0.3">
      <c r="A3348" s="5" t="s">
        <v>3945</v>
      </c>
      <c r="B3348" s="8" t="s">
        <v>32</v>
      </c>
      <c r="C3348" s="15">
        <v>11.214</v>
      </c>
      <c r="D3348" s="15">
        <v>0</v>
      </c>
      <c r="E3348" s="15">
        <f t="shared" si="343"/>
        <v>0</v>
      </c>
      <c r="F3348" s="15">
        <v>0</v>
      </c>
      <c r="G3348" s="15">
        <v>0</v>
      </c>
      <c r="H3348" s="15">
        <v>0</v>
      </c>
    </row>
    <row r="3349" spans="1:8" ht="16.5" thickTop="1" thickBot="1" x14ac:dyDescent="0.3">
      <c r="A3349" s="5" t="s">
        <v>3946</v>
      </c>
      <c r="B3349" s="8" t="s">
        <v>34</v>
      </c>
      <c r="C3349" s="15">
        <v>0</v>
      </c>
      <c r="D3349" s="15">
        <v>0</v>
      </c>
      <c r="E3349" s="15">
        <f t="shared" si="343"/>
        <v>0</v>
      </c>
      <c r="F3349" s="15">
        <v>0</v>
      </c>
      <c r="G3349" s="15">
        <v>0</v>
      </c>
      <c r="H3349" s="15">
        <v>0</v>
      </c>
    </row>
    <row r="3350" spans="1:8" ht="16.5" thickTop="1" thickBot="1" x14ac:dyDescent="0.3">
      <c r="A3350" s="5" t="s">
        <v>3947</v>
      </c>
      <c r="B3350" s="7" t="s">
        <v>36</v>
      </c>
      <c r="C3350" s="15">
        <v>0</v>
      </c>
      <c r="D3350" s="15">
        <v>0</v>
      </c>
      <c r="E3350" s="15">
        <f t="shared" si="343"/>
        <v>0</v>
      </c>
      <c r="F3350" s="15">
        <v>0</v>
      </c>
      <c r="G3350" s="15">
        <v>0</v>
      </c>
      <c r="H3350" s="15">
        <v>0</v>
      </c>
    </row>
    <row r="3351" spans="1:8" ht="16.5" thickTop="1" thickBot="1" x14ac:dyDescent="0.3">
      <c r="A3351" s="5" t="s">
        <v>3948</v>
      </c>
      <c r="B3351" s="7" t="s">
        <v>40</v>
      </c>
      <c r="C3351" s="15">
        <v>0</v>
      </c>
      <c r="D3351" s="15">
        <v>0</v>
      </c>
      <c r="E3351" s="15">
        <f t="shared" si="343"/>
        <v>0</v>
      </c>
      <c r="F3351" s="15">
        <v>0</v>
      </c>
      <c r="G3351" s="15">
        <v>0</v>
      </c>
      <c r="H3351" s="15">
        <v>0</v>
      </c>
    </row>
    <row r="3352" spans="1:8" ht="46.5" thickTop="1" thickBot="1" x14ac:dyDescent="0.3">
      <c r="A3352" s="5" t="s">
        <v>3949</v>
      </c>
      <c r="B3352" s="6" t="s">
        <v>3950</v>
      </c>
      <c r="C3352" s="14">
        <v>1092.7516899999998</v>
      </c>
      <c r="D3352" s="14">
        <v>1026</v>
      </c>
      <c r="E3352" s="14">
        <f t="shared" si="343"/>
        <v>1026</v>
      </c>
      <c r="F3352" s="14">
        <f>SUM(F3353,F3359)</f>
        <v>1026</v>
      </c>
      <c r="G3352" s="14">
        <f>SUM(G3353,G3359)</f>
        <v>0</v>
      </c>
      <c r="H3352" s="14">
        <f>SUM(H3353,H3359)</f>
        <v>0</v>
      </c>
    </row>
    <row r="3353" spans="1:8" ht="16.5" thickTop="1" thickBot="1" x14ac:dyDescent="0.3">
      <c r="A3353" s="5" t="s">
        <v>3951</v>
      </c>
      <c r="B3353" s="7" t="s">
        <v>20</v>
      </c>
      <c r="C3353" s="15">
        <v>1092.7516899999998</v>
      </c>
      <c r="D3353" s="15">
        <v>1026</v>
      </c>
      <c r="E3353" s="15">
        <f t="shared" si="343"/>
        <v>1026</v>
      </c>
      <c r="F3353" s="15">
        <f>SUM(F3354:F3358)</f>
        <v>1026</v>
      </c>
      <c r="G3353" s="15">
        <f>SUM(G3354:G3358)</f>
        <v>0</v>
      </c>
      <c r="H3353" s="15">
        <f>SUM(H3354:H3358)</f>
        <v>0</v>
      </c>
    </row>
    <row r="3354" spans="1:8" ht="16.5" thickTop="1" thickBot="1" x14ac:dyDescent="0.3">
      <c r="A3354" s="5" t="s">
        <v>3952</v>
      </c>
      <c r="B3354" s="8" t="s">
        <v>22</v>
      </c>
      <c r="C3354" s="15">
        <v>828.46799999999996</v>
      </c>
      <c r="D3354" s="15">
        <v>850</v>
      </c>
      <c r="E3354" s="15">
        <f t="shared" si="343"/>
        <v>1026</v>
      </c>
      <c r="F3354" s="15">
        <v>1026</v>
      </c>
      <c r="G3354" s="15">
        <v>0</v>
      </c>
      <c r="H3354" s="15">
        <v>0</v>
      </c>
    </row>
    <row r="3355" spans="1:8" ht="16.5" thickTop="1" thickBot="1" x14ac:dyDescent="0.3">
      <c r="A3355" s="5" t="s">
        <v>3953</v>
      </c>
      <c r="B3355" s="8" t="s">
        <v>24</v>
      </c>
      <c r="C3355" s="15">
        <v>261.75241999999997</v>
      </c>
      <c r="D3355" s="15">
        <v>176</v>
      </c>
      <c r="E3355" s="15">
        <f t="shared" si="343"/>
        <v>0</v>
      </c>
      <c r="F3355" s="15">
        <v>0</v>
      </c>
      <c r="G3355" s="15">
        <v>0</v>
      </c>
      <c r="H3355" s="15">
        <v>0</v>
      </c>
    </row>
    <row r="3356" spans="1:8" ht="16.5" thickTop="1" thickBot="1" x14ac:dyDescent="0.3">
      <c r="A3356" s="5" t="s">
        <v>3954</v>
      </c>
      <c r="B3356" s="8" t="s">
        <v>30</v>
      </c>
      <c r="C3356" s="15">
        <v>0</v>
      </c>
      <c r="D3356" s="15">
        <v>0</v>
      </c>
      <c r="E3356" s="15">
        <f t="shared" si="343"/>
        <v>0</v>
      </c>
      <c r="F3356" s="15">
        <v>0</v>
      </c>
      <c r="G3356" s="15">
        <v>0</v>
      </c>
      <c r="H3356" s="15">
        <v>0</v>
      </c>
    </row>
    <row r="3357" spans="1:8" ht="16.5" thickTop="1" thickBot="1" x14ac:dyDescent="0.3">
      <c r="A3357" s="5" t="s">
        <v>3955</v>
      </c>
      <c r="B3357" s="8" t="s">
        <v>32</v>
      </c>
      <c r="C3357" s="15">
        <v>2.5312700000000001</v>
      </c>
      <c r="D3357" s="15">
        <v>0</v>
      </c>
      <c r="E3357" s="15">
        <f t="shared" si="343"/>
        <v>0</v>
      </c>
      <c r="F3357" s="15">
        <v>0</v>
      </c>
      <c r="G3357" s="15">
        <v>0</v>
      </c>
      <c r="H3357" s="15">
        <v>0</v>
      </c>
    </row>
    <row r="3358" spans="1:8" ht="16.5" thickTop="1" thickBot="1" x14ac:dyDescent="0.3">
      <c r="A3358" s="5" t="s">
        <v>3956</v>
      </c>
      <c r="B3358" s="8" t="s">
        <v>34</v>
      </c>
      <c r="C3358" s="15">
        <v>0</v>
      </c>
      <c r="D3358" s="15">
        <v>0</v>
      </c>
      <c r="E3358" s="15">
        <f t="shared" si="343"/>
        <v>0</v>
      </c>
      <c r="F3358" s="15">
        <v>0</v>
      </c>
      <c r="G3358" s="15">
        <v>0</v>
      </c>
      <c r="H3358" s="15">
        <v>0</v>
      </c>
    </row>
    <row r="3359" spans="1:8" ht="16.5" thickTop="1" thickBot="1" x14ac:dyDescent="0.3">
      <c r="A3359" s="5" t="s">
        <v>3957</v>
      </c>
      <c r="B3359" s="7" t="s">
        <v>36</v>
      </c>
      <c r="C3359" s="15">
        <v>0</v>
      </c>
      <c r="D3359" s="15">
        <v>0</v>
      </c>
      <c r="E3359" s="15">
        <f t="shared" si="343"/>
        <v>0</v>
      </c>
      <c r="F3359" s="15">
        <v>0</v>
      </c>
      <c r="G3359" s="15">
        <v>0</v>
      </c>
      <c r="H3359" s="15">
        <v>0</v>
      </c>
    </row>
    <row r="3360" spans="1:8" ht="31.5" thickTop="1" thickBot="1" x14ac:dyDescent="0.3">
      <c r="A3360" s="5" t="s">
        <v>3958</v>
      </c>
      <c r="B3360" s="6" t="s">
        <v>3959</v>
      </c>
      <c r="C3360" s="14">
        <v>1028.18526</v>
      </c>
      <c r="D3360" s="14">
        <v>1020</v>
      </c>
      <c r="E3360" s="14">
        <f t="shared" si="343"/>
        <v>1020</v>
      </c>
      <c r="F3360" s="14">
        <f>SUM(F3361,F3366)</f>
        <v>1020</v>
      </c>
      <c r="G3360" s="14">
        <f>SUM(G3361,G3366)</f>
        <v>0</v>
      </c>
      <c r="H3360" s="14">
        <f>SUM(H3361,H3366)</f>
        <v>0</v>
      </c>
    </row>
    <row r="3361" spans="1:8" ht="16.5" thickTop="1" thickBot="1" x14ac:dyDescent="0.3">
      <c r="A3361" s="5" t="s">
        <v>3960</v>
      </c>
      <c r="B3361" s="7" t="s">
        <v>20</v>
      </c>
      <c r="C3361" s="15">
        <v>957.67997000000003</v>
      </c>
      <c r="D3361" s="15">
        <v>1000</v>
      </c>
      <c r="E3361" s="15">
        <f t="shared" si="343"/>
        <v>1000</v>
      </c>
      <c r="F3361" s="15">
        <f>SUM(F3362:F3365)</f>
        <v>1000</v>
      </c>
      <c r="G3361" s="15">
        <f>SUM(G3362:G3365)</f>
        <v>0</v>
      </c>
      <c r="H3361" s="15">
        <f>SUM(H3362:H3365)</f>
        <v>0</v>
      </c>
    </row>
    <row r="3362" spans="1:8" ht="16.5" thickTop="1" thickBot="1" x14ac:dyDescent="0.3">
      <c r="A3362" s="5" t="s">
        <v>3961</v>
      </c>
      <c r="B3362" s="8" t="s">
        <v>22</v>
      </c>
      <c r="C3362" s="15">
        <v>738.5</v>
      </c>
      <c r="D3362" s="15">
        <v>752</v>
      </c>
      <c r="E3362" s="15">
        <f t="shared" si="343"/>
        <v>752</v>
      </c>
      <c r="F3362" s="15">
        <v>752</v>
      </c>
      <c r="G3362" s="15">
        <v>0</v>
      </c>
      <c r="H3362" s="15">
        <v>0</v>
      </c>
    </row>
    <row r="3363" spans="1:8" ht="16.5" thickTop="1" thickBot="1" x14ac:dyDescent="0.3">
      <c r="A3363" s="5" t="s">
        <v>3962</v>
      </c>
      <c r="B3363" s="8" t="s">
        <v>24</v>
      </c>
      <c r="C3363" s="15">
        <v>212.53797</v>
      </c>
      <c r="D3363" s="15">
        <v>248</v>
      </c>
      <c r="E3363" s="15">
        <f t="shared" si="343"/>
        <v>248</v>
      </c>
      <c r="F3363" s="15">
        <v>248</v>
      </c>
      <c r="G3363" s="15">
        <v>0</v>
      </c>
      <c r="H3363" s="15">
        <v>0</v>
      </c>
    </row>
    <row r="3364" spans="1:8" ht="16.5" thickTop="1" thickBot="1" x14ac:dyDescent="0.3">
      <c r="A3364" s="5" t="s">
        <v>3963</v>
      </c>
      <c r="B3364" s="8" t="s">
        <v>32</v>
      </c>
      <c r="C3364" s="15">
        <v>3.5</v>
      </c>
      <c r="D3364" s="15">
        <v>0</v>
      </c>
      <c r="E3364" s="15">
        <f t="shared" si="343"/>
        <v>0</v>
      </c>
      <c r="F3364" s="15">
        <v>0</v>
      </c>
      <c r="G3364" s="15">
        <v>0</v>
      </c>
      <c r="H3364" s="15">
        <v>0</v>
      </c>
    </row>
    <row r="3365" spans="1:8" ht="16.5" thickTop="1" thickBot="1" x14ac:dyDescent="0.3">
      <c r="A3365" s="5" t="s">
        <v>3964</v>
      </c>
      <c r="B3365" s="8" t="s">
        <v>34</v>
      </c>
      <c r="C3365" s="15">
        <v>3.1419999999999999</v>
      </c>
      <c r="D3365" s="15">
        <v>0</v>
      </c>
      <c r="E3365" s="15">
        <f t="shared" si="343"/>
        <v>0</v>
      </c>
      <c r="F3365" s="15">
        <v>0</v>
      </c>
      <c r="G3365" s="15">
        <v>0</v>
      </c>
      <c r="H3365" s="15">
        <v>0</v>
      </c>
    </row>
    <row r="3366" spans="1:8" ht="16.5" thickTop="1" thickBot="1" x14ac:dyDescent="0.3">
      <c r="A3366" s="5" t="s">
        <v>3965</v>
      </c>
      <c r="B3366" s="7" t="s">
        <v>36</v>
      </c>
      <c r="C3366" s="15">
        <v>70.505290000000002</v>
      </c>
      <c r="D3366" s="15">
        <v>20</v>
      </c>
      <c r="E3366" s="15">
        <f t="shared" si="343"/>
        <v>20</v>
      </c>
      <c r="F3366" s="15">
        <v>20</v>
      </c>
      <c r="G3366" s="15">
        <v>0</v>
      </c>
      <c r="H3366" s="15">
        <v>0</v>
      </c>
    </row>
    <row r="3367" spans="1:8" ht="31.5" thickTop="1" thickBot="1" x14ac:dyDescent="0.3">
      <c r="A3367" s="5" t="s">
        <v>3966</v>
      </c>
      <c r="B3367" s="6" t="s">
        <v>3967</v>
      </c>
      <c r="C3367" s="14">
        <v>2398.4968000000003</v>
      </c>
      <c r="D3367" s="14">
        <v>1916</v>
      </c>
      <c r="E3367" s="14">
        <f t="shared" si="343"/>
        <v>1916</v>
      </c>
      <c r="F3367" s="14">
        <f>SUM(F3368,F3374:F3375)</f>
        <v>1916</v>
      </c>
      <c r="G3367" s="14">
        <f>SUM(G3368,G3374:G3375)</f>
        <v>0</v>
      </c>
      <c r="H3367" s="14">
        <f>SUM(H3368,H3374:H3375)</f>
        <v>0</v>
      </c>
    </row>
    <row r="3368" spans="1:8" ht="16.5" thickTop="1" thickBot="1" x14ac:dyDescent="0.3">
      <c r="A3368" s="5" t="s">
        <v>3968</v>
      </c>
      <c r="B3368" s="7" t="s">
        <v>20</v>
      </c>
      <c r="C3368" s="15">
        <v>2394.9832300000003</v>
      </c>
      <c r="D3368" s="15">
        <v>1916</v>
      </c>
      <c r="E3368" s="15">
        <f t="shared" si="343"/>
        <v>1916</v>
      </c>
      <c r="F3368" s="15">
        <f>SUM(F3369:F3373)</f>
        <v>1916</v>
      </c>
      <c r="G3368" s="15">
        <f>SUM(G3369:G3373)</f>
        <v>0</v>
      </c>
      <c r="H3368" s="15">
        <f>SUM(H3369:H3373)</f>
        <v>0</v>
      </c>
    </row>
    <row r="3369" spans="1:8" ht="16.5" thickTop="1" thickBot="1" x14ac:dyDescent="0.3">
      <c r="A3369" s="5" t="s">
        <v>3969</v>
      </c>
      <c r="B3369" s="8" t="s">
        <v>22</v>
      </c>
      <c r="C3369" s="15">
        <v>1886.3027</v>
      </c>
      <c r="D3369" s="15">
        <v>1830</v>
      </c>
      <c r="E3369" s="15">
        <f t="shared" si="343"/>
        <v>1830</v>
      </c>
      <c r="F3369" s="15">
        <v>1830</v>
      </c>
      <c r="G3369" s="15">
        <v>0</v>
      </c>
      <c r="H3369" s="15">
        <v>0</v>
      </c>
    </row>
    <row r="3370" spans="1:8" ht="16.5" thickTop="1" thickBot="1" x14ac:dyDescent="0.3">
      <c r="A3370" s="5" t="s">
        <v>3970</v>
      </c>
      <c r="B3370" s="8" t="s">
        <v>24</v>
      </c>
      <c r="C3370" s="15">
        <v>497.96352999999999</v>
      </c>
      <c r="D3370" s="15">
        <v>86</v>
      </c>
      <c r="E3370" s="15">
        <f t="shared" si="343"/>
        <v>86</v>
      </c>
      <c r="F3370" s="15">
        <v>86</v>
      </c>
      <c r="G3370" s="15">
        <v>0</v>
      </c>
      <c r="H3370" s="15">
        <v>0</v>
      </c>
    </row>
    <row r="3371" spans="1:8" ht="16.5" thickTop="1" thickBot="1" x14ac:dyDescent="0.3">
      <c r="A3371" s="5" t="s">
        <v>3971</v>
      </c>
      <c r="B3371" s="8" t="s">
        <v>30</v>
      </c>
      <c r="C3371" s="15">
        <v>0</v>
      </c>
      <c r="D3371" s="15">
        <v>0</v>
      </c>
      <c r="E3371" s="15">
        <f t="shared" si="343"/>
        <v>0</v>
      </c>
      <c r="F3371" s="15">
        <v>0</v>
      </c>
      <c r="G3371" s="15">
        <v>0</v>
      </c>
      <c r="H3371" s="15">
        <v>0</v>
      </c>
    </row>
    <row r="3372" spans="1:8" ht="16.5" thickTop="1" thickBot="1" x14ac:dyDescent="0.3">
      <c r="A3372" s="5" t="s">
        <v>3972</v>
      </c>
      <c r="B3372" s="8" t="s">
        <v>32</v>
      </c>
      <c r="C3372" s="15">
        <v>10.717000000000001</v>
      </c>
      <c r="D3372" s="15">
        <v>0</v>
      </c>
      <c r="E3372" s="15">
        <f t="shared" si="343"/>
        <v>0</v>
      </c>
      <c r="F3372" s="15">
        <v>0</v>
      </c>
      <c r="G3372" s="15">
        <v>0</v>
      </c>
      <c r="H3372" s="15">
        <v>0</v>
      </c>
    </row>
    <row r="3373" spans="1:8" ht="16.5" thickTop="1" thickBot="1" x14ac:dyDescent="0.3">
      <c r="A3373" s="5" t="s">
        <v>3973</v>
      </c>
      <c r="B3373" s="8" t="s">
        <v>34</v>
      </c>
      <c r="C3373" s="15">
        <v>0</v>
      </c>
      <c r="D3373" s="15">
        <v>0</v>
      </c>
      <c r="E3373" s="15">
        <f t="shared" si="343"/>
        <v>0</v>
      </c>
      <c r="F3373" s="15">
        <v>0</v>
      </c>
      <c r="G3373" s="15">
        <v>0</v>
      </c>
      <c r="H3373" s="15">
        <v>0</v>
      </c>
    </row>
    <row r="3374" spans="1:8" ht="16.5" thickTop="1" thickBot="1" x14ac:dyDescent="0.3">
      <c r="A3374" s="5" t="s">
        <v>3974</v>
      </c>
      <c r="B3374" s="7" t="s">
        <v>36</v>
      </c>
      <c r="C3374" s="15">
        <v>0</v>
      </c>
      <c r="D3374" s="15">
        <v>0</v>
      </c>
      <c r="E3374" s="15">
        <f t="shared" si="343"/>
        <v>0</v>
      </c>
      <c r="F3374" s="15">
        <v>0</v>
      </c>
      <c r="G3374" s="15">
        <v>0</v>
      </c>
      <c r="H3374" s="15">
        <v>0</v>
      </c>
    </row>
    <row r="3375" spans="1:8" ht="16.5" thickTop="1" thickBot="1" x14ac:dyDescent="0.3">
      <c r="A3375" s="5" t="s">
        <v>3975</v>
      </c>
      <c r="B3375" s="7" t="s">
        <v>40</v>
      </c>
      <c r="C3375" s="15">
        <v>3.5135700000000001</v>
      </c>
      <c r="D3375" s="15">
        <v>0</v>
      </c>
      <c r="E3375" s="15">
        <f t="shared" si="343"/>
        <v>0</v>
      </c>
      <c r="F3375" s="15">
        <v>0</v>
      </c>
      <c r="G3375" s="15">
        <v>0</v>
      </c>
      <c r="H3375" s="15">
        <v>0</v>
      </c>
    </row>
    <row r="3376" spans="1:8" ht="31.5" thickTop="1" thickBot="1" x14ac:dyDescent="0.3">
      <c r="A3376" s="5" t="s">
        <v>3976</v>
      </c>
      <c r="B3376" s="6" t="s">
        <v>3977</v>
      </c>
      <c r="C3376" s="14">
        <v>3015.0910899999999</v>
      </c>
      <c r="D3376" s="14">
        <v>3049</v>
      </c>
      <c r="E3376" s="14">
        <f t="shared" si="343"/>
        <v>3049</v>
      </c>
      <c r="F3376" s="14">
        <f>SUM(F3377,F3383:F3384)</f>
        <v>3049</v>
      </c>
      <c r="G3376" s="14">
        <f>SUM(G3377,G3383:G3384)</f>
        <v>0</v>
      </c>
      <c r="H3376" s="14">
        <f>SUM(H3377,H3383:H3384)</f>
        <v>0</v>
      </c>
    </row>
    <row r="3377" spans="1:8" ht="16.5" thickTop="1" thickBot="1" x14ac:dyDescent="0.3">
      <c r="A3377" s="5" t="s">
        <v>3978</v>
      </c>
      <c r="B3377" s="7" t="s">
        <v>20</v>
      </c>
      <c r="C3377" s="15">
        <v>3015.0910899999999</v>
      </c>
      <c r="D3377" s="15">
        <v>3049</v>
      </c>
      <c r="E3377" s="15">
        <f t="shared" si="343"/>
        <v>3049</v>
      </c>
      <c r="F3377" s="15">
        <f>SUM(F3378:F3382)</f>
        <v>3049</v>
      </c>
      <c r="G3377" s="15">
        <f>SUM(G3378:G3382)</f>
        <v>0</v>
      </c>
      <c r="H3377" s="15">
        <f>SUM(H3378:H3382)</f>
        <v>0</v>
      </c>
    </row>
    <row r="3378" spans="1:8" ht="16.5" thickTop="1" thickBot="1" x14ac:dyDescent="0.3">
      <c r="A3378" s="5" t="s">
        <v>3979</v>
      </c>
      <c r="B3378" s="8" t="s">
        <v>22</v>
      </c>
      <c r="C3378" s="15">
        <v>2653.5</v>
      </c>
      <c r="D3378" s="15">
        <v>2725</v>
      </c>
      <c r="E3378" s="15">
        <f t="shared" si="343"/>
        <v>2880</v>
      </c>
      <c r="F3378" s="15">
        <v>2880</v>
      </c>
      <c r="G3378" s="15">
        <v>0</v>
      </c>
      <c r="H3378" s="15">
        <v>0</v>
      </c>
    </row>
    <row r="3379" spans="1:8" ht="16.5" thickTop="1" thickBot="1" x14ac:dyDescent="0.3">
      <c r="A3379" s="5" t="s">
        <v>3980</v>
      </c>
      <c r="B3379" s="8" t="s">
        <v>24</v>
      </c>
      <c r="C3379" s="15">
        <v>347.34609</v>
      </c>
      <c r="D3379" s="15">
        <v>320</v>
      </c>
      <c r="E3379" s="15">
        <f t="shared" si="343"/>
        <v>165</v>
      </c>
      <c r="F3379" s="15">
        <v>165</v>
      </c>
      <c r="G3379" s="15">
        <v>0</v>
      </c>
      <c r="H3379" s="15">
        <v>0</v>
      </c>
    </row>
    <row r="3380" spans="1:8" ht="16.5" thickTop="1" thickBot="1" x14ac:dyDescent="0.3">
      <c r="A3380" s="5" t="s">
        <v>3981</v>
      </c>
      <c r="B3380" s="8" t="s">
        <v>30</v>
      </c>
      <c r="C3380" s="15">
        <v>0</v>
      </c>
      <c r="D3380" s="15">
        <v>0</v>
      </c>
      <c r="E3380" s="15">
        <f t="shared" si="343"/>
        <v>0</v>
      </c>
      <c r="F3380" s="15">
        <v>0</v>
      </c>
      <c r="G3380" s="15">
        <v>0</v>
      </c>
      <c r="H3380" s="15">
        <v>0</v>
      </c>
    </row>
    <row r="3381" spans="1:8" ht="16.5" thickTop="1" thickBot="1" x14ac:dyDescent="0.3">
      <c r="A3381" s="5" t="s">
        <v>3982</v>
      </c>
      <c r="B3381" s="8" t="s">
        <v>32</v>
      </c>
      <c r="C3381" s="15">
        <v>9.92</v>
      </c>
      <c r="D3381" s="15">
        <v>0</v>
      </c>
      <c r="E3381" s="15">
        <f t="shared" si="343"/>
        <v>0</v>
      </c>
      <c r="F3381" s="15">
        <v>0</v>
      </c>
      <c r="G3381" s="15">
        <v>0</v>
      </c>
      <c r="H3381" s="15">
        <v>0</v>
      </c>
    </row>
    <row r="3382" spans="1:8" ht="16.5" thickTop="1" thickBot="1" x14ac:dyDescent="0.3">
      <c r="A3382" s="5" t="s">
        <v>3983</v>
      </c>
      <c r="B3382" s="8" t="s">
        <v>34</v>
      </c>
      <c r="C3382" s="15">
        <v>4.3250000000000002</v>
      </c>
      <c r="D3382" s="15">
        <v>4</v>
      </c>
      <c r="E3382" s="15">
        <f t="shared" si="343"/>
        <v>4</v>
      </c>
      <c r="F3382" s="15">
        <v>4</v>
      </c>
      <c r="G3382" s="15">
        <v>0</v>
      </c>
      <c r="H3382" s="15">
        <v>0</v>
      </c>
    </row>
    <row r="3383" spans="1:8" ht="16.5" thickTop="1" thickBot="1" x14ac:dyDescent="0.3">
      <c r="A3383" s="5" t="s">
        <v>3984</v>
      </c>
      <c r="B3383" s="7" t="s">
        <v>36</v>
      </c>
      <c r="C3383" s="15">
        <v>0</v>
      </c>
      <c r="D3383" s="15">
        <v>0</v>
      </c>
      <c r="E3383" s="15">
        <f t="shared" si="343"/>
        <v>0</v>
      </c>
      <c r="F3383" s="15">
        <v>0</v>
      </c>
      <c r="G3383" s="15">
        <v>0</v>
      </c>
      <c r="H3383" s="15">
        <v>0</v>
      </c>
    </row>
    <row r="3384" spans="1:8" ht="16.5" thickTop="1" thickBot="1" x14ac:dyDescent="0.3">
      <c r="A3384" s="5" t="s">
        <v>3985</v>
      </c>
      <c r="B3384" s="7" t="s">
        <v>40</v>
      </c>
      <c r="C3384" s="15">
        <v>0</v>
      </c>
      <c r="D3384" s="15">
        <v>0</v>
      </c>
      <c r="E3384" s="15">
        <f t="shared" si="343"/>
        <v>0</v>
      </c>
      <c r="F3384" s="15">
        <v>0</v>
      </c>
      <c r="G3384" s="15">
        <v>0</v>
      </c>
      <c r="H3384" s="15">
        <v>0</v>
      </c>
    </row>
    <row r="3385" spans="1:8" ht="31.5" thickTop="1" thickBot="1" x14ac:dyDescent="0.3">
      <c r="A3385" s="5" t="s">
        <v>3986</v>
      </c>
      <c r="B3385" s="6" t="s">
        <v>3987</v>
      </c>
      <c r="C3385" s="14">
        <v>5902.6721100000004</v>
      </c>
      <c r="D3385" s="14">
        <v>5270</v>
      </c>
      <c r="E3385" s="14">
        <f t="shared" si="343"/>
        <v>5270</v>
      </c>
      <c r="F3385" s="14">
        <f>SUM(F3386,F3392:F3393)</f>
        <v>5270</v>
      </c>
      <c r="G3385" s="14">
        <f>SUM(G3386,G3392:G3393)</f>
        <v>0</v>
      </c>
      <c r="H3385" s="14">
        <f>SUM(H3386,H3392:H3393)</f>
        <v>0</v>
      </c>
    </row>
    <row r="3386" spans="1:8" ht="16.5" thickTop="1" thickBot="1" x14ac:dyDescent="0.3">
      <c r="A3386" s="5" t="s">
        <v>3988</v>
      </c>
      <c r="B3386" s="7" t="s">
        <v>20</v>
      </c>
      <c r="C3386" s="15">
        <v>5886.4009599999999</v>
      </c>
      <c r="D3386" s="15">
        <v>5262</v>
      </c>
      <c r="E3386" s="15">
        <f t="shared" si="343"/>
        <v>5243</v>
      </c>
      <c r="F3386" s="15">
        <f>SUM(F3387:F3391)</f>
        <v>5243</v>
      </c>
      <c r="G3386" s="15">
        <f>SUM(G3387:G3391)</f>
        <v>0</v>
      </c>
      <c r="H3386" s="15">
        <f>SUM(H3387:H3391)</f>
        <v>0</v>
      </c>
    </row>
    <row r="3387" spans="1:8" ht="16.5" thickTop="1" thickBot="1" x14ac:dyDescent="0.3">
      <c r="A3387" s="5" t="s">
        <v>3989</v>
      </c>
      <c r="B3387" s="8" t="s">
        <v>22</v>
      </c>
      <c r="C3387" s="15">
        <v>487.19706000000002</v>
      </c>
      <c r="D3387" s="15">
        <v>490</v>
      </c>
      <c r="E3387" s="15">
        <f t="shared" si="343"/>
        <v>490</v>
      </c>
      <c r="F3387" s="15">
        <v>490</v>
      </c>
      <c r="G3387" s="15">
        <v>0</v>
      </c>
      <c r="H3387" s="15">
        <v>0</v>
      </c>
    </row>
    <row r="3388" spans="1:8" ht="16.5" thickTop="1" thickBot="1" x14ac:dyDescent="0.3">
      <c r="A3388" s="5" t="s">
        <v>3990</v>
      </c>
      <c r="B3388" s="8" t="s">
        <v>24</v>
      </c>
      <c r="C3388" s="15">
        <v>1338.4903300000001</v>
      </c>
      <c r="D3388" s="15">
        <v>871</v>
      </c>
      <c r="E3388" s="15">
        <f t="shared" si="343"/>
        <v>845</v>
      </c>
      <c r="F3388" s="15">
        <v>845</v>
      </c>
      <c r="G3388" s="15">
        <v>0</v>
      </c>
      <c r="H3388" s="15">
        <v>0</v>
      </c>
    </row>
    <row r="3389" spans="1:8" ht="16.5" thickTop="1" thickBot="1" x14ac:dyDescent="0.3">
      <c r="A3389" s="5" t="s">
        <v>3991</v>
      </c>
      <c r="B3389" s="8" t="s">
        <v>30</v>
      </c>
      <c r="C3389" s="15">
        <v>309.56835000000001</v>
      </c>
      <c r="D3389" s="15">
        <v>312</v>
      </c>
      <c r="E3389" s="15">
        <f t="shared" si="343"/>
        <v>312</v>
      </c>
      <c r="F3389" s="15">
        <v>312</v>
      </c>
      <c r="G3389" s="15">
        <v>0</v>
      </c>
      <c r="H3389" s="15">
        <v>0</v>
      </c>
    </row>
    <row r="3390" spans="1:8" ht="16.5" thickTop="1" thickBot="1" x14ac:dyDescent="0.3">
      <c r="A3390" s="5" t="s">
        <v>3992</v>
      </c>
      <c r="B3390" s="8" t="s">
        <v>32</v>
      </c>
      <c r="C3390" s="15">
        <v>1.36</v>
      </c>
      <c r="D3390" s="15">
        <v>2</v>
      </c>
      <c r="E3390" s="15">
        <f t="shared" si="343"/>
        <v>2</v>
      </c>
      <c r="F3390" s="15">
        <v>2</v>
      </c>
      <c r="G3390" s="15">
        <v>0</v>
      </c>
      <c r="H3390" s="15">
        <v>0</v>
      </c>
    </row>
    <row r="3391" spans="1:8" ht="16.5" thickTop="1" thickBot="1" x14ac:dyDescent="0.3">
      <c r="A3391" s="5" t="s">
        <v>3993</v>
      </c>
      <c r="B3391" s="8" t="s">
        <v>34</v>
      </c>
      <c r="C3391" s="15">
        <v>3749.7852200000002</v>
      </c>
      <c r="D3391" s="15">
        <v>3587</v>
      </c>
      <c r="E3391" s="15">
        <f t="shared" si="343"/>
        <v>3594</v>
      </c>
      <c r="F3391" s="15">
        <v>3594</v>
      </c>
      <c r="G3391" s="15">
        <v>0</v>
      </c>
      <c r="H3391" s="15">
        <v>0</v>
      </c>
    </row>
    <row r="3392" spans="1:8" ht="16.5" thickTop="1" thickBot="1" x14ac:dyDescent="0.3">
      <c r="A3392" s="5" t="s">
        <v>3994</v>
      </c>
      <c r="B3392" s="7" t="s">
        <v>36</v>
      </c>
      <c r="C3392" s="15">
        <v>14.66797</v>
      </c>
      <c r="D3392" s="15">
        <v>8</v>
      </c>
      <c r="E3392" s="15">
        <f t="shared" si="343"/>
        <v>27</v>
      </c>
      <c r="F3392" s="15">
        <v>27</v>
      </c>
      <c r="G3392" s="15">
        <v>0</v>
      </c>
      <c r="H3392" s="15">
        <v>0</v>
      </c>
    </row>
    <row r="3393" spans="1:8" ht="16.5" thickTop="1" thickBot="1" x14ac:dyDescent="0.3">
      <c r="A3393" s="5" t="s">
        <v>3995</v>
      </c>
      <c r="B3393" s="7" t="s">
        <v>40</v>
      </c>
      <c r="C3393" s="15">
        <v>1.60318</v>
      </c>
      <c r="D3393" s="15">
        <v>0</v>
      </c>
      <c r="E3393" s="15">
        <f t="shared" si="343"/>
        <v>0</v>
      </c>
      <c r="F3393" s="15">
        <v>0</v>
      </c>
      <c r="G3393" s="15">
        <v>0</v>
      </c>
      <c r="H3393" s="15">
        <v>0</v>
      </c>
    </row>
    <row r="3394" spans="1:8" ht="16.5" thickTop="1" thickBot="1" x14ac:dyDescent="0.3">
      <c r="A3394" s="5" t="s">
        <v>3996</v>
      </c>
      <c r="B3394" s="6" t="s">
        <v>3997</v>
      </c>
      <c r="C3394" s="14">
        <v>131.62469999999999</v>
      </c>
      <c r="D3394" s="14">
        <v>150</v>
      </c>
      <c r="E3394" s="14">
        <f t="shared" si="343"/>
        <v>150</v>
      </c>
      <c r="F3394" s="14">
        <f>SUM(F3395,F3398)</f>
        <v>150</v>
      </c>
      <c r="G3394" s="14">
        <f>SUM(G3395,G3398)</f>
        <v>0</v>
      </c>
      <c r="H3394" s="14">
        <f>SUM(H3395,H3398)</f>
        <v>0</v>
      </c>
    </row>
    <row r="3395" spans="1:8" ht="16.5" thickTop="1" thickBot="1" x14ac:dyDescent="0.3">
      <c r="A3395" s="5" t="s">
        <v>3998</v>
      </c>
      <c r="B3395" s="7" t="s">
        <v>20</v>
      </c>
      <c r="C3395" s="15">
        <v>131.62469999999999</v>
      </c>
      <c r="D3395" s="15">
        <v>150</v>
      </c>
      <c r="E3395" s="15">
        <f t="shared" si="343"/>
        <v>150</v>
      </c>
      <c r="F3395" s="15">
        <f>SUM(F3396:F3397)</f>
        <v>150</v>
      </c>
      <c r="G3395" s="15">
        <f>SUM(G3396:G3397)</f>
        <v>0</v>
      </c>
      <c r="H3395" s="15">
        <f>SUM(H3396:H3397)</f>
        <v>0</v>
      </c>
    </row>
    <row r="3396" spans="1:8" ht="16.5" thickTop="1" thickBot="1" x14ac:dyDescent="0.3">
      <c r="A3396" s="5" t="s">
        <v>3999</v>
      </c>
      <c r="B3396" s="8" t="s">
        <v>22</v>
      </c>
      <c r="C3396" s="15">
        <v>125.82</v>
      </c>
      <c r="D3396" s="15">
        <v>126</v>
      </c>
      <c r="E3396" s="15">
        <f t="shared" si="343"/>
        <v>126</v>
      </c>
      <c r="F3396" s="15">
        <v>126</v>
      </c>
      <c r="G3396" s="15">
        <v>0</v>
      </c>
      <c r="H3396" s="15">
        <v>0</v>
      </c>
    </row>
    <row r="3397" spans="1:8" ht="16.5" thickTop="1" thickBot="1" x14ac:dyDescent="0.3">
      <c r="A3397" s="5" t="s">
        <v>4000</v>
      </c>
      <c r="B3397" s="8" t="s">
        <v>24</v>
      </c>
      <c r="C3397" s="15">
        <v>5.8047000000000004</v>
      </c>
      <c r="D3397" s="15">
        <v>24</v>
      </c>
      <c r="E3397" s="15">
        <f t="shared" si="343"/>
        <v>24</v>
      </c>
      <c r="F3397" s="15">
        <v>24</v>
      </c>
      <c r="G3397" s="15">
        <v>0</v>
      </c>
      <c r="H3397" s="15">
        <v>0</v>
      </c>
    </row>
    <row r="3398" spans="1:8" ht="16.5" thickTop="1" thickBot="1" x14ac:dyDescent="0.3">
      <c r="A3398" s="5" t="s">
        <v>4001</v>
      </c>
      <c r="B3398" s="7" t="s">
        <v>36</v>
      </c>
      <c r="C3398" s="15">
        <v>0</v>
      </c>
      <c r="D3398" s="15">
        <v>0</v>
      </c>
      <c r="E3398" s="15">
        <f t="shared" ref="E3398:E3461" si="344">SUM(F3398:H3398)</f>
        <v>0</v>
      </c>
      <c r="F3398" s="15">
        <v>0</v>
      </c>
      <c r="G3398" s="15">
        <v>0</v>
      </c>
      <c r="H3398" s="15">
        <v>0</v>
      </c>
    </row>
    <row r="3399" spans="1:8" ht="31.5" thickTop="1" thickBot="1" x14ac:dyDescent="0.3">
      <c r="A3399" s="5" t="s">
        <v>4002</v>
      </c>
      <c r="B3399" s="6" t="s">
        <v>4003</v>
      </c>
      <c r="C3399" s="14">
        <v>411.70629000000002</v>
      </c>
      <c r="D3399" s="14">
        <v>250</v>
      </c>
      <c r="E3399" s="14">
        <f t="shared" si="344"/>
        <v>250</v>
      </c>
      <c r="F3399" s="14">
        <f>SUM(F3400,F3406)</f>
        <v>250</v>
      </c>
      <c r="G3399" s="14">
        <f>SUM(G3400,G3406)</f>
        <v>0</v>
      </c>
      <c r="H3399" s="14">
        <f>SUM(H3400,H3406)</f>
        <v>0</v>
      </c>
    </row>
    <row r="3400" spans="1:8" ht="16.5" thickTop="1" thickBot="1" x14ac:dyDescent="0.3">
      <c r="A3400" s="5" t="s">
        <v>4004</v>
      </c>
      <c r="B3400" s="7" t="s">
        <v>20</v>
      </c>
      <c r="C3400" s="15">
        <v>287.49979000000002</v>
      </c>
      <c r="D3400" s="15">
        <v>250</v>
      </c>
      <c r="E3400" s="15">
        <f t="shared" si="344"/>
        <v>250</v>
      </c>
      <c r="F3400" s="15">
        <f>SUM(F3401:F3405)</f>
        <v>250</v>
      </c>
      <c r="G3400" s="15">
        <f>SUM(G3401:G3405)</f>
        <v>0</v>
      </c>
      <c r="H3400" s="15">
        <f>SUM(H3401:H3405)</f>
        <v>0</v>
      </c>
    </row>
    <row r="3401" spans="1:8" ht="16.5" thickTop="1" thickBot="1" x14ac:dyDescent="0.3">
      <c r="A3401" s="5" t="s">
        <v>4005</v>
      </c>
      <c r="B3401" s="8" t="s">
        <v>22</v>
      </c>
      <c r="C3401" s="15">
        <v>254.95099999999999</v>
      </c>
      <c r="D3401" s="15">
        <v>250</v>
      </c>
      <c r="E3401" s="15">
        <f t="shared" si="344"/>
        <v>250</v>
      </c>
      <c r="F3401" s="15">
        <v>250</v>
      </c>
      <c r="G3401" s="15">
        <v>0</v>
      </c>
      <c r="H3401" s="15">
        <v>0</v>
      </c>
    </row>
    <row r="3402" spans="1:8" ht="16.5" thickTop="1" thickBot="1" x14ac:dyDescent="0.3">
      <c r="A3402" s="5" t="s">
        <v>4006</v>
      </c>
      <c r="B3402" s="8" t="s">
        <v>24</v>
      </c>
      <c r="C3402" s="15">
        <v>30.974789999999999</v>
      </c>
      <c r="D3402" s="15">
        <v>0</v>
      </c>
      <c r="E3402" s="15">
        <f t="shared" si="344"/>
        <v>0</v>
      </c>
      <c r="F3402" s="15">
        <v>0</v>
      </c>
      <c r="G3402" s="15">
        <v>0</v>
      </c>
      <c r="H3402" s="15">
        <v>0</v>
      </c>
    </row>
    <row r="3403" spans="1:8" ht="16.5" thickTop="1" thickBot="1" x14ac:dyDescent="0.3">
      <c r="A3403" s="5" t="s">
        <v>4007</v>
      </c>
      <c r="B3403" s="8" t="s">
        <v>30</v>
      </c>
      <c r="C3403" s="15">
        <v>0</v>
      </c>
      <c r="D3403" s="15">
        <v>0</v>
      </c>
      <c r="E3403" s="15">
        <f t="shared" si="344"/>
        <v>0</v>
      </c>
      <c r="F3403" s="15">
        <v>0</v>
      </c>
      <c r="G3403" s="15">
        <v>0</v>
      </c>
      <c r="H3403" s="15">
        <v>0</v>
      </c>
    </row>
    <row r="3404" spans="1:8" ht="16.5" thickTop="1" thickBot="1" x14ac:dyDescent="0.3">
      <c r="A3404" s="5" t="s">
        <v>4008</v>
      </c>
      <c r="B3404" s="8" t="s">
        <v>32</v>
      </c>
      <c r="C3404" s="15">
        <v>1.5740000000000001</v>
      </c>
      <c r="D3404" s="15">
        <v>0</v>
      </c>
      <c r="E3404" s="15">
        <f t="shared" si="344"/>
        <v>0</v>
      </c>
      <c r="F3404" s="15">
        <v>0</v>
      </c>
      <c r="G3404" s="15">
        <v>0</v>
      </c>
      <c r="H3404" s="15">
        <v>0</v>
      </c>
    </row>
    <row r="3405" spans="1:8" ht="16.5" thickTop="1" thickBot="1" x14ac:dyDescent="0.3">
      <c r="A3405" s="5" t="s">
        <v>4009</v>
      </c>
      <c r="B3405" s="8" t="s">
        <v>34</v>
      </c>
      <c r="C3405" s="15">
        <v>0</v>
      </c>
      <c r="D3405" s="15">
        <v>0</v>
      </c>
      <c r="E3405" s="15">
        <f t="shared" si="344"/>
        <v>0</v>
      </c>
      <c r="F3405" s="15">
        <v>0</v>
      </c>
      <c r="G3405" s="15">
        <v>0</v>
      </c>
      <c r="H3405" s="15">
        <v>0</v>
      </c>
    </row>
    <row r="3406" spans="1:8" ht="16.5" thickTop="1" thickBot="1" x14ac:dyDescent="0.3">
      <c r="A3406" s="5" t="s">
        <v>4010</v>
      </c>
      <c r="B3406" s="7" t="s">
        <v>36</v>
      </c>
      <c r="C3406" s="15">
        <v>124.20650000000001</v>
      </c>
      <c r="D3406" s="15">
        <v>0</v>
      </c>
      <c r="E3406" s="15">
        <f t="shared" si="344"/>
        <v>0</v>
      </c>
      <c r="F3406" s="15">
        <v>0</v>
      </c>
      <c r="G3406" s="15">
        <v>0</v>
      </c>
      <c r="H3406" s="15">
        <v>0</v>
      </c>
    </row>
    <row r="3407" spans="1:8" ht="31.5" thickTop="1" thickBot="1" x14ac:dyDescent="0.3">
      <c r="A3407" s="5" t="s">
        <v>4011</v>
      </c>
      <c r="B3407" s="6" t="s">
        <v>4012</v>
      </c>
      <c r="C3407" s="14">
        <v>1328.0052800000001</v>
      </c>
      <c r="D3407" s="14">
        <v>1210</v>
      </c>
      <c r="E3407" s="14">
        <f t="shared" si="344"/>
        <v>1210</v>
      </c>
      <c r="F3407" s="14">
        <f>SUM(F3408,F3413:F3414)</f>
        <v>1210</v>
      </c>
      <c r="G3407" s="14">
        <f>SUM(G3408,G3413:G3414)</f>
        <v>0</v>
      </c>
      <c r="H3407" s="14">
        <f>SUM(H3408,H3413:H3414)</f>
        <v>0</v>
      </c>
    </row>
    <row r="3408" spans="1:8" ht="16.5" thickTop="1" thickBot="1" x14ac:dyDescent="0.3">
      <c r="A3408" s="5" t="s">
        <v>4013</v>
      </c>
      <c r="B3408" s="7" t="s">
        <v>20</v>
      </c>
      <c r="C3408" s="15">
        <v>1324.0052800000001</v>
      </c>
      <c r="D3408" s="15">
        <v>1210</v>
      </c>
      <c r="E3408" s="15">
        <f t="shared" si="344"/>
        <v>1210</v>
      </c>
      <c r="F3408" s="15">
        <f>SUM(F3409:F3412)</f>
        <v>1210</v>
      </c>
      <c r="G3408" s="15">
        <f>SUM(G3409:G3412)</f>
        <v>0</v>
      </c>
      <c r="H3408" s="15">
        <f>SUM(H3409:H3412)</f>
        <v>0</v>
      </c>
    </row>
    <row r="3409" spans="1:8" ht="16.5" thickTop="1" thickBot="1" x14ac:dyDescent="0.3">
      <c r="A3409" s="5" t="s">
        <v>4014</v>
      </c>
      <c r="B3409" s="8" t="s">
        <v>22</v>
      </c>
      <c r="C3409" s="15">
        <v>1209.99954</v>
      </c>
      <c r="D3409" s="15">
        <v>1210</v>
      </c>
      <c r="E3409" s="15">
        <f t="shared" si="344"/>
        <v>1210</v>
      </c>
      <c r="F3409" s="15">
        <v>1210</v>
      </c>
      <c r="G3409" s="15">
        <v>0</v>
      </c>
      <c r="H3409" s="15">
        <v>0</v>
      </c>
    </row>
    <row r="3410" spans="1:8" ht="16.5" thickTop="1" thickBot="1" x14ac:dyDescent="0.3">
      <c r="A3410" s="5" t="s">
        <v>4015</v>
      </c>
      <c r="B3410" s="8" t="s">
        <v>24</v>
      </c>
      <c r="C3410" s="15">
        <v>114.00574</v>
      </c>
      <c r="D3410" s="15">
        <v>0</v>
      </c>
      <c r="E3410" s="15">
        <f t="shared" si="344"/>
        <v>0</v>
      </c>
      <c r="F3410" s="15">
        <v>0</v>
      </c>
      <c r="G3410" s="15">
        <v>0</v>
      </c>
      <c r="H3410" s="15">
        <v>0</v>
      </c>
    </row>
    <row r="3411" spans="1:8" ht="16.5" thickTop="1" thickBot="1" x14ac:dyDescent="0.3">
      <c r="A3411" s="5" t="s">
        <v>4016</v>
      </c>
      <c r="B3411" s="8" t="s">
        <v>32</v>
      </c>
      <c r="C3411" s="15">
        <v>0</v>
      </c>
      <c r="D3411" s="15">
        <v>0</v>
      </c>
      <c r="E3411" s="15">
        <f t="shared" si="344"/>
        <v>0</v>
      </c>
      <c r="F3411" s="15">
        <v>0</v>
      </c>
      <c r="G3411" s="15">
        <v>0</v>
      </c>
      <c r="H3411" s="15">
        <v>0</v>
      </c>
    </row>
    <row r="3412" spans="1:8" ht="16.5" thickTop="1" thickBot="1" x14ac:dyDescent="0.3">
      <c r="A3412" s="5" t="s">
        <v>4017</v>
      </c>
      <c r="B3412" s="8" t="s">
        <v>34</v>
      </c>
      <c r="C3412" s="15">
        <v>0</v>
      </c>
      <c r="D3412" s="15">
        <v>0</v>
      </c>
      <c r="E3412" s="15">
        <f t="shared" si="344"/>
        <v>0</v>
      </c>
      <c r="F3412" s="15">
        <v>0</v>
      </c>
      <c r="G3412" s="15">
        <v>0</v>
      </c>
      <c r="H3412" s="15">
        <v>0</v>
      </c>
    </row>
    <row r="3413" spans="1:8" ht="16.5" thickTop="1" thickBot="1" x14ac:dyDescent="0.3">
      <c r="A3413" s="5" t="s">
        <v>4018</v>
      </c>
      <c r="B3413" s="7" t="s">
        <v>36</v>
      </c>
      <c r="C3413" s="15">
        <v>4</v>
      </c>
      <c r="D3413" s="15">
        <v>0</v>
      </c>
      <c r="E3413" s="15">
        <f t="shared" si="344"/>
        <v>0</v>
      </c>
      <c r="F3413" s="15">
        <v>0</v>
      </c>
      <c r="G3413" s="15">
        <v>0</v>
      </c>
      <c r="H3413" s="15">
        <v>0</v>
      </c>
    </row>
    <row r="3414" spans="1:8" ht="16.5" thickTop="1" thickBot="1" x14ac:dyDescent="0.3">
      <c r="A3414" s="5" t="s">
        <v>4019</v>
      </c>
      <c r="B3414" s="7" t="s">
        <v>40</v>
      </c>
      <c r="C3414" s="15">
        <v>0</v>
      </c>
      <c r="D3414" s="15">
        <v>0</v>
      </c>
      <c r="E3414" s="15">
        <f t="shared" si="344"/>
        <v>0</v>
      </c>
      <c r="F3414" s="15">
        <v>0</v>
      </c>
      <c r="G3414" s="15">
        <v>0</v>
      </c>
      <c r="H3414" s="15">
        <v>0</v>
      </c>
    </row>
    <row r="3415" spans="1:8" ht="31.5" thickTop="1" thickBot="1" x14ac:dyDescent="0.3">
      <c r="A3415" s="5" t="s">
        <v>4020</v>
      </c>
      <c r="B3415" s="6" t="s">
        <v>4021</v>
      </c>
      <c r="C3415" s="14">
        <v>1752.6187100000002</v>
      </c>
      <c r="D3415" s="14">
        <v>1190</v>
      </c>
      <c r="E3415" s="14">
        <f t="shared" si="344"/>
        <v>1190</v>
      </c>
      <c r="F3415" s="14">
        <f>SUM(F3416,F3421:F3422)</f>
        <v>1190</v>
      </c>
      <c r="G3415" s="14">
        <f>SUM(G3416,G3421:G3422)</f>
        <v>0</v>
      </c>
      <c r="H3415" s="14">
        <f>SUM(H3416,H3421:H3422)</f>
        <v>0</v>
      </c>
    </row>
    <row r="3416" spans="1:8" ht="16.5" thickTop="1" thickBot="1" x14ac:dyDescent="0.3">
      <c r="A3416" s="5" t="s">
        <v>4022</v>
      </c>
      <c r="B3416" s="7" t="s">
        <v>20</v>
      </c>
      <c r="C3416" s="15">
        <v>1719.9197100000001</v>
      </c>
      <c r="D3416" s="15">
        <v>1190</v>
      </c>
      <c r="E3416" s="15">
        <f t="shared" si="344"/>
        <v>1190</v>
      </c>
      <c r="F3416" s="15">
        <f>SUM(F3417:F3420)</f>
        <v>1190</v>
      </c>
      <c r="G3416" s="15">
        <f>SUM(G3417:G3420)</f>
        <v>0</v>
      </c>
      <c r="H3416" s="15">
        <f>SUM(H3417:H3420)</f>
        <v>0</v>
      </c>
    </row>
    <row r="3417" spans="1:8" ht="16.5" thickTop="1" thickBot="1" x14ac:dyDescent="0.3">
      <c r="A3417" s="5" t="s">
        <v>4023</v>
      </c>
      <c r="B3417" s="8" t="s">
        <v>22</v>
      </c>
      <c r="C3417" s="15">
        <v>1065</v>
      </c>
      <c r="D3417" s="15">
        <v>1065</v>
      </c>
      <c r="E3417" s="15">
        <f t="shared" si="344"/>
        <v>1065</v>
      </c>
      <c r="F3417" s="15">
        <v>1065</v>
      </c>
      <c r="G3417" s="15">
        <v>0</v>
      </c>
      <c r="H3417" s="15">
        <v>0</v>
      </c>
    </row>
    <row r="3418" spans="1:8" ht="16.5" thickTop="1" thickBot="1" x14ac:dyDescent="0.3">
      <c r="A3418" s="5" t="s">
        <v>4024</v>
      </c>
      <c r="B3418" s="8" t="s">
        <v>24</v>
      </c>
      <c r="C3418" s="15">
        <v>654.91971000000001</v>
      </c>
      <c r="D3418" s="15">
        <v>125</v>
      </c>
      <c r="E3418" s="15">
        <f t="shared" si="344"/>
        <v>125</v>
      </c>
      <c r="F3418" s="15">
        <v>125</v>
      </c>
      <c r="G3418" s="15">
        <v>0</v>
      </c>
      <c r="H3418" s="15">
        <v>0</v>
      </c>
    </row>
    <row r="3419" spans="1:8" ht="16.5" thickTop="1" thickBot="1" x14ac:dyDescent="0.3">
      <c r="A3419" s="5" t="s">
        <v>4025</v>
      </c>
      <c r="B3419" s="8" t="s">
        <v>30</v>
      </c>
      <c r="C3419" s="15">
        <v>0</v>
      </c>
      <c r="D3419" s="15">
        <v>0</v>
      </c>
      <c r="E3419" s="15">
        <f t="shared" si="344"/>
        <v>0</v>
      </c>
      <c r="F3419" s="15">
        <v>0</v>
      </c>
      <c r="G3419" s="15">
        <v>0</v>
      </c>
      <c r="H3419" s="15">
        <v>0</v>
      </c>
    </row>
    <row r="3420" spans="1:8" ht="16.5" thickTop="1" thickBot="1" x14ac:dyDescent="0.3">
      <c r="A3420" s="5" t="s">
        <v>4026</v>
      </c>
      <c r="B3420" s="8" t="s">
        <v>34</v>
      </c>
      <c r="C3420" s="15">
        <v>0</v>
      </c>
      <c r="D3420" s="15">
        <v>0</v>
      </c>
      <c r="E3420" s="15">
        <f t="shared" si="344"/>
        <v>0</v>
      </c>
      <c r="F3420" s="15">
        <v>0</v>
      </c>
      <c r="G3420" s="15">
        <v>0</v>
      </c>
      <c r="H3420" s="15">
        <v>0</v>
      </c>
    </row>
    <row r="3421" spans="1:8" ht="16.5" thickTop="1" thickBot="1" x14ac:dyDescent="0.3">
      <c r="A3421" s="5" t="s">
        <v>4027</v>
      </c>
      <c r="B3421" s="7" t="s">
        <v>36</v>
      </c>
      <c r="C3421" s="15">
        <v>32.698999999999998</v>
      </c>
      <c r="D3421" s="15">
        <v>0</v>
      </c>
      <c r="E3421" s="15">
        <f t="shared" si="344"/>
        <v>0</v>
      </c>
      <c r="F3421" s="15">
        <v>0</v>
      </c>
      <c r="G3421" s="15">
        <v>0</v>
      </c>
      <c r="H3421" s="15">
        <v>0</v>
      </c>
    </row>
    <row r="3422" spans="1:8" ht="16.5" thickTop="1" thickBot="1" x14ac:dyDescent="0.3">
      <c r="A3422" s="5" t="s">
        <v>4028</v>
      </c>
      <c r="B3422" s="7" t="s">
        <v>40</v>
      </c>
      <c r="C3422" s="15">
        <v>0</v>
      </c>
      <c r="D3422" s="15">
        <v>0</v>
      </c>
      <c r="E3422" s="15">
        <f t="shared" si="344"/>
        <v>0</v>
      </c>
      <c r="F3422" s="15">
        <v>0</v>
      </c>
      <c r="G3422" s="15">
        <v>0</v>
      </c>
      <c r="H3422" s="15">
        <v>0</v>
      </c>
    </row>
    <row r="3423" spans="1:8" ht="31.5" thickTop="1" thickBot="1" x14ac:dyDescent="0.3">
      <c r="A3423" s="5" t="s">
        <v>4029</v>
      </c>
      <c r="B3423" s="6" t="s">
        <v>4030</v>
      </c>
      <c r="C3423" s="14">
        <v>684.0539</v>
      </c>
      <c r="D3423" s="14">
        <v>450</v>
      </c>
      <c r="E3423" s="14">
        <f t="shared" si="344"/>
        <v>450</v>
      </c>
      <c r="F3423" s="14">
        <f>SUM(F3424,F3429)</f>
        <v>450</v>
      </c>
      <c r="G3423" s="14">
        <f>SUM(G3424,G3429)</f>
        <v>0</v>
      </c>
      <c r="H3423" s="14">
        <f>SUM(H3424,H3429)</f>
        <v>0</v>
      </c>
    </row>
    <row r="3424" spans="1:8" ht="16.5" thickTop="1" thickBot="1" x14ac:dyDescent="0.3">
      <c r="A3424" s="5" t="s">
        <v>4031</v>
      </c>
      <c r="B3424" s="7" t="s">
        <v>20</v>
      </c>
      <c r="C3424" s="15">
        <v>534.0539</v>
      </c>
      <c r="D3424" s="15">
        <v>450</v>
      </c>
      <c r="E3424" s="15">
        <f t="shared" si="344"/>
        <v>450</v>
      </c>
      <c r="F3424" s="15">
        <f>SUM(F3425:F3428)</f>
        <v>450</v>
      </c>
      <c r="G3424" s="15">
        <f>SUM(G3425:G3428)</f>
        <v>0</v>
      </c>
      <c r="H3424" s="15">
        <f>SUM(H3425:H3428)</f>
        <v>0</v>
      </c>
    </row>
    <row r="3425" spans="1:8" ht="16.5" thickTop="1" thickBot="1" x14ac:dyDescent="0.3">
      <c r="A3425" s="5" t="s">
        <v>4032</v>
      </c>
      <c r="B3425" s="8" t="s">
        <v>22</v>
      </c>
      <c r="C3425" s="15">
        <v>450</v>
      </c>
      <c r="D3425" s="15">
        <v>450</v>
      </c>
      <c r="E3425" s="15">
        <f t="shared" si="344"/>
        <v>450</v>
      </c>
      <c r="F3425" s="15">
        <v>450</v>
      </c>
      <c r="G3425" s="15">
        <v>0</v>
      </c>
      <c r="H3425" s="15">
        <v>0</v>
      </c>
    </row>
    <row r="3426" spans="1:8" ht="16.5" thickTop="1" thickBot="1" x14ac:dyDescent="0.3">
      <c r="A3426" s="5" t="s">
        <v>4033</v>
      </c>
      <c r="B3426" s="8" t="s">
        <v>24</v>
      </c>
      <c r="C3426" s="15">
        <v>84.053899999999999</v>
      </c>
      <c r="D3426" s="15">
        <v>0</v>
      </c>
      <c r="E3426" s="15">
        <f t="shared" si="344"/>
        <v>0</v>
      </c>
      <c r="F3426" s="15">
        <v>0</v>
      </c>
      <c r="G3426" s="15">
        <v>0</v>
      </c>
      <c r="H3426" s="15">
        <v>0</v>
      </c>
    </row>
    <row r="3427" spans="1:8" ht="16.5" thickTop="1" thickBot="1" x14ac:dyDescent="0.3">
      <c r="A3427" s="5" t="s">
        <v>4034</v>
      </c>
      <c r="B3427" s="8" t="s">
        <v>32</v>
      </c>
      <c r="C3427" s="15">
        <v>0</v>
      </c>
      <c r="D3427" s="15">
        <v>0</v>
      </c>
      <c r="E3427" s="15">
        <f t="shared" si="344"/>
        <v>0</v>
      </c>
      <c r="F3427" s="15">
        <v>0</v>
      </c>
      <c r="G3427" s="15">
        <v>0</v>
      </c>
      <c r="H3427" s="15">
        <v>0</v>
      </c>
    </row>
    <row r="3428" spans="1:8" ht="16.5" thickTop="1" thickBot="1" x14ac:dyDescent="0.3">
      <c r="A3428" s="5" t="s">
        <v>4035</v>
      </c>
      <c r="B3428" s="8" t="s">
        <v>34</v>
      </c>
      <c r="C3428" s="15">
        <v>0</v>
      </c>
      <c r="D3428" s="15">
        <v>0</v>
      </c>
      <c r="E3428" s="15">
        <f t="shared" si="344"/>
        <v>0</v>
      </c>
      <c r="F3428" s="15">
        <v>0</v>
      </c>
      <c r="G3428" s="15">
        <v>0</v>
      </c>
      <c r="H3428" s="15">
        <v>0</v>
      </c>
    </row>
    <row r="3429" spans="1:8" ht="16.5" thickTop="1" thickBot="1" x14ac:dyDescent="0.3">
      <c r="A3429" s="5" t="s">
        <v>4036</v>
      </c>
      <c r="B3429" s="7" t="s">
        <v>36</v>
      </c>
      <c r="C3429" s="15">
        <v>150</v>
      </c>
      <c r="D3429" s="15">
        <v>0</v>
      </c>
      <c r="E3429" s="15">
        <f t="shared" si="344"/>
        <v>0</v>
      </c>
      <c r="F3429" s="15">
        <v>0</v>
      </c>
      <c r="G3429" s="15">
        <v>0</v>
      </c>
      <c r="H3429" s="15">
        <v>0</v>
      </c>
    </row>
    <row r="3430" spans="1:8" ht="31.5" thickTop="1" thickBot="1" x14ac:dyDescent="0.3">
      <c r="A3430" s="5" t="s">
        <v>4037</v>
      </c>
      <c r="B3430" s="6" t="s">
        <v>4038</v>
      </c>
      <c r="C3430" s="14">
        <v>130</v>
      </c>
      <c r="D3430" s="14">
        <v>120</v>
      </c>
      <c r="E3430" s="14">
        <f t="shared" si="344"/>
        <v>120</v>
      </c>
      <c r="F3430" s="14">
        <f>SUM(F3431,F3436)</f>
        <v>120</v>
      </c>
      <c r="G3430" s="14">
        <f>SUM(G3431,G3436)</f>
        <v>0</v>
      </c>
      <c r="H3430" s="14">
        <f>SUM(H3431,H3436)</f>
        <v>0</v>
      </c>
    </row>
    <row r="3431" spans="1:8" ht="16.5" thickTop="1" thickBot="1" x14ac:dyDescent="0.3">
      <c r="A3431" s="5" t="s">
        <v>4039</v>
      </c>
      <c r="B3431" s="7" t="s">
        <v>20</v>
      </c>
      <c r="C3431" s="15">
        <v>130</v>
      </c>
      <c r="D3431" s="15">
        <v>120</v>
      </c>
      <c r="E3431" s="15">
        <f t="shared" si="344"/>
        <v>120</v>
      </c>
      <c r="F3431" s="15">
        <f>SUM(F3432:F3435)</f>
        <v>120</v>
      </c>
      <c r="G3431" s="15">
        <f>SUM(G3432:G3435)</f>
        <v>0</v>
      </c>
      <c r="H3431" s="15">
        <f>SUM(H3432:H3435)</f>
        <v>0</v>
      </c>
    </row>
    <row r="3432" spans="1:8" ht="16.5" thickTop="1" thickBot="1" x14ac:dyDescent="0.3">
      <c r="A3432" s="5" t="s">
        <v>4040</v>
      </c>
      <c r="B3432" s="8" t="s">
        <v>22</v>
      </c>
      <c r="C3432" s="15">
        <v>122.7</v>
      </c>
      <c r="D3432" s="15">
        <v>120</v>
      </c>
      <c r="E3432" s="15">
        <f t="shared" si="344"/>
        <v>120</v>
      </c>
      <c r="F3432" s="15">
        <v>120</v>
      </c>
      <c r="G3432" s="15">
        <v>0</v>
      </c>
      <c r="H3432" s="15">
        <v>0</v>
      </c>
    </row>
    <row r="3433" spans="1:8" ht="16.5" thickTop="1" thickBot="1" x14ac:dyDescent="0.3">
      <c r="A3433" s="5" t="s">
        <v>4041</v>
      </c>
      <c r="B3433" s="8" t="s">
        <v>24</v>
      </c>
      <c r="C3433" s="15">
        <v>7.3</v>
      </c>
      <c r="D3433" s="15">
        <v>0</v>
      </c>
      <c r="E3433" s="15">
        <f t="shared" si="344"/>
        <v>0</v>
      </c>
      <c r="F3433" s="15">
        <v>0</v>
      </c>
      <c r="G3433" s="15">
        <v>0</v>
      </c>
      <c r="H3433" s="15">
        <v>0</v>
      </c>
    </row>
    <row r="3434" spans="1:8" ht="16.5" thickTop="1" thickBot="1" x14ac:dyDescent="0.3">
      <c r="A3434" s="5" t="s">
        <v>4042</v>
      </c>
      <c r="B3434" s="8" t="s">
        <v>30</v>
      </c>
      <c r="C3434" s="15">
        <v>0</v>
      </c>
      <c r="D3434" s="15">
        <v>0</v>
      </c>
      <c r="E3434" s="15">
        <f t="shared" si="344"/>
        <v>0</v>
      </c>
      <c r="F3434" s="15">
        <v>0</v>
      </c>
      <c r="G3434" s="15">
        <v>0</v>
      </c>
      <c r="H3434" s="15">
        <v>0</v>
      </c>
    </row>
    <row r="3435" spans="1:8" ht="16.5" thickTop="1" thickBot="1" x14ac:dyDescent="0.3">
      <c r="A3435" s="5" t="s">
        <v>4043</v>
      </c>
      <c r="B3435" s="8" t="s">
        <v>34</v>
      </c>
      <c r="C3435" s="15">
        <v>0</v>
      </c>
      <c r="D3435" s="15">
        <v>0</v>
      </c>
      <c r="E3435" s="15">
        <f t="shared" si="344"/>
        <v>0</v>
      </c>
      <c r="F3435" s="15">
        <v>0</v>
      </c>
      <c r="G3435" s="15">
        <v>0</v>
      </c>
      <c r="H3435" s="15">
        <v>0</v>
      </c>
    </row>
    <row r="3436" spans="1:8" ht="16.5" thickTop="1" thickBot="1" x14ac:dyDescent="0.3">
      <c r="A3436" s="5" t="s">
        <v>4044</v>
      </c>
      <c r="B3436" s="7" t="s">
        <v>36</v>
      </c>
      <c r="C3436" s="15">
        <v>0</v>
      </c>
      <c r="D3436" s="15">
        <v>0</v>
      </c>
      <c r="E3436" s="15">
        <f t="shared" si="344"/>
        <v>0</v>
      </c>
      <c r="F3436" s="15">
        <v>0</v>
      </c>
      <c r="G3436" s="15">
        <v>0</v>
      </c>
      <c r="H3436" s="15">
        <v>0</v>
      </c>
    </row>
    <row r="3437" spans="1:8" ht="46.5" thickTop="1" thickBot="1" x14ac:dyDescent="0.3">
      <c r="A3437" s="5" t="s">
        <v>4045</v>
      </c>
      <c r="B3437" s="6" t="s">
        <v>4046</v>
      </c>
      <c r="C3437" s="14">
        <v>507.03904</v>
      </c>
      <c r="D3437" s="14">
        <v>440</v>
      </c>
      <c r="E3437" s="14">
        <f t="shared" si="344"/>
        <v>440</v>
      </c>
      <c r="F3437" s="14">
        <f>SUM(F3438,F3441)</f>
        <v>440</v>
      </c>
      <c r="G3437" s="14">
        <f>SUM(G3438,G3441)</f>
        <v>0</v>
      </c>
      <c r="H3437" s="14">
        <f>SUM(H3438,H3441)</f>
        <v>0</v>
      </c>
    </row>
    <row r="3438" spans="1:8" ht="16.5" thickTop="1" thickBot="1" x14ac:dyDescent="0.3">
      <c r="A3438" s="5" t="s">
        <v>4047</v>
      </c>
      <c r="B3438" s="7" t="s">
        <v>20</v>
      </c>
      <c r="C3438" s="15">
        <v>439.99903999999998</v>
      </c>
      <c r="D3438" s="15">
        <v>440</v>
      </c>
      <c r="E3438" s="15">
        <f t="shared" si="344"/>
        <v>440</v>
      </c>
      <c r="F3438" s="15">
        <f>SUM(F3439:F3440)</f>
        <v>440</v>
      </c>
      <c r="G3438" s="15">
        <f>SUM(G3439:G3440)</f>
        <v>0</v>
      </c>
      <c r="H3438" s="15">
        <f>SUM(H3439:H3440)</f>
        <v>0</v>
      </c>
    </row>
    <row r="3439" spans="1:8" ht="16.5" thickTop="1" thickBot="1" x14ac:dyDescent="0.3">
      <c r="A3439" s="5" t="s">
        <v>4048</v>
      </c>
      <c r="B3439" s="8" t="s">
        <v>22</v>
      </c>
      <c r="C3439" s="15">
        <v>432.44304</v>
      </c>
      <c r="D3439" s="15">
        <v>436</v>
      </c>
      <c r="E3439" s="15">
        <f t="shared" si="344"/>
        <v>436</v>
      </c>
      <c r="F3439" s="15">
        <v>436</v>
      </c>
      <c r="G3439" s="15">
        <v>0</v>
      </c>
      <c r="H3439" s="15">
        <v>0</v>
      </c>
    </row>
    <row r="3440" spans="1:8" ht="16.5" thickTop="1" thickBot="1" x14ac:dyDescent="0.3">
      <c r="A3440" s="5" t="s">
        <v>4049</v>
      </c>
      <c r="B3440" s="8" t="s">
        <v>24</v>
      </c>
      <c r="C3440" s="15">
        <v>7.556</v>
      </c>
      <c r="D3440" s="15">
        <v>4</v>
      </c>
      <c r="E3440" s="15">
        <f t="shared" si="344"/>
        <v>4</v>
      </c>
      <c r="F3440" s="15">
        <v>4</v>
      </c>
      <c r="G3440" s="15">
        <v>0</v>
      </c>
      <c r="H3440" s="15">
        <v>0</v>
      </c>
    </row>
    <row r="3441" spans="1:8" ht="16.5" thickTop="1" thickBot="1" x14ac:dyDescent="0.3">
      <c r="A3441" s="5" t="s">
        <v>4050</v>
      </c>
      <c r="B3441" s="7" t="s">
        <v>36</v>
      </c>
      <c r="C3441" s="15">
        <v>67.040000000000006</v>
      </c>
      <c r="D3441" s="15">
        <v>0</v>
      </c>
      <c r="E3441" s="15">
        <f t="shared" si="344"/>
        <v>0</v>
      </c>
      <c r="F3441" s="15">
        <v>0</v>
      </c>
      <c r="G3441" s="15">
        <v>0</v>
      </c>
      <c r="H3441" s="15">
        <v>0</v>
      </c>
    </row>
    <row r="3442" spans="1:8" ht="46.5" thickTop="1" thickBot="1" x14ac:dyDescent="0.3">
      <c r="A3442" s="5" t="s">
        <v>4051</v>
      </c>
      <c r="B3442" s="6" t="s">
        <v>4052</v>
      </c>
      <c r="C3442" s="14">
        <v>169.83106999999998</v>
      </c>
      <c r="D3442" s="14">
        <v>160</v>
      </c>
      <c r="E3442" s="14">
        <f t="shared" si="344"/>
        <v>160</v>
      </c>
      <c r="F3442" s="14">
        <f>SUM(F3443)</f>
        <v>160</v>
      </c>
      <c r="G3442" s="14">
        <f>SUM(G3443)</f>
        <v>0</v>
      </c>
      <c r="H3442" s="14">
        <f>SUM(H3443)</f>
        <v>0</v>
      </c>
    </row>
    <row r="3443" spans="1:8" ht="16.5" thickTop="1" thickBot="1" x14ac:dyDescent="0.3">
      <c r="A3443" s="5" t="s">
        <v>4053</v>
      </c>
      <c r="B3443" s="7" t="s">
        <v>20</v>
      </c>
      <c r="C3443" s="15">
        <v>169.83106999999998</v>
      </c>
      <c r="D3443" s="15">
        <v>160</v>
      </c>
      <c r="E3443" s="15">
        <f t="shared" si="344"/>
        <v>160</v>
      </c>
      <c r="F3443" s="15">
        <f>SUM(F3444:F3446)</f>
        <v>160</v>
      </c>
      <c r="G3443" s="15">
        <f>SUM(G3444:G3446)</f>
        <v>0</v>
      </c>
      <c r="H3443" s="15">
        <f>SUM(H3444:H3446)</f>
        <v>0</v>
      </c>
    </row>
    <row r="3444" spans="1:8" ht="16.5" thickTop="1" thickBot="1" x14ac:dyDescent="0.3">
      <c r="A3444" s="5" t="s">
        <v>4054</v>
      </c>
      <c r="B3444" s="8" t="s">
        <v>22</v>
      </c>
      <c r="C3444" s="15">
        <v>153.87799999999999</v>
      </c>
      <c r="D3444" s="15">
        <v>156</v>
      </c>
      <c r="E3444" s="15">
        <f t="shared" si="344"/>
        <v>156</v>
      </c>
      <c r="F3444" s="15">
        <v>156</v>
      </c>
      <c r="G3444" s="15">
        <v>0</v>
      </c>
      <c r="H3444" s="15">
        <v>0</v>
      </c>
    </row>
    <row r="3445" spans="1:8" ht="16.5" thickTop="1" thickBot="1" x14ac:dyDescent="0.3">
      <c r="A3445" s="5" t="s">
        <v>4055</v>
      </c>
      <c r="B3445" s="8" t="s">
        <v>24</v>
      </c>
      <c r="C3445" s="15">
        <v>15.70707</v>
      </c>
      <c r="D3445" s="15">
        <v>3</v>
      </c>
      <c r="E3445" s="15">
        <f t="shared" si="344"/>
        <v>3</v>
      </c>
      <c r="F3445" s="15">
        <v>3</v>
      </c>
      <c r="G3445" s="15">
        <v>0</v>
      </c>
      <c r="H3445" s="15">
        <v>0</v>
      </c>
    </row>
    <row r="3446" spans="1:8" ht="16.5" thickTop="1" thickBot="1" x14ac:dyDescent="0.3">
      <c r="A3446" s="5" t="s">
        <v>4056</v>
      </c>
      <c r="B3446" s="8" t="s">
        <v>34</v>
      </c>
      <c r="C3446" s="15">
        <v>0.246</v>
      </c>
      <c r="D3446" s="15">
        <v>1</v>
      </c>
      <c r="E3446" s="15">
        <f t="shared" si="344"/>
        <v>1</v>
      </c>
      <c r="F3446" s="15">
        <v>1</v>
      </c>
      <c r="G3446" s="15">
        <v>0</v>
      </c>
      <c r="H3446" s="15">
        <v>0</v>
      </c>
    </row>
    <row r="3447" spans="1:8" ht="31.5" thickTop="1" thickBot="1" x14ac:dyDescent="0.3">
      <c r="A3447" s="5" t="s">
        <v>4057</v>
      </c>
      <c r="B3447" s="6" t="s">
        <v>4058</v>
      </c>
      <c r="C3447" s="14">
        <v>459.99997000000002</v>
      </c>
      <c r="D3447" s="14">
        <v>450</v>
      </c>
      <c r="E3447" s="14">
        <f t="shared" si="344"/>
        <v>450</v>
      </c>
      <c r="F3447" s="14">
        <f>SUM(F3448,F3451)</f>
        <v>450</v>
      </c>
      <c r="G3447" s="14">
        <f>SUM(G3448,G3451)</f>
        <v>0</v>
      </c>
      <c r="H3447" s="14">
        <f>SUM(H3448,H3451)</f>
        <v>0</v>
      </c>
    </row>
    <row r="3448" spans="1:8" ht="16.5" thickTop="1" thickBot="1" x14ac:dyDescent="0.3">
      <c r="A3448" s="5" t="s">
        <v>4059</v>
      </c>
      <c r="B3448" s="7" t="s">
        <v>20</v>
      </c>
      <c r="C3448" s="15">
        <v>459.99997000000002</v>
      </c>
      <c r="D3448" s="15">
        <v>450</v>
      </c>
      <c r="E3448" s="15">
        <f t="shared" si="344"/>
        <v>450</v>
      </c>
      <c r="F3448" s="15">
        <f>SUM(F3449:F3450)</f>
        <v>450</v>
      </c>
      <c r="G3448" s="15">
        <f>SUM(G3449:G3450)</f>
        <v>0</v>
      </c>
      <c r="H3448" s="15">
        <f>SUM(H3449:H3450)</f>
        <v>0</v>
      </c>
    </row>
    <row r="3449" spans="1:8" ht="16.5" thickTop="1" thickBot="1" x14ac:dyDescent="0.3">
      <c r="A3449" s="5" t="s">
        <v>4060</v>
      </c>
      <c r="B3449" s="8" t="s">
        <v>22</v>
      </c>
      <c r="C3449" s="15">
        <v>439</v>
      </c>
      <c r="D3449" s="15">
        <v>439</v>
      </c>
      <c r="E3449" s="15">
        <f t="shared" si="344"/>
        <v>439</v>
      </c>
      <c r="F3449" s="15">
        <v>439</v>
      </c>
      <c r="G3449" s="15">
        <v>0</v>
      </c>
      <c r="H3449" s="15">
        <v>0</v>
      </c>
    </row>
    <row r="3450" spans="1:8" ht="16.5" thickTop="1" thickBot="1" x14ac:dyDescent="0.3">
      <c r="A3450" s="5" t="s">
        <v>4061</v>
      </c>
      <c r="B3450" s="8" t="s">
        <v>24</v>
      </c>
      <c r="C3450" s="15">
        <v>20.999970000000001</v>
      </c>
      <c r="D3450" s="15">
        <v>11</v>
      </c>
      <c r="E3450" s="15">
        <f t="shared" si="344"/>
        <v>11</v>
      </c>
      <c r="F3450" s="15">
        <v>11</v>
      </c>
      <c r="G3450" s="15">
        <v>0</v>
      </c>
      <c r="H3450" s="15">
        <v>0</v>
      </c>
    </row>
    <row r="3451" spans="1:8" ht="16.5" thickTop="1" thickBot="1" x14ac:dyDescent="0.3">
      <c r="A3451" s="5" t="s">
        <v>4062</v>
      </c>
      <c r="B3451" s="7" t="s">
        <v>36</v>
      </c>
      <c r="C3451" s="15">
        <v>0</v>
      </c>
      <c r="D3451" s="15">
        <v>0</v>
      </c>
      <c r="E3451" s="15">
        <f t="shared" si="344"/>
        <v>0</v>
      </c>
      <c r="F3451" s="15">
        <v>0</v>
      </c>
      <c r="G3451" s="15">
        <v>0</v>
      </c>
      <c r="H3451" s="15">
        <v>0</v>
      </c>
    </row>
    <row r="3452" spans="1:8" ht="31.5" thickTop="1" thickBot="1" x14ac:dyDescent="0.3">
      <c r="A3452" s="5" t="s">
        <v>4063</v>
      </c>
      <c r="B3452" s="6" t="s">
        <v>4064</v>
      </c>
      <c r="C3452" s="14">
        <v>409.74878999999999</v>
      </c>
      <c r="D3452" s="14">
        <v>364</v>
      </c>
      <c r="E3452" s="14">
        <f t="shared" si="344"/>
        <v>364</v>
      </c>
      <c r="F3452" s="14">
        <f>SUM(F3453,F3459:F3460)</f>
        <v>364</v>
      </c>
      <c r="G3452" s="14">
        <f>SUM(G3453,G3459:G3460)</f>
        <v>0</v>
      </c>
      <c r="H3452" s="14">
        <f>SUM(H3453,H3459:H3460)</f>
        <v>0</v>
      </c>
    </row>
    <row r="3453" spans="1:8" ht="16.5" thickTop="1" thickBot="1" x14ac:dyDescent="0.3">
      <c r="A3453" s="5" t="s">
        <v>4065</v>
      </c>
      <c r="B3453" s="7" t="s">
        <v>20</v>
      </c>
      <c r="C3453" s="15">
        <v>400.69103000000001</v>
      </c>
      <c r="D3453" s="15">
        <v>359</v>
      </c>
      <c r="E3453" s="15">
        <f t="shared" si="344"/>
        <v>359</v>
      </c>
      <c r="F3453" s="15">
        <f>SUM(F3454:F3458)</f>
        <v>359</v>
      </c>
      <c r="G3453" s="15">
        <f>SUM(G3454:G3458)</f>
        <v>0</v>
      </c>
      <c r="H3453" s="15">
        <f>SUM(H3454:H3458)</f>
        <v>0</v>
      </c>
    </row>
    <row r="3454" spans="1:8" ht="16.5" thickTop="1" thickBot="1" x14ac:dyDescent="0.3">
      <c r="A3454" s="5" t="s">
        <v>4066</v>
      </c>
      <c r="B3454" s="8" t="s">
        <v>22</v>
      </c>
      <c r="C3454" s="15">
        <v>208.98282</v>
      </c>
      <c r="D3454" s="15">
        <v>209</v>
      </c>
      <c r="E3454" s="15">
        <f t="shared" si="344"/>
        <v>209</v>
      </c>
      <c r="F3454" s="15">
        <v>209</v>
      </c>
      <c r="G3454" s="15">
        <v>0</v>
      </c>
      <c r="H3454" s="15">
        <v>0</v>
      </c>
    </row>
    <row r="3455" spans="1:8" ht="16.5" thickTop="1" thickBot="1" x14ac:dyDescent="0.3">
      <c r="A3455" s="5" t="s">
        <v>4067</v>
      </c>
      <c r="B3455" s="8" t="s">
        <v>24</v>
      </c>
      <c r="C3455" s="15">
        <v>191.70821000000001</v>
      </c>
      <c r="D3455" s="15">
        <v>143</v>
      </c>
      <c r="E3455" s="15">
        <f t="shared" si="344"/>
        <v>143</v>
      </c>
      <c r="F3455" s="15">
        <v>143</v>
      </c>
      <c r="G3455" s="15">
        <v>0</v>
      </c>
      <c r="H3455" s="15">
        <v>0</v>
      </c>
    </row>
    <row r="3456" spans="1:8" ht="16.5" thickTop="1" thickBot="1" x14ac:dyDescent="0.3">
      <c r="A3456" s="5" t="s">
        <v>4068</v>
      </c>
      <c r="B3456" s="8" t="s">
        <v>30</v>
      </c>
      <c r="C3456" s="15">
        <v>0</v>
      </c>
      <c r="D3456" s="15">
        <v>0</v>
      </c>
      <c r="E3456" s="15">
        <f t="shared" si="344"/>
        <v>0</v>
      </c>
      <c r="F3456" s="15">
        <v>0</v>
      </c>
      <c r="G3456" s="15">
        <v>0</v>
      </c>
      <c r="H3456" s="15">
        <v>0</v>
      </c>
    </row>
    <row r="3457" spans="1:8" ht="16.5" thickTop="1" thickBot="1" x14ac:dyDescent="0.3">
      <c r="A3457" s="5" t="s">
        <v>4069</v>
      </c>
      <c r="B3457" s="8" t="s">
        <v>32</v>
      </c>
      <c r="C3457" s="15">
        <v>0</v>
      </c>
      <c r="D3457" s="15">
        <v>5</v>
      </c>
      <c r="E3457" s="15">
        <f t="shared" si="344"/>
        <v>5</v>
      </c>
      <c r="F3457" s="15">
        <v>5</v>
      </c>
      <c r="G3457" s="15">
        <v>0</v>
      </c>
      <c r="H3457" s="15">
        <v>0</v>
      </c>
    </row>
    <row r="3458" spans="1:8" ht="16.5" thickTop="1" thickBot="1" x14ac:dyDescent="0.3">
      <c r="A3458" s="5" t="s">
        <v>4070</v>
      </c>
      <c r="B3458" s="8" t="s">
        <v>34</v>
      </c>
      <c r="C3458" s="15">
        <v>0</v>
      </c>
      <c r="D3458" s="15">
        <v>2</v>
      </c>
      <c r="E3458" s="15">
        <f t="shared" si="344"/>
        <v>2</v>
      </c>
      <c r="F3458" s="15">
        <v>2</v>
      </c>
      <c r="G3458" s="15">
        <v>0</v>
      </c>
      <c r="H3458" s="15">
        <v>0</v>
      </c>
    </row>
    <row r="3459" spans="1:8" ht="16.5" thickTop="1" thickBot="1" x14ac:dyDescent="0.3">
      <c r="A3459" s="5" t="s">
        <v>4071</v>
      </c>
      <c r="B3459" s="7" t="s">
        <v>36</v>
      </c>
      <c r="C3459" s="15">
        <v>9.05776</v>
      </c>
      <c r="D3459" s="15">
        <v>5</v>
      </c>
      <c r="E3459" s="15">
        <f t="shared" si="344"/>
        <v>5</v>
      </c>
      <c r="F3459" s="15">
        <v>5</v>
      </c>
      <c r="G3459" s="15">
        <v>0</v>
      </c>
      <c r="H3459" s="15">
        <v>0</v>
      </c>
    </row>
    <row r="3460" spans="1:8" ht="16.5" thickTop="1" thickBot="1" x14ac:dyDescent="0.3">
      <c r="A3460" s="5" t="s">
        <v>4072</v>
      </c>
      <c r="B3460" s="7" t="s">
        <v>40</v>
      </c>
      <c r="C3460" s="15">
        <v>0</v>
      </c>
      <c r="D3460" s="15">
        <v>0</v>
      </c>
      <c r="E3460" s="15">
        <f t="shared" si="344"/>
        <v>0</v>
      </c>
      <c r="F3460" s="15">
        <v>0</v>
      </c>
      <c r="G3460" s="15">
        <v>0</v>
      </c>
      <c r="H3460" s="15">
        <v>0</v>
      </c>
    </row>
    <row r="3461" spans="1:8" ht="31.5" thickTop="1" thickBot="1" x14ac:dyDescent="0.3">
      <c r="A3461" s="5" t="s">
        <v>4073</v>
      </c>
      <c r="B3461" s="6" t="s">
        <v>4074</v>
      </c>
      <c r="C3461" s="14">
        <v>478.04629999999997</v>
      </c>
      <c r="D3461" s="14">
        <v>155</v>
      </c>
      <c r="E3461" s="14">
        <f t="shared" si="344"/>
        <v>155</v>
      </c>
      <c r="F3461" s="14">
        <f>SUM(F3462,F3466:F3467)</f>
        <v>155</v>
      </c>
      <c r="G3461" s="14">
        <f>SUM(G3462,G3466:G3467)</f>
        <v>0</v>
      </c>
      <c r="H3461" s="14">
        <f>SUM(H3462,H3466:H3467)</f>
        <v>0</v>
      </c>
    </row>
    <row r="3462" spans="1:8" ht="16.5" thickTop="1" thickBot="1" x14ac:dyDescent="0.3">
      <c r="A3462" s="5" t="s">
        <v>4075</v>
      </c>
      <c r="B3462" s="7" t="s">
        <v>20</v>
      </c>
      <c r="C3462" s="15">
        <v>478.04629999999997</v>
      </c>
      <c r="D3462" s="15">
        <v>155</v>
      </c>
      <c r="E3462" s="15">
        <f t="shared" ref="E3462:E3525" si="345">SUM(F3462:H3462)</f>
        <v>155</v>
      </c>
      <c r="F3462" s="15">
        <f>SUM(F3463:F3465)</f>
        <v>155</v>
      </c>
      <c r="G3462" s="15">
        <f>SUM(G3463:G3465)</f>
        <v>0</v>
      </c>
      <c r="H3462" s="15">
        <f>SUM(H3463:H3465)</f>
        <v>0</v>
      </c>
    </row>
    <row r="3463" spans="1:8" ht="16.5" thickTop="1" thickBot="1" x14ac:dyDescent="0.3">
      <c r="A3463" s="5" t="s">
        <v>4076</v>
      </c>
      <c r="B3463" s="8" t="s">
        <v>22</v>
      </c>
      <c r="C3463" s="15">
        <v>150</v>
      </c>
      <c r="D3463" s="15">
        <v>150</v>
      </c>
      <c r="E3463" s="15">
        <f t="shared" si="345"/>
        <v>150</v>
      </c>
      <c r="F3463" s="15">
        <v>150</v>
      </c>
      <c r="G3463" s="15">
        <v>0</v>
      </c>
      <c r="H3463" s="15">
        <v>0</v>
      </c>
    </row>
    <row r="3464" spans="1:8" ht="16.5" thickTop="1" thickBot="1" x14ac:dyDescent="0.3">
      <c r="A3464" s="5" t="s">
        <v>4077</v>
      </c>
      <c r="B3464" s="8" t="s">
        <v>24</v>
      </c>
      <c r="C3464" s="15">
        <v>328.04629999999997</v>
      </c>
      <c r="D3464" s="15">
        <v>5</v>
      </c>
      <c r="E3464" s="15">
        <f t="shared" si="345"/>
        <v>5</v>
      </c>
      <c r="F3464" s="15">
        <v>5</v>
      </c>
      <c r="G3464" s="15">
        <v>0</v>
      </c>
      <c r="H3464" s="15">
        <v>0</v>
      </c>
    </row>
    <row r="3465" spans="1:8" ht="16.5" thickTop="1" thickBot="1" x14ac:dyDescent="0.3">
      <c r="A3465" s="5" t="s">
        <v>4078</v>
      </c>
      <c r="B3465" s="8" t="s">
        <v>34</v>
      </c>
      <c r="C3465" s="15">
        <v>0</v>
      </c>
      <c r="D3465" s="15">
        <v>0</v>
      </c>
      <c r="E3465" s="15">
        <f t="shared" si="345"/>
        <v>0</v>
      </c>
      <c r="F3465" s="15">
        <v>0</v>
      </c>
      <c r="G3465" s="15">
        <v>0</v>
      </c>
      <c r="H3465" s="15">
        <v>0</v>
      </c>
    </row>
    <row r="3466" spans="1:8" ht="16.5" thickTop="1" thickBot="1" x14ac:dyDescent="0.3">
      <c r="A3466" s="5" t="s">
        <v>4079</v>
      </c>
      <c r="B3466" s="7" t="s">
        <v>36</v>
      </c>
      <c r="C3466" s="15">
        <v>0</v>
      </c>
      <c r="D3466" s="15">
        <v>0</v>
      </c>
      <c r="E3466" s="15">
        <f t="shared" si="345"/>
        <v>0</v>
      </c>
      <c r="F3466" s="15">
        <v>0</v>
      </c>
      <c r="G3466" s="15">
        <v>0</v>
      </c>
      <c r="H3466" s="15">
        <v>0</v>
      </c>
    </row>
    <row r="3467" spans="1:8" ht="16.5" thickTop="1" thickBot="1" x14ac:dyDescent="0.3">
      <c r="A3467" s="5" t="s">
        <v>4080</v>
      </c>
      <c r="B3467" s="7" t="s">
        <v>40</v>
      </c>
      <c r="C3467" s="15">
        <v>0</v>
      </c>
      <c r="D3467" s="15">
        <v>0</v>
      </c>
      <c r="E3467" s="15">
        <f t="shared" si="345"/>
        <v>0</v>
      </c>
      <c r="F3467" s="15">
        <v>0</v>
      </c>
      <c r="G3467" s="15">
        <v>0</v>
      </c>
      <c r="H3467" s="15">
        <v>0</v>
      </c>
    </row>
    <row r="3468" spans="1:8" ht="16.5" thickTop="1" thickBot="1" x14ac:dyDescent="0.3">
      <c r="A3468" s="5" t="s">
        <v>4081</v>
      </c>
      <c r="B3468" s="6" t="s">
        <v>4082</v>
      </c>
      <c r="C3468" s="14">
        <v>462.22487999999998</v>
      </c>
      <c r="D3468" s="14">
        <v>303</v>
      </c>
      <c r="E3468" s="14">
        <f t="shared" si="345"/>
        <v>303</v>
      </c>
      <c r="F3468" s="14">
        <f>SUM(F3469,F3473)</f>
        <v>303</v>
      </c>
      <c r="G3468" s="14">
        <f>SUM(G3469,G3473)</f>
        <v>0</v>
      </c>
      <c r="H3468" s="14">
        <f>SUM(H3469,H3473)</f>
        <v>0</v>
      </c>
    </row>
    <row r="3469" spans="1:8" ht="16.5" thickTop="1" thickBot="1" x14ac:dyDescent="0.3">
      <c r="A3469" s="5" t="s">
        <v>4083</v>
      </c>
      <c r="B3469" s="7" t="s">
        <v>20</v>
      </c>
      <c r="C3469" s="15">
        <v>453.72719000000001</v>
      </c>
      <c r="D3469" s="15">
        <v>303</v>
      </c>
      <c r="E3469" s="15">
        <f t="shared" si="345"/>
        <v>303</v>
      </c>
      <c r="F3469" s="15">
        <f>SUM(F3470:F3472)</f>
        <v>303</v>
      </c>
      <c r="G3469" s="15">
        <f>SUM(G3470:G3472)</f>
        <v>0</v>
      </c>
      <c r="H3469" s="15">
        <f>SUM(H3470:H3472)</f>
        <v>0</v>
      </c>
    </row>
    <row r="3470" spans="1:8" ht="16.5" thickTop="1" thickBot="1" x14ac:dyDescent="0.3">
      <c r="A3470" s="5" t="s">
        <v>4084</v>
      </c>
      <c r="B3470" s="8" t="s">
        <v>22</v>
      </c>
      <c r="C3470" s="15">
        <v>286.81348000000003</v>
      </c>
      <c r="D3470" s="15">
        <v>282</v>
      </c>
      <c r="E3470" s="15">
        <f t="shared" si="345"/>
        <v>282</v>
      </c>
      <c r="F3470" s="15">
        <v>282</v>
      </c>
      <c r="G3470" s="15">
        <v>0</v>
      </c>
      <c r="H3470" s="15">
        <v>0</v>
      </c>
    </row>
    <row r="3471" spans="1:8" ht="16.5" thickTop="1" thickBot="1" x14ac:dyDescent="0.3">
      <c r="A3471" s="5" t="s">
        <v>4085</v>
      </c>
      <c r="B3471" s="8" t="s">
        <v>24</v>
      </c>
      <c r="C3471" s="15">
        <v>166.66423</v>
      </c>
      <c r="D3471" s="15">
        <v>20</v>
      </c>
      <c r="E3471" s="15">
        <f t="shared" si="345"/>
        <v>20</v>
      </c>
      <c r="F3471" s="15">
        <v>20</v>
      </c>
      <c r="G3471" s="15">
        <v>0</v>
      </c>
      <c r="H3471" s="15">
        <v>0</v>
      </c>
    </row>
    <row r="3472" spans="1:8" ht="16.5" thickTop="1" thickBot="1" x14ac:dyDescent="0.3">
      <c r="A3472" s="5" t="s">
        <v>4086</v>
      </c>
      <c r="B3472" s="8" t="s">
        <v>34</v>
      </c>
      <c r="C3472" s="15">
        <v>0.24948000000000001</v>
      </c>
      <c r="D3472" s="15">
        <v>1</v>
      </c>
      <c r="E3472" s="15">
        <f t="shared" si="345"/>
        <v>1</v>
      </c>
      <c r="F3472" s="15">
        <v>1</v>
      </c>
      <c r="G3472" s="15">
        <v>0</v>
      </c>
      <c r="H3472" s="15">
        <v>0</v>
      </c>
    </row>
    <row r="3473" spans="1:8" ht="16.5" thickTop="1" thickBot="1" x14ac:dyDescent="0.3">
      <c r="A3473" s="5" t="s">
        <v>4087</v>
      </c>
      <c r="B3473" s="7" t="s">
        <v>36</v>
      </c>
      <c r="C3473" s="15">
        <v>8.4976900000000004</v>
      </c>
      <c r="D3473" s="15">
        <v>0</v>
      </c>
      <c r="E3473" s="15">
        <f t="shared" si="345"/>
        <v>0</v>
      </c>
      <c r="F3473" s="15">
        <v>0</v>
      </c>
      <c r="G3473" s="15">
        <v>0</v>
      </c>
      <c r="H3473" s="15">
        <v>0</v>
      </c>
    </row>
    <row r="3474" spans="1:8" ht="31.5" thickTop="1" thickBot="1" x14ac:dyDescent="0.3">
      <c r="A3474" s="5" t="s">
        <v>4088</v>
      </c>
      <c r="B3474" s="6" t="s">
        <v>4089</v>
      </c>
      <c r="C3474" s="14">
        <v>123.846</v>
      </c>
      <c r="D3474" s="14">
        <v>108</v>
      </c>
      <c r="E3474" s="14">
        <f t="shared" si="345"/>
        <v>108</v>
      </c>
      <c r="F3474" s="14">
        <f>SUM(F3475,F3479)</f>
        <v>108</v>
      </c>
      <c r="G3474" s="14">
        <f>SUM(G3475,G3479)</f>
        <v>0</v>
      </c>
      <c r="H3474" s="14">
        <f>SUM(H3475,H3479)</f>
        <v>0</v>
      </c>
    </row>
    <row r="3475" spans="1:8" ht="16.5" thickTop="1" thickBot="1" x14ac:dyDescent="0.3">
      <c r="A3475" s="5" t="s">
        <v>4090</v>
      </c>
      <c r="B3475" s="7" t="s">
        <v>20</v>
      </c>
      <c r="C3475" s="15">
        <v>123.846</v>
      </c>
      <c r="D3475" s="15">
        <v>108</v>
      </c>
      <c r="E3475" s="15">
        <f t="shared" si="345"/>
        <v>108</v>
      </c>
      <c r="F3475" s="15">
        <f>SUM(F3476:F3478)</f>
        <v>108</v>
      </c>
      <c r="G3475" s="15">
        <f>SUM(G3476:G3478)</f>
        <v>0</v>
      </c>
      <c r="H3475" s="15">
        <f>SUM(H3476:H3478)</f>
        <v>0</v>
      </c>
    </row>
    <row r="3476" spans="1:8" ht="16.5" thickTop="1" thickBot="1" x14ac:dyDescent="0.3">
      <c r="A3476" s="5" t="s">
        <v>4091</v>
      </c>
      <c r="B3476" s="8" t="s">
        <v>22</v>
      </c>
      <c r="C3476" s="15">
        <v>108</v>
      </c>
      <c r="D3476" s="15">
        <v>108</v>
      </c>
      <c r="E3476" s="15">
        <f t="shared" si="345"/>
        <v>108</v>
      </c>
      <c r="F3476" s="15">
        <v>108</v>
      </c>
      <c r="G3476" s="15">
        <v>0</v>
      </c>
      <c r="H3476" s="15">
        <v>0</v>
      </c>
    </row>
    <row r="3477" spans="1:8" ht="16.5" thickTop="1" thickBot="1" x14ac:dyDescent="0.3">
      <c r="A3477" s="5" t="s">
        <v>4092</v>
      </c>
      <c r="B3477" s="8" t="s">
        <v>24</v>
      </c>
      <c r="C3477" s="15">
        <v>15.846</v>
      </c>
      <c r="D3477" s="15">
        <v>0</v>
      </c>
      <c r="E3477" s="15">
        <f t="shared" si="345"/>
        <v>0</v>
      </c>
      <c r="F3477" s="15">
        <v>0</v>
      </c>
      <c r="G3477" s="15">
        <v>0</v>
      </c>
      <c r="H3477" s="15">
        <v>0</v>
      </c>
    </row>
    <row r="3478" spans="1:8" ht="16.5" thickTop="1" thickBot="1" x14ac:dyDescent="0.3">
      <c r="A3478" s="5" t="s">
        <v>4093</v>
      </c>
      <c r="B3478" s="8" t="s">
        <v>34</v>
      </c>
      <c r="C3478" s="15">
        <v>0</v>
      </c>
      <c r="D3478" s="15">
        <v>0</v>
      </c>
      <c r="E3478" s="15">
        <f t="shared" si="345"/>
        <v>0</v>
      </c>
      <c r="F3478" s="15">
        <v>0</v>
      </c>
      <c r="G3478" s="15">
        <v>0</v>
      </c>
      <c r="H3478" s="15">
        <v>0</v>
      </c>
    </row>
    <row r="3479" spans="1:8" ht="16.5" thickTop="1" thickBot="1" x14ac:dyDescent="0.3">
      <c r="A3479" s="5" t="s">
        <v>4094</v>
      </c>
      <c r="B3479" s="7" t="s">
        <v>36</v>
      </c>
      <c r="C3479" s="15">
        <v>0</v>
      </c>
      <c r="D3479" s="15">
        <v>0</v>
      </c>
      <c r="E3479" s="15">
        <f t="shared" si="345"/>
        <v>0</v>
      </c>
      <c r="F3479" s="15">
        <v>0</v>
      </c>
      <c r="G3479" s="15">
        <v>0</v>
      </c>
      <c r="H3479" s="15">
        <v>0</v>
      </c>
    </row>
    <row r="3480" spans="1:8" ht="16.5" thickTop="1" thickBot="1" x14ac:dyDescent="0.3">
      <c r="A3480" s="5" t="s">
        <v>4095</v>
      </c>
      <c r="B3480" s="6" t="s">
        <v>4096</v>
      </c>
      <c r="C3480" s="14">
        <v>995.73359000000005</v>
      </c>
      <c r="D3480" s="14">
        <v>457</v>
      </c>
      <c r="E3480" s="14">
        <f t="shared" si="345"/>
        <v>457</v>
      </c>
      <c r="F3480" s="14">
        <f>SUM(F3481,F3487)</f>
        <v>457</v>
      </c>
      <c r="G3480" s="14">
        <f>SUM(G3481,G3487)</f>
        <v>0</v>
      </c>
      <c r="H3480" s="14">
        <f>SUM(H3481,H3487)</f>
        <v>0</v>
      </c>
    </row>
    <row r="3481" spans="1:8" ht="16.5" thickTop="1" thickBot="1" x14ac:dyDescent="0.3">
      <c r="A3481" s="5" t="s">
        <v>4097</v>
      </c>
      <c r="B3481" s="7" t="s">
        <v>20</v>
      </c>
      <c r="C3481" s="15">
        <v>763.30866000000003</v>
      </c>
      <c r="D3481" s="15">
        <v>447</v>
      </c>
      <c r="E3481" s="15">
        <f t="shared" si="345"/>
        <v>447</v>
      </c>
      <c r="F3481" s="15">
        <f>SUM(F3482:F3486)</f>
        <v>447</v>
      </c>
      <c r="G3481" s="15">
        <f>SUM(G3482:G3486)</f>
        <v>0</v>
      </c>
      <c r="H3481" s="15">
        <f>SUM(H3482:H3486)</f>
        <v>0</v>
      </c>
    </row>
    <row r="3482" spans="1:8" ht="16.5" thickTop="1" thickBot="1" x14ac:dyDescent="0.3">
      <c r="A3482" s="5" t="s">
        <v>4098</v>
      </c>
      <c r="B3482" s="8" t="s">
        <v>22</v>
      </c>
      <c r="C3482" s="15">
        <v>296.99894999999998</v>
      </c>
      <c r="D3482" s="15">
        <v>297</v>
      </c>
      <c r="E3482" s="15">
        <f t="shared" si="345"/>
        <v>297</v>
      </c>
      <c r="F3482" s="15">
        <v>297</v>
      </c>
      <c r="G3482" s="15">
        <v>0</v>
      </c>
      <c r="H3482" s="15">
        <v>0</v>
      </c>
    </row>
    <row r="3483" spans="1:8" ht="16.5" thickTop="1" thickBot="1" x14ac:dyDescent="0.3">
      <c r="A3483" s="5" t="s">
        <v>4099</v>
      </c>
      <c r="B3483" s="8" t="s">
        <v>24</v>
      </c>
      <c r="C3483" s="15">
        <v>274.44110999999998</v>
      </c>
      <c r="D3483" s="15">
        <v>147</v>
      </c>
      <c r="E3483" s="15">
        <f t="shared" si="345"/>
        <v>147</v>
      </c>
      <c r="F3483" s="15">
        <v>147</v>
      </c>
      <c r="G3483" s="15">
        <v>0</v>
      </c>
      <c r="H3483" s="15">
        <v>0</v>
      </c>
    </row>
    <row r="3484" spans="1:8" ht="16.5" thickTop="1" thickBot="1" x14ac:dyDescent="0.3">
      <c r="A3484" s="5" t="s">
        <v>4100</v>
      </c>
      <c r="B3484" s="8" t="s">
        <v>30</v>
      </c>
      <c r="C3484" s="15">
        <v>0</v>
      </c>
      <c r="D3484" s="15">
        <v>0</v>
      </c>
      <c r="E3484" s="15">
        <f t="shared" si="345"/>
        <v>0</v>
      </c>
      <c r="F3484" s="15">
        <v>0</v>
      </c>
      <c r="G3484" s="15">
        <v>0</v>
      </c>
      <c r="H3484" s="15">
        <v>0</v>
      </c>
    </row>
    <row r="3485" spans="1:8" ht="16.5" thickTop="1" thickBot="1" x14ac:dyDescent="0.3">
      <c r="A3485" s="5" t="s">
        <v>4101</v>
      </c>
      <c r="B3485" s="8" t="s">
        <v>32</v>
      </c>
      <c r="C3485" s="15">
        <v>0</v>
      </c>
      <c r="D3485" s="15">
        <v>0</v>
      </c>
      <c r="E3485" s="15">
        <f t="shared" si="345"/>
        <v>0</v>
      </c>
      <c r="F3485" s="15">
        <v>0</v>
      </c>
      <c r="G3485" s="15">
        <v>0</v>
      </c>
      <c r="H3485" s="15">
        <v>0</v>
      </c>
    </row>
    <row r="3486" spans="1:8" ht="16.5" thickTop="1" thickBot="1" x14ac:dyDescent="0.3">
      <c r="A3486" s="5" t="s">
        <v>4102</v>
      </c>
      <c r="B3486" s="8" t="s">
        <v>34</v>
      </c>
      <c r="C3486" s="15">
        <v>191.86859999999999</v>
      </c>
      <c r="D3486" s="15">
        <v>3</v>
      </c>
      <c r="E3486" s="15">
        <f t="shared" si="345"/>
        <v>3</v>
      </c>
      <c r="F3486" s="15">
        <v>3</v>
      </c>
      <c r="G3486" s="15">
        <v>0</v>
      </c>
      <c r="H3486" s="15">
        <v>0</v>
      </c>
    </row>
    <row r="3487" spans="1:8" ht="16.5" thickTop="1" thickBot="1" x14ac:dyDescent="0.3">
      <c r="A3487" s="5" t="s">
        <v>4103</v>
      </c>
      <c r="B3487" s="7" t="s">
        <v>36</v>
      </c>
      <c r="C3487" s="15">
        <v>232.42492999999999</v>
      </c>
      <c r="D3487" s="15">
        <v>10</v>
      </c>
      <c r="E3487" s="15">
        <f t="shared" si="345"/>
        <v>10</v>
      </c>
      <c r="F3487" s="15">
        <v>10</v>
      </c>
      <c r="G3487" s="15">
        <v>0</v>
      </c>
      <c r="H3487" s="15">
        <v>0</v>
      </c>
    </row>
    <row r="3488" spans="1:8" ht="16.5" thickTop="1" thickBot="1" x14ac:dyDescent="0.3">
      <c r="A3488" s="5" t="s">
        <v>4104</v>
      </c>
      <c r="B3488" s="6" t="s">
        <v>4105</v>
      </c>
      <c r="C3488" s="14">
        <v>1332.3033800000001</v>
      </c>
      <c r="D3488" s="14">
        <v>1300</v>
      </c>
      <c r="E3488" s="14">
        <f t="shared" si="345"/>
        <v>1300</v>
      </c>
      <c r="F3488" s="14">
        <f>SUM(F3489,F3493:F3494)</f>
        <v>1300</v>
      </c>
      <c r="G3488" s="14">
        <f>SUM(G3489,G3493:G3494)</f>
        <v>0</v>
      </c>
      <c r="H3488" s="14">
        <f>SUM(H3489,H3493:H3494)</f>
        <v>0</v>
      </c>
    </row>
    <row r="3489" spans="1:8" ht="16.5" thickTop="1" thickBot="1" x14ac:dyDescent="0.3">
      <c r="A3489" s="5" t="s">
        <v>4106</v>
      </c>
      <c r="B3489" s="7" t="s">
        <v>20</v>
      </c>
      <c r="C3489" s="15">
        <v>1225.0512100000001</v>
      </c>
      <c r="D3489" s="15">
        <v>1294</v>
      </c>
      <c r="E3489" s="15">
        <f t="shared" si="345"/>
        <v>1292</v>
      </c>
      <c r="F3489" s="15">
        <f>SUM(F3490:F3492)</f>
        <v>1292</v>
      </c>
      <c r="G3489" s="15">
        <f>SUM(G3490:G3492)</f>
        <v>0</v>
      </c>
      <c r="H3489" s="15">
        <f>SUM(H3490:H3492)</f>
        <v>0</v>
      </c>
    </row>
    <row r="3490" spans="1:8" ht="16.5" thickTop="1" thickBot="1" x14ac:dyDescent="0.3">
      <c r="A3490" s="5" t="s">
        <v>4107</v>
      </c>
      <c r="B3490" s="8" t="s">
        <v>22</v>
      </c>
      <c r="C3490" s="15">
        <v>189.99941999999999</v>
      </c>
      <c r="D3490" s="15">
        <v>190</v>
      </c>
      <c r="E3490" s="15">
        <f t="shared" si="345"/>
        <v>190</v>
      </c>
      <c r="F3490" s="15">
        <v>190</v>
      </c>
      <c r="G3490" s="15">
        <v>0</v>
      </c>
      <c r="H3490" s="15">
        <v>0</v>
      </c>
    </row>
    <row r="3491" spans="1:8" ht="16.5" thickTop="1" thickBot="1" x14ac:dyDescent="0.3">
      <c r="A3491" s="5" t="s">
        <v>4108</v>
      </c>
      <c r="B3491" s="8" t="s">
        <v>24</v>
      </c>
      <c r="C3491" s="15">
        <v>562.56529999999998</v>
      </c>
      <c r="D3491" s="15">
        <v>644</v>
      </c>
      <c r="E3491" s="15">
        <f t="shared" si="345"/>
        <v>627</v>
      </c>
      <c r="F3491" s="15">
        <v>627</v>
      </c>
      <c r="G3491" s="15">
        <v>0</v>
      </c>
      <c r="H3491" s="15">
        <v>0</v>
      </c>
    </row>
    <row r="3492" spans="1:8" ht="16.5" thickTop="1" thickBot="1" x14ac:dyDescent="0.3">
      <c r="A3492" s="5" t="s">
        <v>4109</v>
      </c>
      <c r="B3492" s="8" t="s">
        <v>34</v>
      </c>
      <c r="C3492" s="15">
        <v>472.48649</v>
      </c>
      <c r="D3492" s="15">
        <v>460</v>
      </c>
      <c r="E3492" s="15">
        <f t="shared" si="345"/>
        <v>475</v>
      </c>
      <c r="F3492" s="15">
        <v>475</v>
      </c>
      <c r="G3492" s="15">
        <v>0</v>
      </c>
      <c r="H3492" s="15">
        <v>0</v>
      </c>
    </row>
    <row r="3493" spans="1:8" ht="16.5" thickTop="1" thickBot="1" x14ac:dyDescent="0.3">
      <c r="A3493" s="5" t="s">
        <v>4110</v>
      </c>
      <c r="B3493" s="7" t="s">
        <v>36</v>
      </c>
      <c r="C3493" s="15">
        <v>107.06065</v>
      </c>
      <c r="D3493" s="15">
        <v>6</v>
      </c>
      <c r="E3493" s="15">
        <f t="shared" si="345"/>
        <v>8</v>
      </c>
      <c r="F3493" s="15">
        <v>8</v>
      </c>
      <c r="G3493" s="15">
        <v>0</v>
      </c>
      <c r="H3493" s="15">
        <v>0</v>
      </c>
    </row>
    <row r="3494" spans="1:8" ht="16.5" thickTop="1" thickBot="1" x14ac:dyDescent="0.3">
      <c r="A3494" s="5" t="s">
        <v>4111</v>
      </c>
      <c r="B3494" s="7" t="s">
        <v>40</v>
      </c>
      <c r="C3494" s="15">
        <v>0.19152</v>
      </c>
      <c r="D3494" s="15">
        <v>0</v>
      </c>
      <c r="E3494" s="15">
        <f t="shared" si="345"/>
        <v>0</v>
      </c>
      <c r="F3494" s="15">
        <v>0</v>
      </c>
      <c r="G3494" s="15">
        <v>0</v>
      </c>
      <c r="H3494" s="15">
        <v>0</v>
      </c>
    </row>
    <row r="3495" spans="1:8" ht="16.5" thickTop="1" thickBot="1" x14ac:dyDescent="0.3">
      <c r="A3495" s="5" t="s">
        <v>4112</v>
      </c>
      <c r="B3495" s="6" t="s">
        <v>4113</v>
      </c>
      <c r="C3495" s="14">
        <v>174.99685000000002</v>
      </c>
      <c r="D3495" s="14">
        <v>175</v>
      </c>
      <c r="E3495" s="14">
        <f t="shared" si="345"/>
        <v>175</v>
      </c>
      <c r="F3495" s="14">
        <f>SUM(F3496)</f>
        <v>175</v>
      </c>
      <c r="G3495" s="14">
        <f>SUM(G3496)</f>
        <v>0</v>
      </c>
      <c r="H3495" s="14">
        <f>SUM(H3496)</f>
        <v>0</v>
      </c>
    </row>
    <row r="3496" spans="1:8" ht="16.5" thickTop="1" thickBot="1" x14ac:dyDescent="0.3">
      <c r="A3496" s="5" t="s">
        <v>4114</v>
      </c>
      <c r="B3496" s="7" t="s">
        <v>20</v>
      </c>
      <c r="C3496" s="15">
        <v>174.99685000000002</v>
      </c>
      <c r="D3496" s="15">
        <v>175</v>
      </c>
      <c r="E3496" s="15">
        <f t="shared" si="345"/>
        <v>175</v>
      </c>
      <c r="F3496" s="15">
        <f>SUM(F3497:F3500)</f>
        <v>175</v>
      </c>
      <c r="G3496" s="15">
        <f>SUM(G3497:G3500)</f>
        <v>0</v>
      </c>
      <c r="H3496" s="15">
        <f>SUM(H3497:H3500)</f>
        <v>0</v>
      </c>
    </row>
    <row r="3497" spans="1:8" ht="16.5" thickTop="1" thickBot="1" x14ac:dyDescent="0.3">
      <c r="A3497" s="5" t="s">
        <v>4115</v>
      </c>
      <c r="B3497" s="8" t="s">
        <v>22</v>
      </c>
      <c r="C3497" s="15">
        <v>118.486</v>
      </c>
      <c r="D3497" s="15">
        <v>126</v>
      </c>
      <c r="E3497" s="15">
        <f t="shared" si="345"/>
        <v>126</v>
      </c>
      <c r="F3497" s="15">
        <v>126</v>
      </c>
      <c r="G3497" s="15">
        <v>0</v>
      </c>
      <c r="H3497" s="15">
        <v>0</v>
      </c>
    </row>
    <row r="3498" spans="1:8" ht="16.5" thickTop="1" thickBot="1" x14ac:dyDescent="0.3">
      <c r="A3498" s="5" t="s">
        <v>4116</v>
      </c>
      <c r="B3498" s="8" t="s">
        <v>24</v>
      </c>
      <c r="C3498" s="15">
        <v>47.816850000000002</v>
      </c>
      <c r="D3498" s="15">
        <v>48</v>
      </c>
      <c r="E3498" s="15">
        <f t="shared" si="345"/>
        <v>48</v>
      </c>
      <c r="F3498" s="15">
        <v>48</v>
      </c>
      <c r="G3498" s="15">
        <v>0</v>
      </c>
      <c r="H3498" s="15">
        <v>0</v>
      </c>
    </row>
    <row r="3499" spans="1:8" ht="16.5" thickTop="1" thickBot="1" x14ac:dyDescent="0.3">
      <c r="A3499" s="5" t="s">
        <v>4117</v>
      </c>
      <c r="B3499" s="8" t="s">
        <v>32</v>
      </c>
      <c r="C3499" s="15">
        <v>7.5140000000000002</v>
      </c>
      <c r="D3499" s="15">
        <v>0</v>
      </c>
      <c r="E3499" s="15">
        <f t="shared" si="345"/>
        <v>0</v>
      </c>
      <c r="F3499" s="15">
        <v>0</v>
      </c>
      <c r="G3499" s="15">
        <v>0</v>
      </c>
      <c r="H3499" s="15">
        <v>0</v>
      </c>
    </row>
    <row r="3500" spans="1:8" ht="16.5" thickTop="1" thickBot="1" x14ac:dyDescent="0.3">
      <c r="A3500" s="5" t="s">
        <v>4118</v>
      </c>
      <c r="B3500" s="8" t="s">
        <v>34</v>
      </c>
      <c r="C3500" s="15">
        <v>1.18</v>
      </c>
      <c r="D3500" s="15">
        <v>1</v>
      </c>
      <c r="E3500" s="15">
        <f t="shared" si="345"/>
        <v>1</v>
      </c>
      <c r="F3500" s="15">
        <v>1</v>
      </c>
      <c r="G3500" s="15">
        <v>0</v>
      </c>
      <c r="H3500" s="15">
        <v>0</v>
      </c>
    </row>
    <row r="3501" spans="1:8" ht="16.5" thickTop="1" thickBot="1" x14ac:dyDescent="0.3">
      <c r="A3501" s="5" t="s">
        <v>4119</v>
      </c>
      <c r="B3501" s="6" t="s">
        <v>4120</v>
      </c>
      <c r="C3501" s="14">
        <v>239.99999</v>
      </c>
      <c r="D3501" s="14">
        <v>240</v>
      </c>
      <c r="E3501" s="14">
        <f t="shared" si="345"/>
        <v>240</v>
      </c>
      <c r="F3501" s="14">
        <f>SUM(F3502)</f>
        <v>240</v>
      </c>
      <c r="G3501" s="14">
        <f>SUM(G3502)</f>
        <v>0</v>
      </c>
      <c r="H3501" s="14">
        <f>SUM(H3502)</f>
        <v>0</v>
      </c>
    </row>
    <row r="3502" spans="1:8" ht="16.5" thickTop="1" thickBot="1" x14ac:dyDescent="0.3">
      <c r="A3502" s="5" t="s">
        <v>4121</v>
      </c>
      <c r="B3502" s="7" t="s">
        <v>20</v>
      </c>
      <c r="C3502" s="15">
        <v>239.99999</v>
      </c>
      <c r="D3502" s="15">
        <v>240</v>
      </c>
      <c r="E3502" s="15">
        <f t="shared" si="345"/>
        <v>240</v>
      </c>
      <c r="F3502" s="15">
        <f>SUM(F3503:F3505)</f>
        <v>240</v>
      </c>
      <c r="G3502" s="15">
        <f>SUM(G3503:G3505)</f>
        <v>0</v>
      </c>
      <c r="H3502" s="15">
        <f>SUM(H3503:H3505)</f>
        <v>0</v>
      </c>
    </row>
    <row r="3503" spans="1:8" ht="16.5" thickTop="1" thickBot="1" x14ac:dyDescent="0.3">
      <c r="A3503" s="5" t="s">
        <v>4122</v>
      </c>
      <c r="B3503" s="8" t="s">
        <v>22</v>
      </c>
      <c r="C3503" s="15">
        <v>197</v>
      </c>
      <c r="D3503" s="15">
        <v>197</v>
      </c>
      <c r="E3503" s="15">
        <f t="shared" si="345"/>
        <v>197</v>
      </c>
      <c r="F3503" s="15">
        <v>197</v>
      </c>
      <c r="G3503" s="15">
        <v>0</v>
      </c>
      <c r="H3503" s="15">
        <v>0</v>
      </c>
    </row>
    <row r="3504" spans="1:8" ht="16.5" thickTop="1" thickBot="1" x14ac:dyDescent="0.3">
      <c r="A3504" s="5" t="s">
        <v>4123</v>
      </c>
      <c r="B3504" s="8" t="s">
        <v>24</v>
      </c>
      <c r="C3504" s="15">
        <v>42.999989999999997</v>
      </c>
      <c r="D3504" s="15">
        <v>43</v>
      </c>
      <c r="E3504" s="15">
        <f t="shared" si="345"/>
        <v>43</v>
      </c>
      <c r="F3504" s="15">
        <v>43</v>
      </c>
      <c r="G3504" s="15">
        <v>0</v>
      </c>
      <c r="H3504" s="15">
        <v>0</v>
      </c>
    </row>
    <row r="3505" spans="1:8" ht="16.5" thickTop="1" thickBot="1" x14ac:dyDescent="0.3">
      <c r="A3505" s="5" t="s">
        <v>4124</v>
      </c>
      <c r="B3505" s="8" t="s">
        <v>34</v>
      </c>
      <c r="C3505" s="15">
        <v>0</v>
      </c>
      <c r="D3505" s="15">
        <v>0</v>
      </c>
      <c r="E3505" s="15">
        <f t="shared" si="345"/>
        <v>0</v>
      </c>
      <c r="F3505" s="15">
        <v>0</v>
      </c>
      <c r="G3505" s="15">
        <v>0</v>
      </c>
      <c r="H3505" s="15">
        <v>0</v>
      </c>
    </row>
    <row r="3506" spans="1:8" ht="31.5" thickTop="1" thickBot="1" x14ac:dyDescent="0.3">
      <c r="A3506" s="5" t="s">
        <v>4125</v>
      </c>
      <c r="B3506" s="6" t="s">
        <v>4126</v>
      </c>
      <c r="C3506" s="14">
        <v>1241.99854</v>
      </c>
      <c r="D3506" s="14">
        <v>1250</v>
      </c>
      <c r="E3506" s="14">
        <f t="shared" si="345"/>
        <v>1250</v>
      </c>
      <c r="F3506" s="14">
        <f>SUM(F3507,F3510)</f>
        <v>1250</v>
      </c>
      <c r="G3506" s="14">
        <f>SUM(G3507,G3510)</f>
        <v>0</v>
      </c>
      <c r="H3506" s="14">
        <f>SUM(H3507,H3510)</f>
        <v>0</v>
      </c>
    </row>
    <row r="3507" spans="1:8" ht="16.5" thickTop="1" thickBot="1" x14ac:dyDescent="0.3">
      <c r="A3507" s="5" t="s">
        <v>4127</v>
      </c>
      <c r="B3507" s="7" t="s">
        <v>20</v>
      </c>
      <c r="C3507" s="15">
        <v>930.07339000000002</v>
      </c>
      <c r="D3507" s="15">
        <v>1053</v>
      </c>
      <c r="E3507" s="15">
        <f t="shared" si="345"/>
        <v>651</v>
      </c>
      <c r="F3507" s="15">
        <f>SUM(F3508:F3509)</f>
        <v>651</v>
      </c>
      <c r="G3507" s="15">
        <f>SUM(G3508:G3509)</f>
        <v>0</v>
      </c>
      <c r="H3507" s="15">
        <f>SUM(H3508:H3509)</f>
        <v>0</v>
      </c>
    </row>
    <row r="3508" spans="1:8" ht="16.5" thickTop="1" thickBot="1" x14ac:dyDescent="0.3">
      <c r="A3508" s="5" t="s">
        <v>4128</v>
      </c>
      <c r="B3508" s="8" t="s">
        <v>24</v>
      </c>
      <c r="C3508" s="15">
        <v>900.73865999999998</v>
      </c>
      <c r="D3508" s="15">
        <v>1053</v>
      </c>
      <c r="E3508" s="15">
        <f t="shared" si="345"/>
        <v>651</v>
      </c>
      <c r="F3508" s="15">
        <v>651</v>
      </c>
      <c r="G3508" s="15">
        <v>0</v>
      </c>
      <c r="H3508" s="15">
        <v>0</v>
      </c>
    </row>
    <row r="3509" spans="1:8" ht="16.5" thickTop="1" thickBot="1" x14ac:dyDescent="0.3">
      <c r="A3509" s="5" t="s">
        <v>4129</v>
      </c>
      <c r="B3509" s="8" t="s">
        <v>34</v>
      </c>
      <c r="C3509" s="15">
        <v>29.33473</v>
      </c>
      <c r="D3509" s="15">
        <v>0</v>
      </c>
      <c r="E3509" s="15">
        <f t="shared" si="345"/>
        <v>0</v>
      </c>
      <c r="F3509" s="15">
        <v>0</v>
      </c>
      <c r="G3509" s="15">
        <v>0</v>
      </c>
      <c r="H3509" s="15">
        <v>0</v>
      </c>
    </row>
    <row r="3510" spans="1:8" ht="16.5" thickTop="1" thickBot="1" x14ac:dyDescent="0.3">
      <c r="A3510" s="5" t="s">
        <v>4130</v>
      </c>
      <c r="B3510" s="7" t="s">
        <v>36</v>
      </c>
      <c r="C3510" s="15">
        <v>311.92514999999997</v>
      </c>
      <c r="D3510" s="15">
        <v>197</v>
      </c>
      <c r="E3510" s="15">
        <f t="shared" si="345"/>
        <v>599</v>
      </c>
      <c r="F3510" s="15">
        <v>599</v>
      </c>
      <c r="G3510" s="15">
        <v>0</v>
      </c>
      <c r="H3510" s="15">
        <v>0</v>
      </c>
    </row>
    <row r="3511" spans="1:8" ht="46.5" thickTop="1" thickBot="1" x14ac:dyDescent="0.3">
      <c r="A3511" s="5" t="s">
        <v>4131</v>
      </c>
      <c r="B3511" s="6" t="s">
        <v>4132</v>
      </c>
      <c r="C3511" s="14">
        <v>10</v>
      </c>
      <c r="D3511" s="14">
        <v>0</v>
      </c>
      <c r="E3511" s="14">
        <f t="shared" si="345"/>
        <v>0</v>
      </c>
      <c r="F3511" s="14">
        <f>SUM(F3512)</f>
        <v>0</v>
      </c>
      <c r="G3511" s="14">
        <f>SUM(G3512)</f>
        <v>0</v>
      </c>
      <c r="H3511" s="14">
        <f>SUM(H3512)</f>
        <v>0</v>
      </c>
    </row>
    <row r="3512" spans="1:8" ht="16.5" thickTop="1" thickBot="1" x14ac:dyDescent="0.3">
      <c r="A3512" s="5" t="s">
        <v>4133</v>
      </c>
      <c r="B3512" s="7" t="s">
        <v>20</v>
      </c>
      <c r="C3512" s="15">
        <v>10</v>
      </c>
      <c r="D3512" s="15">
        <v>0</v>
      </c>
      <c r="E3512" s="15">
        <f t="shared" si="345"/>
        <v>0</v>
      </c>
      <c r="F3512" s="15">
        <f>SUM(F3513:F3514)</f>
        <v>0</v>
      </c>
      <c r="G3512" s="15">
        <f>SUM(G3513:G3514)</f>
        <v>0</v>
      </c>
      <c r="H3512" s="15">
        <f>SUM(H3513:H3514)</f>
        <v>0</v>
      </c>
    </row>
    <row r="3513" spans="1:8" ht="16.5" thickTop="1" thickBot="1" x14ac:dyDescent="0.3">
      <c r="A3513" s="5" t="s">
        <v>4134</v>
      </c>
      <c r="B3513" s="8" t="s">
        <v>22</v>
      </c>
      <c r="C3513" s="15">
        <v>0</v>
      </c>
      <c r="D3513" s="15">
        <v>0</v>
      </c>
      <c r="E3513" s="15">
        <f t="shared" si="345"/>
        <v>0</v>
      </c>
      <c r="F3513" s="15">
        <v>0</v>
      </c>
      <c r="G3513" s="15">
        <v>0</v>
      </c>
      <c r="H3513" s="15">
        <v>0</v>
      </c>
    </row>
    <row r="3514" spans="1:8" ht="16.5" thickTop="1" thickBot="1" x14ac:dyDescent="0.3">
      <c r="A3514" s="5" t="s">
        <v>4135</v>
      </c>
      <c r="B3514" s="8" t="s">
        <v>24</v>
      </c>
      <c r="C3514" s="15">
        <v>10</v>
      </c>
      <c r="D3514" s="15">
        <v>0</v>
      </c>
      <c r="E3514" s="15">
        <f t="shared" si="345"/>
        <v>0</v>
      </c>
      <c r="F3514" s="15">
        <v>0</v>
      </c>
      <c r="G3514" s="15">
        <v>0</v>
      </c>
      <c r="H3514" s="15">
        <v>0</v>
      </c>
    </row>
    <row r="3515" spans="1:8" ht="31.5" thickTop="1" thickBot="1" x14ac:dyDescent="0.3">
      <c r="A3515" s="5" t="s">
        <v>4136</v>
      </c>
      <c r="B3515" s="6" t="s">
        <v>4137</v>
      </c>
      <c r="C3515" s="14">
        <v>22.89001</v>
      </c>
      <c r="D3515" s="14">
        <v>0</v>
      </c>
      <c r="E3515" s="14">
        <f t="shared" si="345"/>
        <v>0</v>
      </c>
      <c r="F3515" s="14">
        <f>SUM(F3516,F3520:F3521)</f>
        <v>0</v>
      </c>
      <c r="G3515" s="14">
        <f>SUM(G3516,G3520:G3521)</f>
        <v>0</v>
      </c>
      <c r="H3515" s="14">
        <f>SUM(H3516,H3520:H3521)</f>
        <v>0</v>
      </c>
    </row>
    <row r="3516" spans="1:8" ht="16.5" thickTop="1" thickBot="1" x14ac:dyDescent="0.3">
      <c r="A3516" s="5" t="s">
        <v>4138</v>
      </c>
      <c r="B3516" s="7" t="s">
        <v>20</v>
      </c>
      <c r="C3516" s="15">
        <v>16.975999999999999</v>
      </c>
      <c r="D3516" s="15">
        <v>0</v>
      </c>
      <c r="E3516" s="15">
        <f t="shared" si="345"/>
        <v>0</v>
      </c>
      <c r="F3516" s="15">
        <f>SUM(F3517:F3519)</f>
        <v>0</v>
      </c>
      <c r="G3516" s="15">
        <f>SUM(G3517:G3519)</f>
        <v>0</v>
      </c>
      <c r="H3516" s="15">
        <f>SUM(H3517:H3519)</f>
        <v>0</v>
      </c>
    </row>
    <row r="3517" spans="1:8" ht="16.5" thickTop="1" thickBot="1" x14ac:dyDescent="0.3">
      <c r="A3517" s="5" t="s">
        <v>4139</v>
      </c>
      <c r="B3517" s="8" t="s">
        <v>22</v>
      </c>
      <c r="C3517" s="15">
        <v>2.5</v>
      </c>
      <c r="D3517" s="15">
        <v>0</v>
      </c>
      <c r="E3517" s="15">
        <f t="shared" si="345"/>
        <v>0</v>
      </c>
      <c r="F3517" s="15">
        <v>0</v>
      </c>
      <c r="G3517" s="15">
        <v>0</v>
      </c>
      <c r="H3517" s="15">
        <v>0</v>
      </c>
    </row>
    <row r="3518" spans="1:8" ht="16.5" thickTop="1" thickBot="1" x14ac:dyDescent="0.3">
      <c r="A3518" s="5" t="s">
        <v>4140</v>
      </c>
      <c r="B3518" s="8" t="s">
        <v>24</v>
      </c>
      <c r="C3518" s="15">
        <v>14.476000000000001</v>
      </c>
      <c r="D3518" s="15">
        <v>0</v>
      </c>
      <c r="E3518" s="15">
        <f t="shared" si="345"/>
        <v>0</v>
      </c>
      <c r="F3518" s="15">
        <v>0</v>
      </c>
      <c r="G3518" s="15">
        <v>0</v>
      </c>
      <c r="H3518" s="15">
        <v>0</v>
      </c>
    </row>
    <row r="3519" spans="1:8" ht="16.5" thickTop="1" thickBot="1" x14ac:dyDescent="0.3">
      <c r="A3519" s="5" t="s">
        <v>4141</v>
      </c>
      <c r="B3519" s="8" t="s">
        <v>34</v>
      </c>
      <c r="C3519" s="15">
        <v>0</v>
      </c>
      <c r="D3519" s="15">
        <v>0</v>
      </c>
      <c r="E3519" s="15">
        <f t="shared" si="345"/>
        <v>0</v>
      </c>
      <c r="F3519" s="15">
        <v>0</v>
      </c>
      <c r="G3519" s="15">
        <v>0</v>
      </c>
      <c r="H3519" s="15">
        <v>0</v>
      </c>
    </row>
    <row r="3520" spans="1:8" ht="16.5" thickTop="1" thickBot="1" x14ac:dyDescent="0.3">
      <c r="A3520" s="5" t="s">
        <v>4142</v>
      </c>
      <c r="B3520" s="7" t="s">
        <v>36</v>
      </c>
      <c r="C3520" s="15">
        <v>5.9140100000000002</v>
      </c>
      <c r="D3520" s="15">
        <v>0</v>
      </c>
      <c r="E3520" s="15">
        <f t="shared" si="345"/>
        <v>0</v>
      </c>
      <c r="F3520" s="15">
        <v>0</v>
      </c>
      <c r="G3520" s="15">
        <v>0</v>
      </c>
      <c r="H3520" s="15">
        <v>0</v>
      </c>
    </row>
    <row r="3521" spans="1:8" ht="16.5" thickTop="1" thickBot="1" x14ac:dyDescent="0.3">
      <c r="A3521" s="5" t="s">
        <v>4143</v>
      </c>
      <c r="B3521" s="7" t="s">
        <v>40</v>
      </c>
      <c r="C3521" s="15">
        <v>0</v>
      </c>
      <c r="D3521" s="15">
        <v>0</v>
      </c>
      <c r="E3521" s="15">
        <f t="shared" si="345"/>
        <v>0</v>
      </c>
      <c r="F3521" s="15">
        <v>0</v>
      </c>
      <c r="G3521" s="15">
        <v>0</v>
      </c>
      <c r="H3521" s="15">
        <v>0</v>
      </c>
    </row>
    <row r="3522" spans="1:8" ht="31.5" thickTop="1" thickBot="1" x14ac:dyDescent="0.3">
      <c r="A3522" s="5" t="s">
        <v>4144</v>
      </c>
      <c r="B3522" s="6" t="s">
        <v>4145</v>
      </c>
      <c r="C3522" s="14">
        <v>20.488099999999999</v>
      </c>
      <c r="D3522" s="14">
        <v>0</v>
      </c>
      <c r="E3522" s="14">
        <f t="shared" si="345"/>
        <v>0</v>
      </c>
      <c r="F3522" s="14">
        <f>SUM(F3523,F3529)</f>
        <v>0</v>
      </c>
      <c r="G3522" s="14">
        <f>SUM(G3523,G3529)</f>
        <v>0</v>
      </c>
      <c r="H3522" s="14">
        <f>SUM(H3523,H3529)</f>
        <v>0</v>
      </c>
    </row>
    <row r="3523" spans="1:8" ht="16.5" thickTop="1" thickBot="1" x14ac:dyDescent="0.3">
      <c r="A3523" s="5" t="s">
        <v>4146</v>
      </c>
      <c r="B3523" s="7" t="s">
        <v>20</v>
      </c>
      <c r="C3523" s="15">
        <v>20.488099999999999</v>
      </c>
      <c r="D3523" s="15">
        <v>0</v>
      </c>
      <c r="E3523" s="15">
        <f t="shared" si="345"/>
        <v>0</v>
      </c>
      <c r="F3523" s="15">
        <f>SUM(F3524:F3528)</f>
        <v>0</v>
      </c>
      <c r="G3523" s="15">
        <f>SUM(G3524:G3528)</f>
        <v>0</v>
      </c>
      <c r="H3523" s="15">
        <f>SUM(H3524:H3528)</f>
        <v>0</v>
      </c>
    </row>
    <row r="3524" spans="1:8" ht="16.5" thickTop="1" thickBot="1" x14ac:dyDescent="0.3">
      <c r="A3524" s="5" t="s">
        <v>4147</v>
      </c>
      <c r="B3524" s="8" t="s">
        <v>22</v>
      </c>
      <c r="C3524" s="15">
        <v>0</v>
      </c>
      <c r="D3524" s="15">
        <v>0</v>
      </c>
      <c r="E3524" s="15">
        <f t="shared" si="345"/>
        <v>0</v>
      </c>
      <c r="F3524" s="15">
        <v>0</v>
      </c>
      <c r="G3524" s="15">
        <v>0</v>
      </c>
      <c r="H3524" s="15">
        <v>0</v>
      </c>
    </row>
    <row r="3525" spans="1:8" ht="16.5" thickTop="1" thickBot="1" x14ac:dyDescent="0.3">
      <c r="A3525" s="5" t="s">
        <v>4148</v>
      </c>
      <c r="B3525" s="8" t="s">
        <v>24</v>
      </c>
      <c r="C3525" s="15">
        <v>20.488099999999999</v>
      </c>
      <c r="D3525" s="15">
        <v>0</v>
      </c>
      <c r="E3525" s="15">
        <f t="shared" si="345"/>
        <v>0</v>
      </c>
      <c r="F3525" s="15">
        <v>0</v>
      </c>
      <c r="G3525" s="15">
        <v>0</v>
      </c>
      <c r="H3525" s="15">
        <v>0</v>
      </c>
    </row>
    <row r="3526" spans="1:8" ht="16.5" thickTop="1" thickBot="1" x14ac:dyDescent="0.3">
      <c r="A3526" s="5" t="s">
        <v>4149</v>
      </c>
      <c r="B3526" s="8" t="s">
        <v>30</v>
      </c>
      <c r="C3526" s="15">
        <v>0</v>
      </c>
      <c r="D3526" s="15">
        <v>0</v>
      </c>
      <c r="E3526" s="15">
        <f t="shared" ref="E3526:E3589" si="346">SUM(F3526:H3526)</f>
        <v>0</v>
      </c>
      <c r="F3526" s="15">
        <v>0</v>
      </c>
      <c r="G3526" s="15">
        <v>0</v>
      </c>
      <c r="H3526" s="15">
        <v>0</v>
      </c>
    </row>
    <row r="3527" spans="1:8" ht="16.5" thickTop="1" thickBot="1" x14ac:dyDescent="0.3">
      <c r="A3527" s="5" t="s">
        <v>4150</v>
      </c>
      <c r="B3527" s="8" t="s">
        <v>32</v>
      </c>
      <c r="C3527" s="15">
        <v>0</v>
      </c>
      <c r="D3527" s="15">
        <v>0</v>
      </c>
      <c r="E3527" s="15">
        <f t="shared" si="346"/>
        <v>0</v>
      </c>
      <c r="F3527" s="15">
        <v>0</v>
      </c>
      <c r="G3527" s="15">
        <v>0</v>
      </c>
      <c r="H3527" s="15">
        <v>0</v>
      </c>
    </row>
    <row r="3528" spans="1:8" ht="16.5" thickTop="1" thickBot="1" x14ac:dyDescent="0.3">
      <c r="A3528" s="5" t="s">
        <v>4151</v>
      </c>
      <c r="B3528" s="8" t="s">
        <v>34</v>
      </c>
      <c r="C3528" s="15">
        <v>0</v>
      </c>
      <c r="D3528" s="15">
        <v>0</v>
      </c>
      <c r="E3528" s="15">
        <f t="shared" si="346"/>
        <v>0</v>
      </c>
      <c r="F3528" s="15">
        <v>0</v>
      </c>
      <c r="G3528" s="15">
        <v>0</v>
      </c>
      <c r="H3528" s="15">
        <v>0</v>
      </c>
    </row>
    <row r="3529" spans="1:8" ht="16.5" thickTop="1" thickBot="1" x14ac:dyDescent="0.3">
      <c r="A3529" s="5" t="s">
        <v>4152</v>
      </c>
      <c r="B3529" s="7" t="s">
        <v>36</v>
      </c>
      <c r="C3529" s="15">
        <v>0</v>
      </c>
      <c r="D3529" s="15">
        <v>0</v>
      </c>
      <c r="E3529" s="15">
        <f t="shared" si="346"/>
        <v>0</v>
      </c>
      <c r="F3529" s="15">
        <v>0</v>
      </c>
      <c r="G3529" s="15">
        <v>0</v>
      </c>
      <c r="H3529" s="15">
        <v>0</v>
      </c>
    </row>
    <row r="3530" spans="1:8" ht="31.5" thickTop="1" thickBot="1" x14ac:dyDescent="0.3">
      <c r="A3530" s="5" t="s">
        <v>4153</v>
      </c>
      <c r="B3530" s="6" t="s">
        <v>4154</v>
      </c>
      <c r="C3530" s="14">
        <v>10</v>
      </c>
      <c r="D3530" s="14">
        <v>0</v>
      </c>
      <c r="E3530" s="14">
        <f t="shared" si="346"/>
        <v>0</v>
      </c>
      <c r="F3530" s="14">
        <f>SUM(F3531)</f>
        <v>0</v>
      </c>
      <c r="G3530" s="14">
        <f>SUM(G3531)</f>
        <v>0</v>
      </c>
      <c r="H3530" s="14">
        <f>SUM(H3531)</f>
        <v>0</v>
      </c>
    </row>
    <row r="3531" spans="1:8" ht="16.5" thickTop="1" thickBot="1" x14ac:dyDescent="0.3">
      <c r="A3531" s="5" t="s">
        <v>4155</v>
      </c>
      <c r="B3531" s="7" t="s">
        <v>20</v>
      </c>
      <c r="C3531" s="15">
        <v>10</v>
      </c>
      <c r="D3531" s="15">
        <v>0</v>
      </c>
      <c r="E3531" s="15">
        <f t="shared" si="346"/>
        <v>0</v>
      </c>
      <c r="F3531" s="15">
        <f>SUM(F3532:F3535)</f>
        <v>0</v>
      </c>
      <c r="G3531" s="15">
        <f>SUM(G3532:G3535)</f>
        <v>0</v>
      </c>
      <c r="H3531" s="15">
        <f>SUM(H3532:H3535)</f>
        <v>0</v>
      </c>
    </row>
    <row r="3532" spans="1:8" ht="16.5" thickTop="1" thickBot="1" x14ac:dyDescent="0.3">
      <c r="A3532" s="5" t="s">
        <v>4156</v>
      </c>
      <c r="B3532" s="8" t="s">
        <v>22</v>
      </c>
      <c r="C3532" s="15">
        <v>0</v>
      </c>
      <c r="D3532" s="15">
        <v>0</v>
      </c>
      <c r="E3532" s="15">
        <f t="shared" si="346"/>
        <v>0</v>
      </c>
      <c r="F3532" s="15">
        <v>0</v>
      </c>
      <c r="G3532" s="15">
        <v>0</v>
      </c>
      <c r="H3532" s="15">
        <v>0</v>
      </c>
    </row>
    <row r="3533" spans="1:8" ht="16.5" thickTop="1" thickBot="1" x14ac:dyDescent="0.3">
      <c r="A3533" s="5" t="s">
        <v>4157</v>
      </c>
      <c r="B3533" s="8" t="s">
        <v>24</v>
      </c>
      <c r="C3533" s="15">
        <v>10</v>
      </c>
      <c r="D3533" s="15">
        <v>0</v>
      </c>
      <c r="E3533" s="15">
        <f t="shared" si="346"/>
        <v>0</v>
      </c>
      <c r="F3533" s="15">
        <v>0</v>
      </c>
      <c r="G3533" s="15">
        <v>0</v>
      </c>
      <c r="H3533" s="15">
        <v>0</v>
      </c>
    </row>
    <row r="3534" spans="1:8" ht="16.5" thickTop="1" thickBot="1" x14ac:dyDescent="0.3">
      <c r="A3534" s="5" t="s">
        <v>4158</v>
      </c>
      <c r="B3534" s="8" t="s">
        <v>30</v>
      </c>
      <c r="C3534" s="15">
        <v>0</v>
      </c>
      <c r="D3534" s="15">
        <v>0</v>
      </c>
      <c r="E3534" s="15">
        <f t="shared" si="346"/>
        <v>0</v>
      </c>
      <c r="F3534" s="15">
        <v>0</v>
      </c>
      <c r="G3534" s="15">
        <v>0</v>
      </c>
      <c r="H3534" s="15">
        <v>0</v>
      </c>
    </row>
    <row r="3535" spans="1:8" ht="16.5" thickTop="1" thickBot="1" x14ac:dyDescent="0.3">
      <c r="A3535" s="5" t="s">
        <v>4159</v>
      </c>
      <c r="B3535" s="8" t="s">
        <v>34</v>
      </c>
      <c r="C3535" s="15">
        <v>0</v>
      </c>
      <c r="D3535" s="15">
        <v>0</v>
      </c>
      <c r="E3535" s="15">
        <f t="shared" si="346"/>
        <v>0</v>
      </c>
      <c r="F3535" s="15">
        <v>0</v>
      </c>
      <c r="G3535" s="15">
        <v>0</v>
      </c>
      <c r="H3535" s="15">
        <v>0</v>
      </c>
    </row>
    <row r="3536" spans="1:8" ht="31.5" thickTop="1" thickBot="1" x14ac:dyDescent="0.3">
      <c r="A3536" s="5" t="s">
        <v>4160</v>
      </c>
      <c r="B3536" s="6" t="s">
        <v>4161</v>
      </c>
      <c r="C3536" s="14">
        <v>21</v>
      </c>
      <c r="D3536" s="14">
        <v>0</v>
      </c>
      <c r="E3536" s="14">
        <f t="shared" si="346"/>
        <v>0</v>
      </c>
      <c r="F3536" s="14">
        <f>SUM(F3537,F3542)</f>
        <v>0</v>
      </c>
      <c r="G3536" s="14">
        <f>SUM(G3537,G3542)</f>
        <v>0</v>
      </c>
      <c r="H3536" s="14">
        <f>SUM(H3537,H3542)</f>
        <v>0</v>
      </c>
    </row>
    <row r="3537" spans="1:8" ht="16.5" thickTop="1" thickBot="1" x14ac:dyDescent="0.3">
      <c r="A3537" s="5" t="s">
        <v>4162</v>
      </c>
      <c r="B3537" s="7" t="s">
        <v>20</v>
      </c>
      <c r="C3537" s="15">
        <v>21</v>
      </c>
      <c r="D3537" s="15">
        <v>0</v>
      </c>
      <c r="E3537" s="15">
        <f t="shared" si="346"/>
        <v>0</v>
      </c>
      <c r="F3537" s="15">
        <f>SUM(F3538:F3541)</f>
        <v>0</v>
      </c>
      <c r="G3537" s="15">
        <f>SUM(G3538:G3541)</f>
        <v>0</v>
      </c>
      <c r="H3537" s="15">
        <f>SUM(H3538:H3541)</f>
        <v>0</v>
      </c>
    </row>
    <row r="3538" spans="1:8" ht="16.5" thickTop="1" thickBot="1" x14ac:dyDescent="0.3">
      <c r="A3538" s="5" t="s">
        <v>4163</v>
      </c>
      <c r="B3538" s="8" t="s">
        <v>22</v>
      </c>
      <c r="C3538" s="15">
        <v>0</v>
      </c>
      <c r="D3538" s="15">
        <v>0</v>
      </c>
      <c r="E3538" s="15">
        <f t="shared" si="346"/>
        <v>0</v>
      </c>
      <c r="F3538" s="15">
        <v>0</v>
      </c>
      <c r="G3538" s="15">
        <v>0</v>
      </c>
      <c r="H3538" s="15">
        <v>0</v>
      </c>
    </row>
    <row r="3539" spans="1:8" ht="16.5" thickTop="1" thickBot="1" x14ac:dyDescent="0.3">
      <c r="A3539" s="5" t="s">
        <v>4164</v>
      </c>
      <c r="B3539" s="8" t="s">
        <v>24</v>
      </c>
      <c r="C3539" s="15">
        <v>21</v>
      </c>
      <c r="D3539" s="15">
        <v>0</v>
      </c>
      <c r="E3539" s="15">
        <f t="shared" si="346"/>
        <v>0</v>
      </c>
      <c r="F3539" s="15">
        <v>0</v>
      </c>
      <c r="G3539" s="15">
        <v>0</v>
      </c>
      <c r="H3539" s="15">
        <v>0</v>
      </c>
    </row>
    <row r="3540" spans="1:8" ht="16.5" thickTop="1" thickBot="1" x14ac:dyDescent="0.3">
      <c r="A3540" s="5" t="s">
        <v>4165</v>
      </c>
      <c r="B3540" s="8" t="s">
        <v>30</v>
      </c>
      <c r="C3540" s="15">
        <v>0</v>
      </c>
      <c r="D3540" s="15">
        <v>0</v>
      </c>
      <c r="E3540" s="15">
        <f t="shared" si="346"/>
        <v>0</v>
      </c>
      <c r="F3540" s="15">
        <v>0</v>
      </c>
      <c r="G3540" s="15">
        <v>0</v>
      </c>
      <c r="H3540" s="15">
        <v>0</v>
      </c>
    </row>
    <row r="3541" spans="1:8" ht="16.5" thickTop="1" thickBot="1" x14ac:dyDescent="0.3">
      <c r="A3541" s="5" t="s">
        <v>4166</v>
      </c>
      <c r="B3541" s="8" t="s">
        <v>34</v>
      </c>
      <c r="C3541" s="15">
        <v>0</v>
      </c>
      <c r="D3541" s="15">
        <v>0</v>
      </c>
      <c r="E3541" s="15">
        <f t="shared" si="346"/>
        <v>0</v>
      </c>
      <c r="F3541" s="15">
        <v>0</v>
      </c>
      <c r="G3541" s="15">
        <v>0</v>
      </c>
      <c r="H3541" s="15">
        <v>0</v>
      </c>
    </row>
    <row r="3542" spans="1:8" ht="16.5" thickTop="1" thickBot="1" x14ac:dyDescent="0.3">
      <c r="A3542" s="5" t="s">
        <v>4167</v>
      </c>
      <c r="B3542" s="7" t="s">
        <v>36</v>
      </c>
      <c r="C3542" s="15">
        <v>0</v>
      </c>
      <c r="D3542" s="15">
        <v>0</v>
      </c>
      <c r="E3542" s="15">
        <f t="shared" si="346"/>
        <v>0</v>
      </c>
      <c r="F3542" s="15">
        <v>0</v>
      </c>
      <c r="G3542" s="15">
        <v>0</v>
      </c>
      <c r="H3542" s="15">
        <v>0</v>
      </c>
    </row>
    <row r="3543" spans="1:8" ht="46.5" thickTop="1" thickBot="1" x14ac:dyDescent="0.3">
      <c r="A3543" s="5" t="s">
        <v>4168</v>
      </c>
      <c r="B3543" s="6" t="s">
        <v>4169</v>
      </c>
      <c r="C3543" s="14">
        <v>10</v>
      </c>
      <c r="D3543" s="14">
        <v>0</v>
      </c>
      <c r="E3543" s="14">
        <f t="shared" si="346"/>
        <v>0</v>
      </c>
      <c r="F3543" s="14">
        <f>SUM(F3544,F3549:F3550)</f>
        <v>0</v>
      </c>
      <c r="G3543" s="14">
        <f>SUM(G3544,G3549:G3550)</f>
        <v>0</v>
      </c>
      <c r="H3543" s="14">
        <f>SUM(H3544,H3549:H3550)</f>
        <v>0</v>
      </c>
    </row>
    <row r="3544" spans="1:8" ht="16.5" thickTop="1" thickBot="1" x14ac:dyDescent="0.3">
      <c r="A3544" s="5" t="s">
        <v>4170</v>
      </c>
      <c r="B3544" s="7" t="s">
        <v>20</v>
      </c>
      <c r="C3544" s="15">
        <v>10</v>
      </c>
      <c r="D3544" s="15">
        <v>0</v>
      </c>
      <c r="E3544" s="15">
        <f t="shared" si="346"/>
        <v>0</v>
      </c>
      <c r="F3544" s="15">
        <f>SUM(F3545:F3548)</f>
        <v>0</v>
      </c>
      <c r="G3544" s="15">
        <f>SUM(G3545:G3548)</f>
        <v>0</v>
      </c>
      <c r="H3544" s="15">
        <f>SUM(H3545:H3548)</f>
        <v>0</v>
      </c>
    </row>
    <row r="3545" spans="1:8" ht="16.5" thickTop="1" thickBot="1" x14ac:dyDescent="0.3">
      <c r="A3545" s="5" t="s">
        <v>4171</v>
      </c>
      <c r="B3545" s="8" t="s">
        <v>22</v>
      </c>
      <c r="C3545" s="15">
        <v>0</v>
      </c>
      <c r="D3545" s="15">
        <v>0</v>
      </c>
      <c r="E3545" s="15">
        <f t="shared" si="346"/>
        <v>0</v>
      </c>
      <c r="F3545" s="15">
        <v>0</v>
      </c>
      <c r="G3545" s="15">
        <v>0</v>
      </c>
      <c r="H3545" s="15">
        <v>0</v>
      </c>
    </row>
    <row r="3546" spans="1:8" ht="16.5" thickTop="1" thickBot="1" x14ac:dyDescent="0.3">
      <c r="A3546" s="5" t="s">
        <v>4172</v>
      </c>
      <c r="B3546" s="8" t="s">
        <v>24</v>
      </c>
      <c r="C3546" s="15">
        <v>10</v>
      </c>
      <c r="D3546" s="15">
        <v>0</v>
      </c>
      <c r="E3546" s="15">
        <f t="shared" si="346"/>
        <v>0</v>
      </c>
      <c r="F3546" s="15">
        <v>0</v>
      </c>
      <c r="G3546" s="15">
        <v>0</v>
      </c>
      <c r="H3546" s="15">
        <v>0</v>
      </c>
    </row>
    <row r="3547" spans="1:8" ht="16.5" thickTop="1" thickBot="1" x14ac:dyDescent="0.3">
      <c r="A3547" s="5" t="s">
        <v>4173</v>
      </c>
      <c r="B3547" s="8" t="s">
        <v>30</v>
      </c>
      <c r="C3547" s="15">
        <v>0</v>
      </c>
      <c r="D3547" s="15">
        <v>0</v>
      </c>
      <c r="E3547" s="15">
        <f t="shared" si="346"/>
        <v>0</v>
      </c>
      <c r="F3547" s="15">
        <v>0</v>
      </c>
      <c r="G3547" s="15">
        <v>0</v>
      </c>
      <c r="H3547" s="15">
        <v>0</v>
      </c>
    </row>
    <row r="3548" spans="1:8" ht="16.5" thickTop="1" thickBot="1" x14ac:dyDescent="0.3">
      <c r="A3548" s="5" t="s">
        <v>4174</v>
      </c>
      <c r="B3548" s="8" t="s">
        <v>34</v>
      </c>
      <c r="C3548" s="15">
        <v>0</v>
      </c>
      <c r="D3548" s="15">
        <v>0</v>
      </c>
      <c r="E3548" s="15">
        <f t="shared" si="346"/>
        <v>0</v>
      </c>
      <c r="F3548" s="15">
        <v>0</v>
      </c>
      <c r="G3548" s="15">
        <v>0</v>
      </c>
      <c r="H3548" s="15">
        <v>0</v>
      </c>
    </row>
    <row r="3549" spans="1:8" ht="16.5" thickTop="1" thickBot="1" x14ac:dyDescent="0.3">
      <c r="A3549" s="5" t="s">
        <v>4175</v>
      </c>
      <c r="B3549" s="7" t="s">
        <v>36</v>
      </c>
      <c r="C3549" s="15">
        <v>0</v>
      </c>
      <c r="D3549" s="15">
        <v>0</v>
      </c>
      <c r="E3549" s="15">
        <f t="shared" si="346"/>
        <v>0</v>
      </c>
      <c r="F3549" s="15">
        <v>0</v>
      </c>
      <c r="G3549" s="15">
        <v>0</v>
      </c>
      <c r="H3549" s="15">
        <v>0</v>
      </c>
    </row>
    <row r="3550" spans="1:8" ht="16.5" thickTop="1" thickBot="1" x14ac:dyDescent="0.3">
      <c r="A3550" s="5" t="s">
        <v>4176</v>
      </c>
      <c r="B3550" s="7" t="s">
        <v>40</v>
      </c>
      <c r="C3550" s="15">
        <v>0</v>
      </c>
      <c r="D3550" s="15">
        <v>0</v>
      </c>
      <c r="E3550" s="15">
        <f t="shared" si="346"/>
        <v>0</v>
      </c>
      <c r="F3550" s="15">
        <v>0</v>
      </c>
      <c r="G3550" s="15">
        <v>0</v>
      </c>
      <c r="H3550" s="15">
        <v>0</v>
      </c>
    </row>
    <row r="3551" spans="1:8" ht="31.5" thickTop="1" thickBot="1" x14ac:dyDescent="0.3">
      <c r="A3551" s="5" t="s">
        <v>4177</v>
      </c>
      <c r="B3551" s="6" t="s">
        <v>4178</v>
      </c>
      <c r="C3551" s="14">
        <v>9.9984000000000002</v>
      </c>
      <c r="D3551" s="14">
        <v>0</v>
      </c>
      <c r="E3551" s="14">
        <f t="shared" si="346"/>
        <v>0</v>
      </c>
      <c r="F3551" s="14">
        <f>SUM(F3552,F3556:F3557)</f>
        <v>0</v>
      </c>
      <c r="G3551" s="14">
        <f>SUM(G3552,G3556:G3557)</f>
        <v>0</v>
      </c>
      <c r="H3551" s="14">
        <f>SUM(H3552,H3556:H3557)</f>
        <v>0</v>
      </c>
    </row>
    <row r="3552" spans="1:8" ht="16.5" thickTop="1" thickBot="1" x14ac:dyDescent="0.3">
      <c r="A3552" s="5" t="s">
        <v>4179</v>
      </c>
      <c r="B3552" s="7" t="s">
        <v>20</v>
      </c>
      <c r="C3552" s="15">
        <v>9.9984000000000002</v>
      </c>
      <c r="D3552" s="15">
        <v>0</v>
      </c>
      <c r="E3552" s="15">
        <f t="shared" si="346"/>
        <v>0</v>
      </c>
      <c r="F3552" s="15">
        <f>SUM(F3553:F3555)</f>
        <v>0</v>
      </c>
      <c r="G3552" s="15">
        <f>SUM(G3553:G3555)</f>
        <v>0</v>
      </c>
      <c r="H3552" s="15">
        <f>SUM(H3553:H3555)</f>
        <v>0</v>
      </c>
    </row>
    <row r="3553" spans="1:8" ht="16.5" thickTop="1" thickBot="1" x14ac:dyDescent="0.3">
      <c r="A3553" s="5" t="s">
        <v>4180</v>
      </c>
      <c r="B3553" s="8" t="s">
        <v>22</v>
      </c>
      <c r="C3553" s="15">
        <v>3.4</v>
      </c>
      <c r="D3553" s="15">
        <v>0</v>
      </c>
      <c r="E3553" s="15">
        <f t="shared" si="346"/>
        <v>0</v>
      </c>
      <c r="F3553" s="15">
        <v>0</v>
      </c>
      <c r="G3553" s="15">
        <v>0</v>
      </c>
      <c r="H3553" s="15">
        <v>0</v>
      </c>
    </row>
    <row r="3554" spans="1:8" ht="16.5" thickTop="1" thickBot="1" x14ac:dyDescent="0.3">
      <c r="A3554" s="5" t="s">
        <v>4181</v>
      </c>
      <c r="B3554" s="8" t="s">
        <v>24</v>
      </c>
      <c r="C3554" s="15">
        <v>6.5983999999999998</v>
      </c>
      <c r="D3554" s="15">
        <v>0</v>
      </c>
      <c r="E3554" s="15">
        <f t="shared" si="346"/>
        <v>0</v>
      </c>
      <c r="F3554" s="15">
        <v>0</v>
      </c>
      <c r="G3554" s="15">
        <v>0</v>
      </c>
      <c r="H3554" s="15">
        <v>0</v>
      </c>
    </row>
    <row r="3555" spans="1:8" ht="16.5" thickTop="1" thickBot="1" x14ac:dyDescent="0.3">
      <c r="A3555" s="5" t="s">
        <v>4182</v>
      </c>
      <c r="B3555" s="8" t="s">
        <v>34</v>
      </c>
      <c r="C3555" s="15">
        <v>0</v>
      </c>
      <c r="D3555" s="15">
        <v>0</v>
      </c>
      <c r="E3555" s="15">
        <f t="shared" si="346"/>
        <v>0</v>
      </c>
      <c r="F3555" s="15">
        <v>0</v>
      </c>
      <c r="G3555" s="15">
        <v>0</v>
      </c>
      <c r="H3555" s="15">
        <v>0</v>
      </c>
    </row>
    <row r="3556" spans="1:8" ht="16.5" thickTop="1" thickBot="1" x14ac:dyDescent="0.3">
      <c r="A3556" s="5" t="s">
        <v>4183</v>
      </c>
      <c r="B3556" s="7" t="s">
        <v>36</v>
      </c>
      <c r="C3556" s="15">
        <v>0</v>
      </c>
      <c r="D3556" s="15">
        <v>0</v>
      </c>
      <c r="E3556" s="15">
        <f t="shared" si="346"/>
        <v>0</v>
      </c>
      <c r="F3556" s="15">
        <v>0</v>
      </c>
      <c r="G3556" s="15">
        <v>0</v>
      </c>
      <c r="H3556" s="15">
        <v>0</v>
      </c>
    </row>
    <row r="3557" spans="1:8" ht="16.5" thickTop="1" thickBot="1" x14ac:dyDescent="0.3">
      <c r="A3557" s="5" t="s">
        <v>4184</v>
      </c>
      <c r="B3557" s="7" t="s">
        <v>40</v>
      </c>
      <c r="C3557" s="15">
        <v>0</v>
      </c>
      <c r="D3557" s="15">
        <v>0</v>
      </c>
      <c r="E3557" s="15">
        <f t="shared" si="346"/>
        <v>0</v>
      </c>
      <c r="F3557" s="15">
        <v>0</v>
      </c>
      <c r="G3557" s="15">
        <v>0</v>
      </c>
      <c r="H3557" s="15">
        <v>0</v>
      </c>
    </row>
    <row r="3558" spans="1:8" ht="31.5" thickTop="1" thickBot="1" x14ac:dyDescent="0.3">
      <c r="A3558" s="5" t="s">
        <v>4185</v>
      </c>
      <c r="B3558" s="6" t="s">
        <v>4186</v>
      </c>
      <c r="C3558" s="14">
        <v>128.084</v>
      </c>
      <c r="D3558" s="14">
        <v>0</v>
      </c>
      <c r="E3558" s="14">
        <f t="shared" si="346"/>
        <v>0</v>
      </c>
      <c r="F3558" s="14">
        <f>SUM(F3559,F3564)</f>
        <v>0</v>
      </c>
      <c r="G3558" s="14">
        <f>SUM(G3559,G3564)</f>
        <v>0</v>
      </c>
      <c r="H3558" s="14">
        <f>SUM(H3559,H3564)</f>
        <v>0</v>
      </c>
    </row>
    <row r="3559" spans="1:8" ht="16.5" thickTop="1" thickBot="1" x14ac:dyDescent="0.3">
      <c r="A3559" s="5" t="s">
        <v>4187</v>
      </c>
      <c r="B3559" s="7" t="s">
        <v>20</v>
      </c>
      <c r="C3559" s="15">
        <v>10</v>
      </c>
      <c r="D3559" s="15">
        <v>0</v>
      </c>
      <c r="E3559" s="15">
        <f t="shared" si="346"/>
        <v>0</v>
      </c>
      <c r="F3559" s="15">
        <f>SUM(F3560:F3563)</f>
        <v>0</v>
      </c>
      <c r="G3559" s="15">
        <f>SUM(G3560:G3563)</f>
        <v>0</v>
      </c>
      <c r="H3559" s="15">
        <f>SUM(H3560:H3563)</f>
        <v>0</v>
      </c>
    </row>
    <row r="3560" spans="1:8" ht="16.5" thickTop="1" thickBot="1" x14ac:dyDescent="0.3">
      <c r="A3560" s="5" t="s">
        <v>4188</v>
      </c>
      <c r="B3560" s="8" t="s">
        <v>22</v>
      </c>
      <c r="C3560" s="15">
        <v>0</v>
      </c>
      <c r="D3560" s="15">
        <v>0</v>
      </c>
      <c r="E3560" s="15">
        <f t="shared" si="346"/>
        <v>0</v>
      </c>
      <c r="F3560" s="15">
        <v>0</v>
      </c>
      <c r="G3560" s="15">
        <v>0</v>
      </c>
      <c r="H3560" s="15">
        <v>0</v>
      </c>
    </row>
    <row r="3561" spans="1:8" ht="16.5" thickTop="1" thickBot="1" x14ac:dyDescent="0.3">
      <c r="A3561" s="5" t="s">
        <v>4189</v>
      </c>
      <c r="B3561" s="8" t="s">
        <v>24</v>
      </c>
      <c r="C3561" s="15">
        <v>10</v>
      </c>
      <c r="D3561" s="15">
        <v>0</v>
      </c>
      <c r="E3561" s="15">
        <f t="shared" si="346"/>
        <v>0</v>
      </c>
      <c r="F3561" s="15">
        <v>0</v>
      </c>
      <c r="G3561" s="15">
        <v>0</v>
      </c>
      <c r="H3561" s="15">
        <v>0</v>
      </c>
    </row>
    <row r="3562" spans="1:8" ht="16.5" thickTop="1" thickBot="1" x14ac:dyDescent="0.3">
      <c r="A3562" s="5" t="s">
        <v>4190</v>
      </c>
      <c r="B3562" s="8" t="s">
        <v>30</v>
      </c>
      <c r="C3562" s="15">
        <v>0</v>
      </c>
      <c r="D3562" s="15">
        <v>0</v>
      </c>
      <c r="E3562" s="15">
        <f t="shared" si="346"/>
        <v>0</v>
      </c>
      <c r="F3562" s="15">
        <v>0</v>
      </c>
      <c r="G3562" s="15">
        <v>0</v>
      </c>
      <c r="H3562" s="15">
        <v>0</v>
      </c>
    </row>
    <row r="3563" spans="1:8" ht="16.5" thickTop="1" thickBot="1" x14ac:dyDescent="0.3">
      <c r="A3563" s="5" t="s">
        <v>4191</v>
      </c>
      <c r="B3563" s="8" t="s">
        <v>34</v>
      </c>
      <c r="C3563" s="15">
        <v>0</v>
      </c>
      <c r="D3563" s="15">
        <v>0</v>
      </c>
      <c r="E3563" s="15">
        <f t="shared" si="346"/>
        <v>0</v>
      </c>
      <c r="F3563" s="15">
        <v>0</v>
      </c>
      <c r="G3563" s="15">
        <v>0</v>
      </c>
      <c r="H3563" s="15">
        <v>0</v>
      </c>
    </row>
    <row r="3564" spans="1:8" ht="16.5" thickTop="1" thickBot="1" x14ac:dyDescent="0.3">
      <c r="A3564" s="5" t="s">
        <v>4192</v>
      </c>
      <c r="B3564" s="7" t="s">
        <v>36</v>
      </c>
      <c r="C3564" s="15">
        <v>118.084</v>
      </c>
      <c r="D3564" s="15">
        <v>0</v>
      </c>
      <c r="E3564" s="15">
        <f t="shared" si="346"/>
        <v>0</v>
      </c>
      <c r="F3564" s="15">
        <v>0</v>
      </c>
      <c r="G3564" s="15">
        <v>0</v>
      </c>
      <c r="H3564" s="15">
        <v>0</v>
      </c>
    </row>
    <row r="3565" spans="1:8" ht="31.5" thickTop="1" thickBot="1" x14ac:dyDescent="0.3">
      <c r="A3565" s="5" t="s">
        <v>4193</v>
      </c>
      <c r="B3565" s="6" t="s">
        <v>4194</v>
      </c>
      <c r="C3565" s="14">
        <v>20.994</v>
      </c>
      <c r="D3565" s="14">
        <v>0</v>
      </c>
      <c r="E3565" s="14">
        <f t="shared" si="346"/>
        <v>0</v>
      </c>
      <c r="F3565" s="14">
        <f>SUM(F3566,F3572)</f>
        <v>0</v>
      </c>
      <c r="G3565" s="14">
        <f>SUM(G3566,G3572)</f>
        <v>0</v>
      </c>
      <c r="H3565" s="14">
        <f>SUM(H3566,H3572)</f>
        <v>0</v>
      </c>
    </row>
    <row r="3566" spans="1:8" ht="16.5" thickTop="1" thickBot="1" x14ac:dyDescent="0.3">
      <c r="A3566" s="5" t="s">
        <v>4195</v>
      </c>
      <c r="B3566" s="7" t="s">
        <v>20</v>
      </c>
      <c r="C3566" s="15">
        <v>20.994</v>
      </c>
      <c r="D3566" s="15">
        <v>0</v>
      </c>
      <c r="E3566" s="15">
        <f t="shared" si="346"/>
        <v>0</v>
      </c>
      <c r="F3566" s="15">
        <f>SUM(F3567:F3571)</f>
        <v>0</v>
      </c>
      <c r="G3566" s="15">
        <f>SUM(G3567:G3571)</f>
        <v>0</v>
      </c>
      <c r="H3566" s="15">
        <f>SUM(H3567:H3571)</f>
        <v>0</v>
      </c>
    </row>
    <row r="3567" spans="1:8" ht="16.5" thickTop="1" thickBot="1" x14ac:dyDescent="0.3">
      <c r="A3567" s="5" t="s">
        <v>4196</v>
      </c>
      <c r="B3567" s="8" t="s">
        <v>22</v>
      </c>
      <c r="C3567" s="15">
        <v>0</v>
      </c>
      <c r="D3567" s="15">
        <v>0</v>
      </c>
      <c r="E3567" s="15">
        <f t="shared" si="346"/>
        <v>0</v>
      </c>
      <c r="F3567" s="15">
        <v>0</v>
      </c>
      <c r="G3567" s="15">
        <v>0</v>
      </c>
      <c r="H3567" s="15">
        <v>0</v>
      </c>
    </row>
    <row r="3568" spans="1:8" ht="16.5" thickTop="1" thickBot="1" x14ac:dyDescent="0.3">
      <c r="A3568" s="5" t="s">
        <v>4197</v>
      </c>
      <c r="B3568" s="8" t="s">
        <v>24</v>
      </c>
      <c r="C3568" s="15">
        <v>20.994</v>
      </c>
      <c r="D3568" s="15">
        <v>0</v>
      </c>
      <c r="E3568" s="15">
        <f t="shared" si="346"/>
        <v>0</v>
      </c>
      <c r="F3568" s="15">
        <v>0</v>
      </c>
      <c r="G3568" s="15">
        <v>0</v>
      </c>
      <c r="H3568" s="15">
        <v>0</v>
      </c>
    </row>
    <row r="3569" spans="1:8" ht="16.5" thickTop="1" thickBot="1" x14ac:dyDescent="0.3">
      <c r="A3569" s="5" t="s">
        <v>4198</v>
      </c>
      <c r="B3569" s="8" t="s">
        <v>30</v>
      </c>
      <c r="C3569" s="15">
        <v>0</v>
      </c>
      <c r="D3569" s="15">
        <v>0</v>
      </c>
      <c r="E3569" s="15">
        <f t="shared" si="346"/>
        <v>0</v>
      </c>
      <c r="F3569" s="15">
        <v>0</v>
      </c>
      <c r="G3569" s="15">
        <v>0</v>
      </c>
      <c r="H3569" s="15">
        <v>0</v>
      </c>
    </row>
    <row r="3570" spans="1:8" ht="16.5" thickTop="1" thickBot="1" x14ac:dyDescent="0.3">
      <c r="A3570" s="5" t="s">
        <v>4199</v>
      </c>
      <c r="B3570" s="8" t="s">
        <v>32</v>
      </c>
      <c r="C3570" s="15">
        <v>0</v>
      </c>
      <c r="D3570" s="15">
        <v>0</v>
      </c>
      <c r="E3570" s="15">
        <f t="shared" si="346"/>
        <v>0</v>
      </c>
      <c r="F3570" s="15">
        <v>0</v>
      </c>
      <c r="G3570" s="15">
        <v>0</v>
      </c>
      <c r="H3570" s="15">
        <v>0</v>
      </c>
    </row>
    <row r="3571" spans="1:8" ht="16.5" thickTop="1" thickBot="1" x14ac:dyDescent="0.3">
      <c r="A3571" s="5" t="s">
        <v>4200</v>
      </c>
      <c r="B3571" s="8" t="s">
        <v>34</v>
      </c>
      <c r="C3571" s="15">
        <v>0</v>
      </c>
      <c r="D3571" s="15">
        <v>0</v>
      </c>
      <c r="E3571" s="15">
        <f t="shared" si="346"/>
        <v>0</v>
      </c>
      <c r="F3571" s="15">
        <v>0</v>
      </c>
      <c r="G3571" s="15">
        <v>0</v>
      </c>
      <c r="H3571" s="15">
        <v>0</v>
      </c>
    </row>
    <row r="3572" spans="1:8" ht="16.5" thickTop="1" thickBot="1" x14ac:dyDescent="0.3">
      <c r="A3572" s="5" t="s">
        <v>4201</v>
      </c>
      <c r="B3572" s="7" t="s">
        <v>36</v>
      </c>
      <c r="C3572" s="15">
        <v>0</v>
      </c>
      <c r="D3572" s="15">
        <v>0</v>
      </c>
      <c r="E3572" s="15">
        <f t="shared" si="346"/>
        <v>0</v>
      </c>
      <c r="F3572" s="15">
        <v>0</v>
      </c>
      <c r="G3572" s="15">
        <v>0</v>
      </c>
      <c r="H3572" s="15">
        <v>0</v>
      </c>
    </row>
    <row r="3573" spans="1:8" ht="31.5" thickTop="1" thickBot="1" x14ac:dyDescent="0.3">
      <c r="A3573" s="5" t="s">
        <v>4202</v>
      </c>
      <c r="B3573" s="6" t="s">
        <v>4203</v>
      </c>
      <c r="C3573" s="14">
        <v>10</v>
      </c>
      <c r="D3573" s="14">
        <v>0</v>
      </c>
      <c r="E3573" s="14">
        <f t="shared" si="346"/>
        <v>0</v>
      </c>
      <c r="F3573" s="14">
        <f>SUM(F3574,F3579:F3580)</f>
        <v>0</v>
      </c>
      <c r="G3573" s="14">
        <f>SUM(G3574,G3579:G3580)</f>
        <v>0</v>
      </c>
      <c r="H3573" s="14">
        <f>SUM(H3574,H3579:H3580)</f>
        <v>0</v>
      </c>
    </row>
    <row r="3574" spans="1:8" ht="16.5" thickTop="1" thickBot="1" x14ac:dyDescent="0.3">
      <c r="A3574" s="5" t="s">
        <v>4204</v>
      </c>
      <c r="B3574" s="7" t="s">
        <v>20</v>
      </c>
      <c r="C3574" s="15">
        <v>6.35</v>
      </c>
      <c r="D3574" s="15">
        <v>0</v>
      </c>
      <c r="E3574" s="15">
        <f t="shared" si="346"/>
        <v>0</v>
      </c>
      <c r="F3574" s="15">
        <f>SUM(F3575:F3578)</f>
        <v>0</v>
      </c>
      <c r="G3574" s="15">
        <f>SUM(G3575:G3578)</f>
        <v>0</v>
      </c>
      <c r="H3574" s="15">
        <f>SUM(H3575:H3578)</f>
        <v>0</v>
      </c>
    </row>
    <row r="3575" spans="1:8" ht="16.5" thickTop="1" thickBot="1" x14ac:dyDescent="0.3">
      <c r="A3575" s="5" t="s">
        <v>4205</v>
      </c>
      <c r="B3575" s="8" t="s">
        <v>22</v>
      </c>
      <c r="C3575" s="15">
        <v>1.89</v>
      </c>
      <c r="D3575" s="15">
        <v>0</v>
      </c>
      <c r="E3575" s="15">
        <f t="shared" si="346"/>
        <v>0</v>
      </c>
      <c r="F3575" s="15">
        <v>0</v>
      </c>
      <c r="G3575" s="15">
        <v>0</v>
      </c>
      <c r="H3575" s="15">
        <v>0</v>
      </c>
    </row>
    <row r="3576" spans="1:8" ht="16.5" thickTop="1" thickBot="1" x14ac:dyDescent="0.3">
      <c r="A3576" s="5" t="s">
        <v>4206</v>
      </c>
      <c r="B3576" s="8" t="s">
        <v>24</v>
      </c>
      <c r="C3576" s="15">
        <v>4.46</v>
      </c>
      <c r="D3576" s="15">
        <v>0</v>
      </c>
      <c r="E3576" s="15">
        <f t="shared" si="346"/>
        <v>0</v>
      </c>
      <c r="F3576" s="15">
        <v>0</v>
      </c>
      <c r="G3576" s="15">
        <v>0</v>
      </c>
      <c r="H3576" s="15">
        <v>0</v>
      </c>
    </row>
    <row r="3577" spans="1:8" ht="16.5" thickTop="1" thickBot="1" x14ac:dyDescent="0.3">
      <c r="A3577" s="5" t="s">
        <v>4207</v>
      </c>
      <c r="B3577" s="8" t="s">
        <v>30</v>
      </c>
      <c r="C3577" s="15">
        <v>0</v>
      </c>
      <c r="D3577" s="15">
        <v>0</v>
      </c>
      <c r="E3577" s="15">
        <f t="shared" si="346"/>
        <v>0</v>
      </c>
      <c r="F3577" s="15">
        <v>0</v>
      </c>
      <c r="G3577" s="15">
        <v>0</v>
      </c>
      <c r="H3577" s="15">
        <v>0</v>
      </c>
    </row>
    <row r="3578" spans="1:8" ht="16.5" thickTop="1" thickBot="1" x14ac:dyDescent="0.3">
      <c r="A3578" s="5" t="s">
        <v>4208</v>
      </c>
      <c r="B3578" s="8" t="s">
        <v>32</v>
      </c>
      <c r="C3578" s="15">
        <v>0</v>
      </c>
      <c r="D3578" s="15">
        <v>0</v>
      </c>
      <c r="E3578" s="15">
        <f t="shared" si="346"/>
        <v>0</v>
      </c>
      <c r="F3578" s="15">
        <v>0</v>
      </c>
      <c r="G3578" s="15">
        <v>0</v>
      </c>
      <c r="H3578" s="15">
        <v>0</v>
      </c>
    </row>
    <row r="3579" spans="1:8" ht="16.5" thickTop="1" thickBot="1" x14ac:dyDescent="0.3">
      <c r="A3579" s="5" t="s">
        <v>4209</v>
      </c>
      <c r="B3579" s="7" t="s">
        <v>36</v>
      </c>
      <c r="C3579" s="15">
        <v>3.65</v>
      </c>
      <c r="D3579" s="15">
        <v>0</v>
      </c>
      <c r="E3579" s="15">
        <f t="shared" si="346"/>
        <v>0</v>
      </c>
      <c r="F3579" s="15">
        <v>0</v>
      </c>
      <c r="G3579" s="15">
        <v>0</v>
      </c>
      <c r="H3579" s="15">
        <v>0</v>
      </c>
    </row>
    <row r="3580" spans="1:8" ht="16.5" thickTop="1" thickBot="1" x14ac:dyDescent="0.3">
      <c r="A3580" s="5" t="s">
        <v>4210</v>
      </c>
      <c r="B3580" s="7" t="s">
        <v>40</v>
      </c>
      <c r="C3580" s="15">
        <v>0</v>
      </c>
      <c r="D3580" s="15">
        <v>0</v>
      </c>
      <c r="E3580" s="15">
        <f t="shared" si="346"/>
        <v>0</v>
      </c>
      <c r="F3580" s="15">
        <v>0</v>
      </c>
      <c r="G3580" s="15">
        <v>0</v>
      </c>
      <c r="H3580" s="15">
        <v>0</v>
      </c>
    </row>
    <row r="3581" spans="1:8" ht="31.5" thickTop="1" thickBot="1" x14ac:dyDescent="0.3">
      <c r="A3581" s="5" t="s">
        <v>4211</v>
      </c>
      <c r="B3581" s="6" t="s">
        <v>4212</v>
      </c>
      <c r="C3581" s="14">
        <v>10</v>
      </c>
      <c r="D3581" s="14">
        <v>0</v>
      </c>
      <c r="E3581" s="14">
        <f t="shared" si="346"/>
        <v>0</v>
      </c>
      <c r="F3581" s="14">
        <f>SUM(F3582)</f>
        <v>0</v>
      </c>
      <c r="G3581" s="14">
        <f>SUM(G3582)</f>
        <v>0</v>
      </c>
      <c r="H3581" s="14">
        <f>SUM(H3582)</f>
        <v>0</v>
      </c>
    </row>
    <row r="3582" spans="1:8" ht="16.5" thickTop="1" thickBot="1" x14ac:dyDescent="0.3">
      <c r="A3582" s="5" t="s">
        <v>4213</v>
      </c>
      <c r="B3582" s="7" t="s">
        <v>20</v>
      </c>
      <c r="C3582" s="15">
        <v>10</v>
      </c>
      <c r="D3582" s="15">
        <v>0</v>
      </c>
      <c r="E3582" s="15">
        <f t="shared" si="346"/>
        <v>0</v>
      </c>
      <c r="F3582" s="15">
        <f>SUM(F3583:F3584)</f>
        <v>0</v>
      </c>
      <c r="G3582" s="15">
        <f>SUM(G3583:G3584)</f>
        <v>0</v>
      </c>
      <c r="H3582" s="15">
        <f>SUM(H3583:H3584)</f>
        <v>0</v>
      </c>
    </row>
    <row r="3583" spans="1:8" ht="16.5" thickTop="1" thickBot="1" x14ac:dyDescent="0.3">
      <c r="A3583" s="5" t="s">
        <v>4214</v>
      </c>
      <c r="B3583" s="8" t="s">
        <v>22</v>
      </c>
      <c r="C3583" s="15">
        <v>2.75</v>
      </c>
      <c r="D3583" s="15">
        <v>0</v>
      </c>
      <c r="E3583" s="15">
        <f t="shared" si="346"/>
        <v>0</v>
      </c>
      <c r="F3583" s="15">
        <v>0</v>
      </c>
      <c r="G3583" s="15">
        <v>0</v>
      </c>
      <c r="H3583" s="15">
        <v>0</v>
      </c>
    </row>
    <row r="3584" spans="1:8" ht="16.5" thickTop="1" thickBot="1" x14ac:dyDescent="0.3">
      <c r="A3584" s="5" t="s">
        <v>4215</v>
      </c>
      <c r="B3584" s="8" t="s">
        <v>24</v>
      </c>
      <c r="C3584" s="15">
        <v>7.25</v>
      </c>
      <c r="D3584" s="15">
        <v>0</v>
      </c>
      <c r="E3584" s="15">
        <f t="shared" si="346"/>
        <v>0</v>
      </c>
      <c r="F3584" s="15">
        <v>0</v>
      </c>
      <c r="G3584" s="15">
        <v>0</v>
      </c>
      <c r="H3584" s="15">
        <v>0</v>
      </c>
    </row>
    <row r="3585" spans="1:8" ht="31.5" thickTop="1" thickBot="1" x14ac:dyDescent="0.3">
      <c r="A3585" s="5" t="s">
        <v>4216</v>
      </c>
      <c r="B3585" s="6" t="s">
        <v>4217</v>
      </c>
      <c r="C3585" s="14">
        <v>14.9</v>
      </c>
      <c r="D3585" s="14">
        <v>0</v>
      </c>
      <c r="E3585" s="14">
        <f t="shared" si="346"/>
        <v>0</v>
      </c>
      <c r="F3585" s="14">
        <f>SUM(F3586,F3590)</f>
        <v>0</v>
      </c>
      <c r="G3585" s="14">
        <f>SUM(G3586,G3590)</f>
        <v>0</v>
      </c>
      <c r="H3585" s="14">
        <f>SUM(H3586,H3590)</f>
        <v>0</v>
      </c>
    </row>
    <row r="3586" spans="1:8" ht="16.5" thickTop="1" thickBot="1" x14ac:dyDescent="0.3">
      <c r="A3586" s="5" t="s">
        <v>4218</v>
      </c>
      <c r="B3586" s="7" t="s">
        <v>20</v>
      </c>
      <c r="C3586" s="15">
        <v>10</v>
      </c>
      <c r="D3586" s="15">
        <v>0</v>
      </c>
      <c r="E3586" s="15">
        <f t="shared" si="346"/>
        <v>0</v>
      </c>
      <c r="F3586" s="15">
        <f>SUM(F3587:F3589)</f>
        <v>0</v>
      </c>
      <c r="G3586" s="15">
        <f>SUM(G3587:G3589)</f>
        <v>0</v>
      </c>
      <c r="H3586" s="15">
        <f>SUM(H3587:H3589)</f>
        <v>0</v>
      </c>
    </row>
    <row r="3587" spans="1:8" ht="16.5" thickTop="1" thickBot="1" x14ac:dyDescent="0.3">
      <c r="A3587" s="5" t="s">
        <v>4219</v>
      </c>
      <c r="B3587" s="8" t="s">
        <v>22</v>
      </c>
      <c r="C3587" s="15">
        <v>2.73</v>
      </c>
      <c r="D3587" s="15">
        <v>0</v>
      </c>
      <c r="E3587" s="15">
        <f t="shared" si="346"/>
        <v>0</v>
      </c>
      <c r="F3587" s="15">
        <v>0</v>
      </c>
      <c r="G3587" s="15">
        <v>0</v>
      </c>
      <c r="H3587" s="15">
        <v>0</v>
      </c>
    </row>
    <row r="3588" spans="1:8" ht="16.5" thickTop="1" thickBot="1" x14ac:dyDescent="0.3">
      <c r="A3588" s="5" t="s">
        <v>4220</v>
      </c>
      <c r="B3588" s="8" t="s">
        <v>24</v>
      </c>
      <c r="C3588" s="15">
        <v>7.27</v>
      </c>
      <c r="D3588" s="15">
        <v>0</v>
      </c>
      <c r="E3588" s="15">
        <f t="shared" si="346"/>
        <v>0</v>
      </c>
      <c r="F3588" s="15">
        <v>0</v>
      </c>
      <c r="G3588" s="15">
        <v>0</v>
      </c>
      <c r="H3588" s="15">
        <v>0</v>
      </c>
    </row>
    <row r="3589" spans="1:8" ht="16.5" thickTop="1" thickBot="1" x14ac:dyDescent="0.3">
      <c r="A3589" s="5" t="s">
        <v>4221</v>
      </c>
      <c r="B3589" s="8" t="s">
        <v>34</v>
      </c>
      <c r="C3589" s="15">
        <v>0</v>
      </c>
      <c r="D3589" s="15">
        <v>0</v>
      </c>
      <c r="E3589" s="15">
        <f t="shared" si="346"/>
        <v>0</v>
      </c>
      <c r="F3589" s="15">
        <v>0</v>
      </c>
      <c r="G3589" s="15">
        <v>0</v>
      </c>
      <c r="H3589" s="15">
        <v>0</v>
      </c>
    </row>
    <row r="3590" spans="1:8" ht="16.5" thickTop="1" thickBot="1" x14ac:dyDescent="0.3">
      <c r="A3590" s="5" t="s">
        <v>4222</v>
      </c>
      <c r="B3590" s="7" t="s">
        <v>36</v>
      </c>
      <c r="C3590" s="15">
        <v>4.9000000000000004</v>
      </c>
      <c r="D3590" s="15">
        <v>0</v>
      </c>
      <c r="E3590" s="15">
        <f t="shared" ref="E3590:E3653" si="347">SUM(F3590:H3590)</f>
        <v>0</v>
      </c>
      <c r="F3590" s="15">
        <v>0</v>
      </c>
      <c r="G3590" s="15">
        <v>0</v>
      </c>
      <c r="H3590" s="15">
        <v>0</v>
      </c>
    </row>
    <row r="3591" spans="1:8" ht="46.5" thickTop="1" thickBot="1" x14ac:dyDescent="0.3">
      <c r="A3591" s="5" t="s">
        <v>4223</v>
      </c>
      <c r="B3591" s="6" t="s">
        <v>4224</v>
      </c>
      <c r="C3591" s="14">
        <v>10</v>
      </c>
      <c r="D3591" s="14">
        <v>0</v>
      </c>
      <c r="E3591" s="14">
        <f t="shared" si="347"/>
        <v>0</v>
      </c>
      <c r="F3591" s="14">
        <f>SUM(F3592)</f>
        <v>0</v>
      </c>
      <c r="G3591" s="14">
        <f>SUM(G3592)</f>
        <v>0</v>
      </c>
      <c r="H3591" s="14">
        <f>SUM(H3592)</f>
        <v>0</v>
      </c>
    </row>
    <row r="3592" spans="1:8" ht="16.5" thickTop="1" thickBot="1" x14ac:dyDescent="0.3">
      <c r="A3592" s="5" t="s">
        <v>4225</v>
      </c>
      <c r="B3592" s="7" t="s">
        <v>20</v>
      </c>
      <c r="C3592" s="15">
        <v>10</v>
      </c>
      <c r="D3592" s="15">
        <v>0</v>
      </c>
      <c r="E3592" s="15">
        <f t="shared" si="347"/>
        <v>0</v>
      </c>
      <c r="F3592" s="15">
        <f>SUM(F3593:F3595)</f>
        <v>0</v>
      </c>
      <c r="G3592" s="15">
        <f>SUM(G3593:G3595)</f>
        <v>0</v>
      </c>
      <c r="H3592" s="15">
        <f>SUM(H3593:H3595)</f>
        <v>0</v>
      </c>
    </row>
    <row r="3593" spans="1:8" ht="16.5" thickTop="1" thickBot="1" x14ac:dyDescent="0.3">
      <c r="A3593" s="5" t="s">
        <v>4226</v>
      </c>
      <c r="B3593" s="8" t="s">
        <v>22</v>
      </c>
      <c r="C3593" s="15">
        <v>0</v>
      </c>
      <c r="D3593" s="15">
        <v>0</v>
      </c>
      <c r="E3593" s="15">
        <f t="shared" si="347"/>
        <v>0</v>
      </c>
      <c r="F3593" s="15">
        <v>0</v>
      </c>
      <c r="G3593" s="15">
        <v>0</v>
      </c>
      <c r="H3593" s="15">
        <v>0</v>
      </c>
    </row>
    <row r="3594" spans="1:8" ht="16.5" thickTop="1" thickBot="1" x14ac:dyDescent="0.3">
      <c r="A3594" s="5" t="s">
        <v>4227</v>
      </c>
      <c r="B3594" s="8" t="s">
        <v>24</v>
      </c>
      <c r="C3594" s="15">
        <v>10</v>
      </c>
      <c r="D3594" s="15">
        <v>0</v>
      </c>
      <c r="E3594" s="15">
        <f t="shared" si="347"/>
        <v>0</v>
      </c>
      <c r="F3594" s="15">
        <v>0</v>
      </c>
      <c r="G3594" s="15">
        <v>0</v>
      </c>
      <c r="H3594" s="15">
        <v>0</v>
      </c>
    </row>
    <row r="3595" spans="1:8" ht="16.5" thickTop="1" thickBot="1" x14ac:dyDescent="0.3">
      <c r="A3595" s="5" t="s">
        <v>4228</v>
      </c>
      <c r="B3595" s="8" t="s">
        <v>34</v>
      </c>
      <c r="C3595" s="15">
        <v>0</v>
      </c>
      <c r="D3595" s="15">
        <v>0</v>
      </c>
      <c r="E3595" s="15">
        <f t="shared" si="347"/>
        <v>0</v>
      </c>
      <c r="F3595" s="15">
        <v>0</v>
      </c>
      <c r="G3595" s="15">
        <v>0</v>
      </c>
      <c r="H3595" s="15">
        <v>0</v>
      </c>
    </row>
    <row r="3596" spans="1:8" ht="31.5" thickTop="1" thickBot="1" x14ac:dyDescent="0.3">
      <c r="A3596" s="5" t="s">
        <v>4229</v>
      </c>
      <c r="B3596" s="6" t="s">
        <v>4230</v>
      </c>
      <c r="C3596" s="14">
        <v>10</v>
      </c>
      <c r="D3596" s="14">
        <v>0</v>
      </c>
      <c r="E3596" s="14">
        <f t="shared" si="347"/>
        <v>0</v>
      </c>
      <c r="F3596" s="14">
        <f>SUM(F3597,F3603:F3604)</f>
        <v>0</v>
      </c>
      <c r="G3596" s="14">
        <f>SUM(G3597,G3603:G3604)</f>
        <v>0</v>
      </c>
      <c r="H3596" s="14">
        <f>SUM(H3597,H3603:H3604)</f>
        <v>0</v>
      </c>
    </row>
    <row r="3597" spans="1:8" ht="16.5" thickTop="1" thickBot="1" x14ac:dyDescent="0.3">
      <c r="A3597" s="5" t="s">
        <v>4231</v>
      </c>
      <c r="B3597" s="7" t="s">
        <v>20</v>
      </c>
      <c r="C3597" s="15">
        <v>10</v>
      </c>
      <c r="D3597" s="15">
        <v>0</v>
      </c>
      <c r="E3597" s="15">
        <f t="shared" si="347"/>
        <v>0</v>
      </c>
      <c r="F3597" s="15">
        <f>SUM(F3598:F3602)</f>
        <v>0</v>
      </c>
      <c r="G3597" s="15">
        <f>SUM(G3598:G3602)</f>
        <v>0</v>
      </c>
      <c r="H3597" s="15">
        <f>SUM(H3598:H3602)</f>
        <v>0</v>
      </c>
    </row>
    <row r="3598" spans="1:8" ht="16.5" thickTop="1" thickBot="1" x14ac:dyDescent="0.3">
      <c r="A3598" s="5" t="s">
        <v>4232</v>
      </c>
      <c r="B3598" s="8" t="s">
        <v>22</v>
      </c>
      <c r="C3598" s="15">
        <v>0</v>
      </c>
      <c r="D3598" s="15">
        <v>0</v>
      </c>
      <c r="E3598" s="15">
        <f t="shared" si="347"/>
        <v>0</v>
      </c>
      <c r="F3598" s="15">
        <v>0</v>
      </c>
      <c r="G3598" s="15">
        <v>0</v>
      </c>
      <c r="H3598" s="15">
        <v>0</v>
      </c>
    </row>
    <row r="3599" spans="1:8" ht="16.5" thickTop="1" thickBot="1" x14ac:dyDescent="0.3">
      <c r="A3599" s="5" t="s">
        <v>4233</v>
      </c>
      <c r="B3599" s="8" t="s">
        <v>24</v>
      </c>
      <c r="C3599" s="15">
        <v>10</v>
      </c>
      <c r="D3599" s="15">
        <v>0</v>
      </c>
      <c r="E3599" s="15">
        <f t="shared" si="347"/>
        <v>0</v>
      </c>
      <c r="F3599" s="15">
        <v>0</v>
      </c>
      <c r="G3599" s="15">
        <v>0</v>
      </c>
      <c r="H3599" s="15">
        <v>0</v>
      </c>
    </row>
    <row r="3600" spans="1:8" ht="16.5" thickTop="1" thickBot="1" x14ac:dyDescent="0.3">
      <c r="A3600" s="5" t="s">
        <v>4234</v>
      </c>
      <c r="B3600" s="8" t="s">
        <v>30</v>
      </c>
      <c r="C3600" s="15">
        <v>0</v>
      </c>
      <c r="D3600" s="15">
        <v>0</v>
      </c>
      <c r="E3600" s="15">
        <f t="shared" si="347"/>
        <v>0</v>
      </c>
      <c r="F3600" s="15">
        <v>0</v>
      </c>
      <c r="G3600" s="15">
        <v>0</v>
      </c>
      <c r="H3600" s="15">
        <v>0</v>
      </c>
    </row>
    <row r="3601" spans="1:8" ht="16.5" thickTop="1" thickBot="1" x14ac:dyDescent="0.3">
      <c r="A3601" s="5" t="s">
        <v>4235</v>
      </c>
      <c r="B3601" s="8" t="s">
        <v>32</v>
      </c>
      <c r="C3601" s="15">
        <v>0</v>
      </c>
      <c r="D3601" s="15">
        <v>0</v>
      </c>
      <c r="E3601" s="15">
        <f t="shared" si="347"/>
        <v>0</v>
      </c>
      <c r="F3601" s="15">
        <v>0</v>
      </c>
      <c r="G3601" s="15">
        <v>0</v>
      </c>
      <c r="H3601" s="15">
        <v>0</v>
      </c>
    </row>
    <row r="3602" spans="1:8" ht="16.5" thickTop="1" thickBot="1" x14ac:dyDescent="0.3">
      <c r="A3602" s="5" t="s">
        <v>4236</v>
      </c>
      <c r="B3602" s="8" t="s">
        <v>34</v>
      </c>
      <c r="C3602" s="15">
        <v>0</v>
      </c>
      <c r="D3602" s="15">
        <v>0</v>
      </c>
      <c r="E3602" s="15">
        <f t="shared" si="347"/>
        <v>0</v>
      </c>
      <c r="F3602" s="15">
        <v>0</v>
      </c>
      <c r="G3602" s="15">
        <v>0</v>
      </c>
      <c r="H3602" s="15">
        <v>0</v>
      </c>
    </row>
    <row r="3603" spans="1:8" ht="16.5" thickTop="1" thickBot="1" x14ac:dyDescent="0.3">
      <c r="A3603" s="5" t="s">
        <v>4237</v>
      </c>
      <c r="B3603" s="7" t="s">
        <v>36</v>
      </c>
      <c r="C3603" s="15">
        <v>0</v>
      </c>
      <c r="D3603" s="15">
        <v>0</v>
      </c>
      <c r="E3603" s="15">
        <f t="shared" si="347"/>
        <v>0</v>
      </c>
      <c r="F3603" s="15">
        <v>0</v>
      </c>
      <c r="G3603" s="15">
        <v>0</v>
      </c>
      <c r="H3603" s="15">
        <v>0</v>
      </c>
    </row>
    <row r="3604" spans="1:8" ht="16.5" thickTop="1" thickBot="1" x14ac:dyDescent="0.3">
      <c r="A3604" s="5" t="s">
        <v>4238</v>
      </c>
      <c r="B3604" s="7" t="s">
        <v>40</v>
      </c>
      <c r="C3604" s="15">
        <v>0</v>
      </c>
      <c r="D3604" s="15">
        <v>0</v>
      </c>
      <c r="E3604" s="15">
        <f t="shared" si="347"/>
        <v>0</v>
      </c>
      <c r="F3604" s="15">
        <v>0</v>
      </c>
      <c r="G3604" s="15">
        <v>0</v>
      </c>
      <c r="H3604" s="15">
        <v>0</v>
      </c>
    </row>
    <row r="3605" spans="1:8" ht="46.5" thickTop="1" thickBot="1" x14ac:dyDescent="0.3">
      <c r="A3605" s="5" t="s">
        <v>4239</v>
      </c>
      <c r="B3605" s="6" t="s">
        <v>4240</v>
      </c>
      <c r="C3605" s="14">
        <v>4651.0041500000007</v>
      </c>
      <c r="D3605" s="14">
        <v>3200</v>
      </c>
      <c r="E3605" s="14">
        <f t="shared" si="347"/>
        <v>3003</v>
      </c>
      <c r="F3605" s="14">
        <f>SUM(F3606,F3610)</f>
        <v>3003</v>
      </c>
      <c r="G3605" s="14">
        <f>SUM(G3606,G3610)</f>
        <v>0</v>
      </c>
      <c r="H3605" s="14">
        <f>SUM(H3606,H3610)</f>
        <v>0</v>
      </c>
    </row>
    <row r="3606" spans="1:8" ht="16.5" thickTop="1" thickBot="1" x14ac:dyDescent="0.3">
      <c r="A3606" s="5" t="s">
        <v>4241</v>
      </c>
      <c r="B3606" s="7" t="s">
        <v>20</v>
      </c>
      <c r="C3606" s="15">
        <v>4651.0041500000007</v>
      </c>
      <c r="D3606" s="15">
        <v>3200</v>
      </c>
      <c r="E3606" s="15">
        <f t="shared" si="347"/>
        <v>3003</v>
      </c>
      <c r="F3606" s="15">
        <f>SUM(F3607:F3609)</f>
        <v>3003</v>
      </c>
      <c r="G3606" s="15">
        <f>SUM(G3607:G3609)</f>
        <v>0</v>
      </c>
      <c r="H3606" s="15">
        <f>SUM(H3607:H3609)</f>
        <v>0</v>
      </c>
    </row>
    <row r="3607" spans="1:8" ht="16.5" thickTop="1" thickBot="1" x14ac:dyDescent="0.3">
      <c r="A3607" s="5" t="s">
        <v>4242</v>
      </c>
      <c r="B3607" s="8" t="s">
        <v>24</v>
      </c>
      <c r="C3607" s="15">
        <v>1032.28152</v>
      </c>
      <c r="D3607" s="15">
        <v>600</v>
      </c>
      <c r="E3607" s="15">
        <f t="shared" si="347"/>
        <v>885</v>
      </c>
      <c r="F3607" s="15">
        <v>885</v>
      </c>
      <c r="G3607" s="15">
        <v>0</v>
      </c>
      <c r="H3607" s="15">
        <v>0</v>
      </c>
    </row>
    <row r="3608" spans="1:8" ht="16.5" thickTop="1" thickBot="1" x14ac:dyDescent="0.3">
      <c r="A3608" s="5" t="s">
        <v>4243</v>
      </c>
      <c r="B3608" s="8" t="s">
        <v>30</v>
      </c>
      <c r="C3608" s="15">
        <v>343.80239999999998</v>
      </c>
      <c r="D3608" s="15">
        <v>195</v>
      </c>
      <c r="E3608" s="15">
        <f t="shared" si="347"/>
        <v>210</v>
      </c>
      <c r="F3608" s="15">
        <v>210</v>
      </c>
      <c r="G3608" s="15">
        <v>0</v>
      </c>
      <c r="H3608" s="15">
        <v>0</v>
      </c>
    </row>
    <row r="3609" spans="1:8" ht="16.5" thickTop="1" thickBot="1" x14ac:dyDescent="0.3">
      <c r="A3609" s="5" t="s">
        <v>4244</v>
      </c>
      <c r="B3609" s="8" t="s">
        <v>34</v>
      </c>
      <c r="C3609" s="15">
        <v>3274.9202300000002</v>
      </c>
      <c r="D3609" s="15">
        <v>2405</v>
      </c>
      <c r="E3609" s="15">
        <f t="shared" si="347"/>
        <v>1908</v>
      </c>
      <c r="F3609" s="15">
        <v>1908</v>
      </c>
      <c r="G3609" s="15">
        <v>0</v>
      </c>
      <c r="H3609" s="15">
        <v>0</v>
      </c>
    </row>
    <row r="3610" spans="1:8" ht="16.5" thickTop="1" thickBot="1" x14ac:dyDescent="0.3">
      <c r="A3610" s="5" t="s">
        <v>4245</v>
      </c>
      <c r="B3610" s="7" t="s">
        <v>36</v>
      </c>
      <c r="C3610" s="15">
        <v>0</v>
      </c>
      <c r="D3610" s="15">
        <v>0</v>
      </c>
      <c r="E3610" s="15">
        <f t="shared" si="347"/>
        <v>0</v>
      </c>
      <c r="F3610" s="15">
        <v>0</v>
      </c>
      <c r="G3610" s="15">
        <v>0</v>
      </c>
      <c r="H3610" s="15">
        <v>0</v>
      </c>
    </row>
    <row r="3611" spans="1:8" ht="46.5" thickTop="1" thickBot="1" x14ac:dyDescent="0.3">
      <c r="A3611" s="5" t="s">
        <v>4246</v>
      </c>
      <c r="B3611" s="6" t="s">
        <v>4247</v>
      </c>
      <c r="C3611" s="14">
        <v>989.75</v>
      </c>
      <c r="D3611" s="14">
        <v>996</v>
      </c>
      <c r="E3611" s="14">
        <f t="shared" si="347"/>
        <v>996</v>
      </c>
      <c r="F3611" s="14">
        <f>SUM(F3612)</f>
        <v>996</v>
      </c>
      <c r="G3611" s="14">
        <f>SUM(G3612)</f>
        <v>0</v>
      </c>
      <c r="H3611" s="14">
        <f>SUM(H3612)</f>
        <v>0</v>
      </c>
    </row>
    <row r="3612" spans="1:8" ht="16.5" thickTop="1" thickBot="1" x14ac:dyDescent="0.3">
      <c r="A3612" s="5" t="s">
        <v>4248</v>
      </c>
      <c r="B3612" s="7" t="s">
        <v>20</v>
      </c>
      <c r="C3612" s="15">
        <v>989.75</v>
      </c>
      <c r="D3612" s="15">
        <v>996</v>
      </c>
      <c r="E3612" s="15">
        <f t="shared" si="347"/>
        <v>996</v>
      </c>
      <c r="F3612" s="15">
        <f>SUM(F3613:F3614)</f>
        <v>996</v>
      </c>
      <c r="G3612" s="15">
        <f>SUM(G3613:G3614)</f>
        <v>0</v>
      </c>
      <c r="H3612" s="15">
        <f>SUM(H3613:H3614)</f>
        <v>0</v>
      </c>
    </row>
    <row r="3613" spans="1:8" ht="16.5" thickTop="1" thickBot="1" x14ac:dyDescent="0.3">
      <c r="A3613" s="5" t="s">
        <v>4249</v>
      </c>
      <c r="B3613" s="8" t="s">
        <v>32</v>
      </c>
      <c r="C3613" s="15">
        <v>99.75</v>
      </c>
      <c r="D3613" s="15">
        <v>102</v>
      </c>
      <c r="E3613" s="15">
        <f t="shared" si="347"/>
        <v>102</v>
      </c>
      <c r="F3613" s="15">
        <v>102</v>
      </c>
      <c r="G3613" s="15">
        <v>0</v>
      </c>
      <c r="H3613" s="15">
        <v>0</v>
      </c>
    </row>
    <row r="3614" spans="1:8" ht="16.5" thickTop="1" thickBot="1" x14ac:dyDescent="0.3">
      <c r="A3614" s="5" t="s">
        <v>4250</v>
      </c>
      <c r="B3614" s="8" t="s">
        <v>34</v>
      </c>
      <c r="C3614" s="15">
        <v>890</v>
      </c>
      <c r="D3614" s="15">
        <v>894</v>
      </c>
      <c r="E3614" s="15">
        <f t="shared" si="347"/>
        <v>894</v>
      </c>
      <c r="F3614" s="15">
        <v>894</v>
      </c>
      <c r="G3614" s="15">
        <v>0</v>
      </c>
      <c r="H3614" s="15">
        <v>0</v>
      </c>
    </row>
    <row r="3615" spans="1:8" ht="46.5" thickTop="1" thickBot="1" x14ac:dyDescent="0.3">
      <c r="A3615" s="5" t="s">
        <v>4251</v>
      </c>
      <c r="B3615" s="6" t="s">
        <v>4252</v>
      </c>
      <c r="C3615" s="14">
        <v>288.39999999999998</v>
      </c>
      <c r="D3615" s="14">
        <v>1000</v>
      </c>
      <c r="E3615" s="14">
        <f t="shared" si="347"/>
        <v>5000</v>
      </c>
      <c r="F3615" s="14">
        <f>SUM(F3616,F3620)</f>
        <v>5000</v>
      </c>
      <c r="G3615" s="14">
        <f>SUM(G3616,G3620)</f>
        <v>0</v>
      </c>
      <c r="H3615" s="14">
        <f>SUM(H3616,H3620)</f>
        <v>0</v>
      </c>
    </row>
    <row r="3616" spans="1:8" ht="16.5" thickTop="1" thickBot="1" x14ac:dyDescent="0.3">
      <c r="A3616" s="5" t="s">
        <v>4253</v>
      </c>
      <c r="B3616" s="7" t="s">
        <v>20</v>
      </c>
      <c r="C3616" s="15">
        <v>288.39999999999998</v>
      </c>
      <c r="D3616" s="15">
        <v>300</v>
      </c>
      <c r="E3616" s="15">
        <f t="shared" si="347"/>
        <v>0</v>
      </c>
      <c r="F3616" s="15">
        <f>SUM(F3617:F3619)</f>
        <v>0</v>
      </c>
      <c r="G3616" s="15">
        <f>SUM(G3617:G3619)</f>
        <v>0</v>
      </c>
      <c r="H3616" s="15">
        <f>SUM(H3617:H3619)</f>
        <v>0</v>
      </c>
    </row>
    <row r="3617" spans="1:8" ht="16.5" thickTop="1" thickBot="1" x14ac:dyDescent="0.3">
      <c r="A3617" s="5" t="s">
        <v>4254</v>
      </c>
      <c r="B3617" s="8" t="s">
        <v>24</v>
      </c>
      <c r="C3617" s="15">
        <v>0</v>
      </c>
      <c r="D3617" s="15">
        <v>300</v>
      </c>
      <c r="E3617" s="15">
        <f t="shared" si="347"/>
        <v>0</v>
      </c>
      <c r="F3617" s="15">
        <v>0</v>
      </c>
      <c r="G3617" s="15">
        <v>0</v>
      </c>
      <c r="H3617" s="15">
        <v>0</v>
      </c>
    </row>
    <row r="3618" spans="1:8" ht="16.5" thickTop="1" thickBot="1" x14ac:dyDescent="0.3">
      <c r="A3618" s="5" t="s">
        <v>4255</v>
      </c>
      <c r="B3618" s="8" t="s">
        <v>30</v>
      </c>
      <c r="C3618" s="15">
        <v>280</v>
      </c>
      <c r="D3618" s="15">
        <v>0</v>
      </c>
      <c r="E3618" s="15">
        <f t="shared" si="347"/>
        <v>0</v>
      </c>
      <c r="F3618" s="15">
        <v>0</v>
      </c>
      <c r="G3618" s="15">
        <v>0</v>
      </c>
      <c r="H3618" s="15">
        <v>0</v>
      </c>
    </row>
    <row r="3619" spans="1:8" ht="16.5" thickTop="1" thickBot="1" x14ac:dyDescent="0.3">
      <c r="A3619" s="5" t="s">
        <v>4256</v>
      </c>
      <c r="B3619" s="8" t="s">
        <v>34</v>
      </c>
      <c r="C3619" s="15">
        <v>8.4</v>
      </c>
      <c r="D3619" s="15">
        <v>0</v>
      </c>
      <c r="E3619" s="15">
        <f t="shared" si="347"/>
        <v>0</v>
      </c>
      <c r="F3619" s="15">
        <v>0</v>
      </c>
      <c r="G3619" s="15">
        <v>0</v>
      </c>
      <c r="H3619" s="15">
        <v>0</v>
      </c>
    </row>
    <row r="3620" spans="1:8" ht="16.5" thickTop="1" thickBot="1" x14ac:dyDescent="0.3">
      <c r="A3620" s="5" t="s">
        <v>4257</v>
      </c>
      <c r="B3620" s="7" t="s">
        <v>36</v>
      </c>
      <c r="C3620" s="15">
        <v>0</v>
      </c>
      <c r="D3620" s="15">
        <v>700</v>
      </c>
      <c r="E3620" s="15">
        <f t="shared" si="347"/>
        <v>5000</v>
      </c>
      <c r="F3620" s="15">
        <v>5000</v>
      </c>
      <c r="G3620" s="15">
        <v>0</v>
      </c>
      <c r="H3620" s="15">
        <v>0</v>
      </c>
    </row>
    <row r="3621" spans="1:8" ht="31.5" thickTop="1" thickBot="1" x14ac:dyDescent="0.3">
      <c r="A3621" s="5" t="s">
        <v>4258</v>
      </c>
      <c r="B3621" s="6" t="s">
        <v>4259</v>
      </c>
      <c r="C3621" s="14">
        <v>11346.597519999999</v>
      </c>
      <c r="D3621" s="14">
        <v>7922</v>
      </c>
      <c r="E3621" s="14">
        <f t="shared" si="347"/>
        <v>6379</v>
      </c>
      <c r="F3621" s="14">
        <f>SUM(F3622,F3626:F3627)</f>
        <v>6379</v>
      </c>
      <c r="G3621" s="14">
        <f>SUM(G3622,G3626:G3627)</f>
        <v>0</v>
      </c>
      <c r="H3621" s="14">
        <f>SUM(H3622,H3626:H3627)</f>
        <v>0</v>
      </c>
    </row>
    <row r="3622" spans="1:8" ht="16.5" thickTop="1" thickBot="1" x14ac:dyDescent="0.3">
      <c r="A3622" s="5" t="s">
        <v>4260</v>
      </c>
      <c r="B3622" s="7" t="s">
        <v>20</v>
      </c>
      <c r="C3622" s="15">
        <v>11344.39752</v>
      </c>
      <c r="D3622" s="15">
        <v>7922</v>
      </c>
      <c r="E3622" s="15">
        <f t="shared" si="347"/>
        <v>6379</v>
      </c>
      <c r="F3622" s="15">
        <f>SUM(F3623:F3625)</f>
        <v>6379</v>
      </c>
      <c r="G3622" s="15">
        <f>SUM(G3623:G3625)</f>
        <v>0</v>
      </c>
      <c r="H3622" s="15">
        <f>SUM(H3623:H3625)</f>
        <v>0</v>
      </c>
    </row>
    <row r="3623" spans="1:8" ht="16.5" thickTop="1" thickBot="1" x14ac:dyDescent="0.3">
      <c r="A3623" s="5" t="s">
        <v>4261</v>
      </c>
      <c r="B3623" s="8" t="s">
        <v>24</v>
      </c>
      <c r="C3623" s="15">
        <v>397.54298</v>
      </c>
      <c r="D3623" s="15">
        <v>500</v>
      </c>
      <c r="E3623" s="15">
        <f t="shared" si="347"/>
        <v>400</v>
      </c>
      <c r="F3623" s="15">
        <v>400</v>
      </c>
      <c r="G3623" s="15">
        <v>0</v>
      </c>
      <c r="H3623" s="15">
        <v>0</v>
      </c>
    </row>
    <row r="3624" spans="1:8" ht="16.5" thickTop="1" thickBot="1" x14ac:dyDescent="0.3">
      <c r="A3624" s="5" t="s">
        <v>4262</v>
      </c>
      <c r="B3624" s="8" t="s">
        <v>30</v>
      </c>
      <c r="C3624" s="15">
        <v>143.49799999999999</v>
      </c>
      <c r="D3624" s="15">
        <v>0</v>
      </c>
      <c r="E3624" s="15">
        <f t="shared" si="347"/>
        <v>0</v>
      </c>
      <c r="F3624" s="15">
        <v>0</v>
      </c>
      <c r="G3624" s="15">
        <v>0</v>
      </c>
      <c r="H3624" s="15">
        <v>0</v>
      </c>
    </row>
    <row r="3625" spans="1:8" ht="16.5" thickTop="1" thickBot="1" x14ac:dyDescent="0.3">
      <c r="A3625" s="5" t="s">
        <v>4263</v>
      </c>
      <c r="B3625" s="8" t="s">
        <v>34</v>
      </c>
      <c r="C3625" s="15">
        <v>10803.356540000001</v>
      </c>
      <c r="D3625" s="15">
        <v>7422</v>
      </c>
      <c r="E3625" s="15">
        <f t="shared" si="347"/>
        <v>5979</v>
      </c>
      <c r="F3625" s="15">
        <v>5979</v>
      </c>
      <c r="G3625" s="15">
        <v>0</v>
      </c>
      <c r="H3625" s="15">
        <v>0</v>
      </c>
    </row>
    <row r="3626" spans="1:8" ht="16.5" thickTop="1" thickBot="1" x14ac:dyDescent="0.3">
      <c r="A3626" s="5" t="s">
        <v>4264</v>
      </c>
      <c r="B3626" s="7" t="s">
        <v>36</v>
      </c>
      <c r="C3626" s="15">
        <v>2.2000000000000002</v>
      </c>
      <c r="D3626" s="15">
        <v>0</v>
      </c>
      <c r="E3626" s="15">
        <f t="shared" si="347"/>
        <v>0</v>
      </c>
      <c r="F3626" s="15">
        <v>0</v>
      </c>
      <c r="G3626" s="15">
        <v>0</v>
      </c>
      <c r="H3626" s="15">
        <v>0</v>
      </c>
    </row>
    <row r="3627" spans="1:8" ht="16.5" thickTop="1" thickBot="1" x14ac:dyDescent="0.3">
      <c r="A3627" s="5" t="s">
        <v>4265</v>
      </c>
      <c r="B3627" s="7" t="s">
        <v>40</v>
      </c>
      <c r="C3627" s="15">
        <v>0</v>
      </c>
      <c r="D3627" s="15">
        <v>0</v>
      </c>
      <c r="E3627" s="15">
        <f t="shared" si="347"/>
        <v>0</v>
      </c>
      <c r="F3627" s="15">
        <v>0</v>
      </c>
      <c r="G3627" s="15">
        <v>0</v>
      </c>
      <c r="H3627" s="15">
        <v>0</v>
      </c>
    </row>
    <row r="3628" spans="1:8" ht="16.5" thickTop="1" thickBot="1" x14ac:dyDescent="0.3">
      <c r="A3628" s="5" t="s">
        <v>4266</v>
      </c>
      <c r="B3628" s="6" t="s">
        <v>4267</v>
      </c>
      <c r="C3628" s="14">
        <v>2117.2777000000001</v>
      </c>
      <c r="D3628" s="14">
        <v>2560</v>
      </c>
      <c r="E3628" s="14">
        <f t="shared" si="347"/>
        <v>2300</v>
      </c>
      <c r="F3628" s="14">
        <f>SUM(F3629)</f>
        <v>2300</v>
      </c>
      <c r="G3628" s="14">
        <f>SUM(G3629)</f>
        <v>0</v>
      </c>
      <c r="H3628" s="14">
        <f>SUM(H3629)</f>
        <v>0</v>
      </c>
    </row>
    <row r="3629" spans="1:8" ht="16.5" thickTop="1" thickBot="1" x14ac:dyDescent="0.3">
      <c r="A3629" s="5" t="s">
        <v>4268</v>
      </c>
      <c r="B3629" s="7" t="s">
        <v>20</v>
      </c>
      <c r="C3629" s="15">
        <v>2117.2777000000001</v>
      </c>
      <c r="D3629" s="15">
        <v>2560</v>
      </c>
      <c r="E3629" s="15">
        <f t="shared" si="347"/>
        <v>2300</v>
      </c>
      <c r="F3629" s="15">
        <f>SUM(F3630:F3631)</f>
        <v>2300</v>
      </c>
      <c r="G3629" s="15">
        <f>SUM(G3630:G3631)</f>
        <v>0</v>
      </c>
      <c r="H3629" s="15">
        <f>SUM(H3630:H3631)</f>
        <v>0</v>
      </c>
    </row>
    <row r="3630" spans="1:8" ht="16.5" thickTop="1" thickBot="1" x14ac:dyDescent="0.3">
      <c r="A3630" s="5" t="s">
        <v>4269</v>
      </c>
      <c r="B3630" s="8" t="s">
        <v>24</v>
      </c>
      <c r="C3630" s="15">
        <v>1463.1044000000002</v>
      </c>
      <c r="D3630" s="15">
        <v>30</v>
      </c>
      <c r="E3630" s="15">
        <f t="shared" si="347"/>
        <v>20</v>
      </c>
      <c r="F3630" s="15">
        <v>20</v>
      </c>
      <c r="G3630" s="15">
        <v>0</v>
      </c>
      <c r="H3630" s="15">
        <v>0</v>
      </c>
    </row>
    <row r="3631" spans="1:8" ht="16.5" thickTop="1" thickBot="1" x14ac:dyDescent="0.3">
      <c r="A3631" s="5" t="s">
        <v>4270</v>
      </c>
      <c r="B3631" s="8" t="s">
        <v>34</v>
      </c>
      <c r="C3631" s="15">
        <v>654.17330000000004</v>
      </c>
      <c r="D3631" s="15">
        <v>2530</v>
      </c>
      <c r="E3631" s="15">
        <f t="shared" si="347"/>
        <v>2280</v>
      </c>
      <c r="F3631" s="15">
        <v>2280</v>
      </c>
      <c r="G3631" s="15">
        <v>0</v>
      </c>
      <c r="H3631" s="15">
        <v>0</v>
      </c>
    </row>
    <row r="3632" spans="1:8" ht="16.5" thickTop="1" thickBot="1" x14ac:dyDescent="0.3">
      <c r="A3632" s="5" t="s">
        <v>4271</v>
      </c>
      <c r="B3632" s="6" t="s">
        <v>4272</v>
      </c>
      <c r="C3632" s="14">
        <v>15879.71125</v>
      </c>
      <c r="D3632" s="14">
        <v>19181</v>
      </c>
      <c r="E3632" s="14">
        <f t="shared" si="347"/>
        <v>17181</v>
      </c>
      <c r="F3632" s="14">
        <f t="shared" ref="F3632:H3633" si="348">SUM(F3641,F3648,F3656,F3664,F3669,F3676,F3683,F3691,F3697,F3706,F3711,F3718,F3723,F3727,F3731,F3738)</f>
        <v>17181</v>
      </c>
      <c r="G3632" s="14">
        <f t="shared" si="348"/>
        <v>0</v>
      </c>
      <c r="H3632" s="14">
        <f t="shared" si="348"/>
        <v>0</v>
      </c>
    </row>
    <row r="3633" spans="1:8" ht="16.5" thickTop="1" thickBot="1" x14ac:dyDescent="0.3">
      <c r="A3633" s="5" t="s">
        <v>4273</v>
      </c>
      <c r="B3633" s="7" t="s">
        <v>20</v>
      </c>
      <c r="C3633" s="15">
        <v>14369.312650000002</v>
      </c>
      <c r="D3633" s="15">
        <v>14958</v>
      </c>
      <c r="E3633" s="15">
        <f t="shared" si="347"/>
        <v>15022</v>
      </c>
      <c r="F3633" s="15">
        <f t="shared" si="348"/>
        <v>15022</v>
      </c>
      <c r="G3633" s="15">
        <f t="shared" si="348"/>
        <v>0</v>
      </c>
      <c r="H3633" s="15">
        <f t="shared" si="348"/>
        <v>0</v>
      </c>
    </row>
    <row r="3634" spans="1:8" ht="16.5" thickTop="1" thickBot="1" x14ac:dyDescent="0.3">
      <c r="A3634" s="5" t="s">
        <v>4274</v>
      </c>
      <c r="B3634" s="8" t="s">
        <v>22</v>
      </c>
      <c r="C3634" s="15">
        <v>11750.687179999997</v>
      </c>
      <c r="D3634" s="15">
        <v>12518</v>
      </c>
      <c r="E3634" s="15">
        <f t="shared" si="347"/>
        <v>12716</v>
      </c>
      <c r="F3634" s="15">
        <f>SUM(F3643,F3650,F3658,F3666,F3671,F3678,F3685,F3693,F3699,F3708,F3713,F3720,F3729,F3733,F3740)</f>
        <v>12716</v>
      </c>
      <c r="G3634" s="15">
        <f>SUM(G3643,G3650,G3658,G3666,G3671,G3678,G3685,G3693,G3699,G3708,G3713,G3720,G3729,G3733,G3740)</f>
        <v>0</v>
      </c>
      <c r="H3634" s="15">
        <f>SUM(H3643,H3650,H3658,H3666,H3671,H3678,H3685,H3693,H3699,H3708,H3713,H3720,H3729,H3733,H3740)</f>
        <v>0</v>
      </c>
    </row>
    <row r="3635" spans="1:8" ht="16.5" thickTop="1" thickBot="1" x14ac:dyDescent="0.3">
      <c r="A3635" s="5" t="s">
        <v>4275</v>
      </c>
      <c r="B3635" s="8" t="s">
        <v>24</v>
      </c>
      <c r="C3635" s="15">
        <v>1837.7321799999997</v>
      </c>
      <c r="D3635" s="15">
        <v>1639</v>
      </c>
      <c r="E3635" s="15">
        <f t="shared" si="347"/>
        <v>1451</v>
      </c>
      <c r="F3635" s="15">
        <f>SUM(F3644,F3651,F3659,F3667,F3672,F3679,F3686,F3694,F3700,F3709,F3714,F3721,F3725,F3730,F3734,F3741)</f>
        <v>1451</v>
      </c>
      <c r="G3635" s="15">
        <f>SUM(G3644,G3651,G3659,G3667,G3672,G3679,G3686,G3694,G3700,G3709,G3714,G3721,G3725,G3730,G3734,G3741)</f>
        <v>0</v>
      </c>
      <c r="H3635" s="15">
        <f>SUM(H3644,H3651,H3659,H3667,H3672,H3679,H3686,H3694,H3700,H3709,H3714,H3721,H3725,H3730,H3734,H3741)</f>
        <v>0</v>
      </c>
    </row>
    <row r="3636" spans="1:8" ht="16.5" thickTop="1" thickBot="1" x14ac:dyDescent="0.3">
      <c r="A3636" s="5" t="s">
        <v>4276</v>
      </c>
      <c r="B3636" s="8" t="s">
        <v>30</v>
      </c>
      <c r="C3636" s="15">
        <v>10.17043</v>
      </c>
      <c r="D3636" s="15">
        <v>11</v>
      </c>
      <c r="E3636" s="15">
        <f t="shared" si="347"/>
        <v>0</v>
      </c>
      <c r="F3636" s="15">
        <f>SUM(F3645,F3652,F3701)</f>
        <v>0</v>
      </c>
      <c r="G3636" s="15">
        <f>SUM(G3645,G3652,G3701)</f>
        <v>0</v>
      </c>
      <c r="H3636" s="15">
        <f>SUM(H3645,H3652,H3701)</f>
        <v>0</v>
      </c>
    </row>
    <row r="3637" spans="1:8" ht="16.5" thickTop="1" thickBot="1" x14ac:dyDescent="0.3">
      <c r="A3637" s="5" t="s">
        <v>4277</v>
      </c>
      <c r="B3637" s="8" t="s">
        <v>32</v>
      </c>
      <c r="C3637" s="15">
        <v>4.1260000000000003</v>
      </c>
      <c r="D3637" s="15">
        <v>0</v>
      </c>
      <c r="E3637" s="15">
        <f t="shared" si="347"/>
        <v>2</v>
      </c>
      <c r="F3637" s="15">
        <f>SUM(F3660,F3673,F3687,F3702,F3715)</f>
        <v>2</v>
      </c>
      <c r="G3637" s="15">
        <f>SUM(G3660,G3673,G3687,G3702,G3715)</f>
        <v>0</v>
      </c>
      <c r="H3637" s="15">
        <f>SUM(H3660,H3673,H3687,H3702,H3715)</f>
        <v>0</v>
      </c>
    </row>
    <row r="3638" spans="1:8" ht="16.5" thickTop="1" thickBot="1" x14ac:dyDescent="0.3">
      <c r="A3638" s="5" t="s">
        <v>4278</v>
      </c>
      <c r="B3638" s="8" t="s">
        <v>34</v>
      </c>
      <c r="C3638" s="15">
        <v>766.59685999999999</v>
      </c>
      <c r="D3638" s="15">
        <v>790</v>
      </c>
      <c r="E3638" s="15">
        <f t="shared" si="347"/>
        <v>853</v>
      </c>
      <c r="F3638" s="15">
        <f>SUM(F3646,F3653,F3661,F3668,F3674,F3680,F3688,F3695,F3703,F3710,F3716,F3722,F3726,F3735)</f>
        <v>853</v>
      </c>
      <c r="G3638" s="15">
        <f>SUM(G3646,G3653,G3661,G3668,G3674,G3680,G3688,G3695,G3703,G3710,G3716,G3722,G3726,G3735)</f>
        <v>0</v>
      </c>
      <c r="H3638" s="15">
        <f>SUM(H3646,H3653,H3661,H3668,H3674,H3680,H3688,H3695,H3703,H3710,H3716,H3722,H3726,H3735)</f>
        <v>0</v>
      </c>
    </row>
    <row r="3639" spans="1:8" ht="16.5" thickTop="1" thickBot="1" x14ac:dyDescent="0.3">
      <c r="A3639" s="5" t="s">
        <v>4279</v>
      </c>
      <c r="B3639" s="7" t="s">
        <v>36</v>
      </c>
      <c r="C3639" s="15">
        <v>1509.2595999999999</v>
      </c>
      <c r="D3639" s="15">
        <v>4223</v>
      </c>
      <c r="E3639" s="15">
        <f t="shared" si="347"/>
        <v>2159</v>
      </c>
      <c r="F3639" s="15">
        <f>SUM(F3647,F3654,F3662,F3675,F3681,F3689,F3696,F3704,F3717,F3736,F3742)</f>
        <v>2159</v>
      </c>
      <c r="G3639" s="15">
        <f>SUM(G3647,G3654,G3662,G3675,G3681,G3689,G3696,G3704,G3717,G3736,G3742)</f>
        <v>0</v>
      </c>
      <c r="H3639" s="15">
        <f>SUM(H3647,H3654,H3662,H3675,H3681,H3689,H3696,H3704,H3717,H3736,H3742)</f>
        <v>0</v>
      </c>
    </row>
    <row r="3640" spans="1:8" ht="16.5" thickTop="1" thickBot="1" x14ac:dyDescent="0.3">
      <c r="A3640" s="5" t="s">
        <v>4280</v>
      </c>
      <c r="B3640" s="7" t="s">
        <v>40</v>
      </c>
      <c r="C3640" s="15">
        <v>1.139</v>
      </c>
      <c r="D3640" s="15">
        <v>0</v>
      </c>
      <c r="E3640" s="15">
        <f t="shared" si="347"/>
        <v>0</v>
      </c>
      <c r="F3640" s="15">
        <f>SUM(F3655,F3663,F3682,F3690,F3705,F3737)</f>
        <v>0</v>
      </c>
      <c r="G3640" s="15">
        <f>SUM(G3655,G3663,G3682,G3690,G3705,G3737)</f>
        <v>0</v>
      </c>
      <c r="H3640" s="15">
        <f>SUM(H3655,H3663,H3682,H3690,H3705,H3737)</f>
        <v>0</v>
      </c>
    </row>
    <row r="3641" spans="1:8" ht="31.5" thickTop="1" thickBot="1" x14ac:dyDescent="0.3">
      <c r="A3641" s="5" t="s">
        <v>4281</v>
      </c>
      <c r="B3641" s="6" t="s">
        <v>4282</v>
      </c>
      <c r="C3641" s="14">
        <v>3964.3334100000002</v>
      </c>
      <c r="D3641" s="14">
        <v>4140</v>
      </c>
      <c r="E3641" s="14">
        <f t="shared" si="347"/>
        <v>4140</v>
      </c>
      <c r="F3641" s="14">
        <f>SUM(F3642,F3647)</f>
        <v>4140</v>
      </c>
      <c r="G3641" s="14">
        <f>SUM(G3642,G3647)</f>
        <v>0</v>
      </c>
      <c r="H3641" s="14">
        <f>SUM(H3642,H3647)</f>
        <v>0</v>
      </c>
    </row>
    <row r="3642" spans="1:8" ht="16.5" thickTop="1" thickBot="1" x14ac:dyDescent="0.3">
      <c r="A3642" s="5" t="s">
        <v>4283</v>
      </c>
      <c r="B3642" s="7" t="s">
        <v>20</v>
      </c>
      <c r="C3642" s="15">
        <v>3780.4435800000001</v>
      </c>
      <c r="D3642" s="15">
        <v>4102</v>
      </c>
      <c r="E3642" s="15">
        <f t="shared" si="347"/>
        <v>4102</v>
      </c>
      <c r="F3642" s="15">
        <f>SUM(F3643:F3646)</f>
        <v>4102</v>
      </c>
      <c r="G3642" s="15">
        <f>SUM(G3643:G3646)</f>
        <v>0</v>
      </c>
      <c r="H3642" s="15">
        <f>SUM(H3643:H3646)</f>
        <v>0</v>
      </c>
    </row>
    <row r="3643" spans="1:8" ht="16.5" thickTop="1" thickBot="1" x14ac:dyDescent="0.3">
      <c r="A3643" s="5" t="s">
        <v>4284</v>
      </c>
      <c r="B3643" s="8" t="s">
        <v>22</v>
      </c>
      <c r="C3643" s="15">
        <v>3103.625</v>
      </c>
      <c r="D3643" s="15">
        <v>3441</v>
      </c>
      <c r="E3643" s="15">
        <f t="shared" si="347"/>
        <v>3555</v>
      </c>
      <c r="F3643" s="15">
        <v>3555</v>
      </c>
      <c r="G3643" s="15">
        <v>0</v>
      </c>
      <c r="H3643" s="15">
        <v>0</v>
      </c>
    </row>
    <row r="3644" spans="1:8" ht="16.5" thickTop="1" thickBot="1" x14ac:dyDescent="0.3">
      <c r="A3644" s="5" t="s">
        <v>4285</v>
      </c>
      <c r="B3644" s="8" t="s">
        <v>24</v>
      </c>
      <c r="C3644" s="15">
        <v>552.09358999999995</v>
      </c>
      <c r="D3644" s="15">
        <v>556</v>
      </c>
      <c r="E3644" s="15">
        <f t="shared" si="347"/>
        <v>423</v>
      </c>
      <c r="F3644" s="15">
        <v>423</v>
      </c>
      <c r="G3644" s="15">
        <v>0</v>
      </c>
      <c r="H3644" s="15">
        <v>0</v>
      </c>
    </row>
    <row r="3645" spans="1:8" ht="16.5" thickTop="1" thickBot="1" x14ac:dyDescent="0.3">
      <c r="A3645" s="5" t="s">
        <v>4286</v>
      </c>
      <c r="B3645" s="8" t="s">
        <v>30</v>
      </c>
      <c r="C3645" s="15">
        <v>0</v>
      </c>
      <c r="D3645" s="15">
        <v>0</v>
      </c>
      <c r="E3645" s="15">
        <f t="shared" si="347"/>
        <v>0</v>
      </c>
      <c r="F3645" s="15">
        <v>0</v>
      </c>
      <c r="G3645" s="15">
        <v>0</v>
      </c>
      <c r="H3645" s="15">
        <v>0</v>
      </c>
    </row>
    <row r="3646" spans="1:8" ht="16.5" thickTop="1" thickBot="1" x14ac:dyDescent="0.3">
      <c r="A3646" s="5" t="s">
        <v>4287</v>
      </c>
      <c r="B3646" s="8" t="s">
        <v>34</v>
      </c>
      <c r="C3646" s="15">
        <v>124.72499000000001</v>
      </c>
      <c r="D3646" s="15">
        <v>105</v>
      </c>
      <c r="E3646" s="15">
        <f t="shared" si="347"/>
        <v>124</v>
      </c>
      <c r="F3646" s="15">
        <v>124</v>
      </c>
      <c r="G3646" s="15">
        <v>0</v>
      </c>
      <c r="H3646" s="15">
        <v>0</v>
      </c>
    </row>
    <row r="3647" spans="1:8" ht="16.5" thickTop="1" thickBot="1" x14ac:dyDescent="0.3">
      <c r="A3647" s="5" t="s">
        <v>4288</v>
      </c>
      <c r="B3647" s="7" t="s">
        <v>36</v>
      </c>
      <c r="C3647" s="15">
        <v>183.88982999999999</v>
      </c>
      <c r="D3647" s="15">
        <v>38</v>
      </c>
      <c r="E3647" s="15">
        <f t="shared" si="347"/>
        <v>38</v>
      </c>
      <c r="F3647" s="15">
        <v>38</v>
      </c>
      <c r="G3647" s="15">
        <v>0</v>
      </c>
      <c r="H3647" s="15">
        <v>0</v>
      </c>
    </row>
    <row r="3648" spans="1:8" ht="31.5" thickTop="1" thickBot="1" x14ac:dyDescent="0.3">
      <c r="A3648" s="5" t="s">
        <v>4289</v>
      </c>
      <c r="B3648" s="6" t="s">
        <v>4290</v>
      </c>
      <c r="C3648" s="14">
        <v>2377.8589500000003</v>
      </c>
      <c r="D3648" s="14">
        <v>4627</v>
      </c>
      <c r="E3648" s="14">
        <f t="shared" si="347"/>
        <v>2627</v>
      </c>
      <c r="F3648" s="14">
        <f>SUM(F3649,F3654:F3655)</f>
        <v>2627</v>
      </c>
      <c r="G3648" s="14">
        <f>SUM(G3649,G3654:G3655)</f>
        <v>0</v>
      </c>
      <c r="H3648" s="14">
        <f>SUM(H3649,H3654:H3655)</f>
        <v>0</v>
      </c>
    </row>
    <row r="3649" spans="1:8" ht="16.5" thickTop="1" thickBot="1" x14ac:dyDescent="0.3">
      <c r="A3649" s="5" t="s">
        <v>4291</v>
      </c>
      <c r="B3649" s="7" t="s">
        <v>20</v>
      </c>
      <c r="C3649" s="15">
        <v>2127.6593800000001</v>
      </c>
      <c r="D3649" s="15">
        <v>2527</v>
      </c>
      <c r="E3649" s="15">
        <f t="shared" si="347"/>
        <v>2627</v>
      </c>
      <c r="F3649" s="15">
        <f>SUM(F3650:F3653)</f>
        <v>2627</v>
      </c>
      <c r="G3649" s="15">
        <f>SUM(G3650:G3653)</f>
        <v>0</v>
      </c>
      <c r="H3649" s="15">
        <f>SUM(H3650:H3653)</f>
        <v>0</v>
      </c>
    </row>
    <row r="3650" spans="1:8" ht="16.5" thickTop="1" thickBot="1" x14ac:dyDescent="0.3">
      <c r="A3650" s="5" t="s">
        <v>4292</v>
      </c>
      <c r="B3650" s="8" t="s">
        <v>22</v>
      </c>
      <c r="C3650" s="15">
        <v>1876.1117099999999</v>
      </c>
      <c r="D3650" s="15">
        <v>2195</v>
      </c>
      <c r="E3650" s="15">
        <f t="shared" si="347"/>
        <v>2278</v>
      </c>
      <c r="F3650" s="15">
        <v>2278</v>
      </c>
      <c r="G3650" s="15">
        <v>0</v>
      </c>
      <c r="H3650" s="15">
        <v>0</v>
      </c>
    </row>
    <row r="3651" spans="1:8" ht="16.5" thickTop="1" thickBot="1" x14ac:dyDescent="0.3">
      <c r="A3651" s="5" t="s">
        <v>4293</v>
      </c>
      <c r="B3651" s="8" t="s">
        <v>24</v>
      </c>
      <c r="C3651" s="15">
        <v>241.37724</v>
      </c>
      <c r="D3651" s="15">
        <v>316</v>
      </c>
      <c r="E3651" s="15">
        <f t="shared" si="347"/>
        <v>349</v>
      </c>
      <c r="F3651" s="15">
        <v>349</v>
      </c>
      <c r="G3651" s="15">
        <v>0</v>
      </c>
      <c r="H3651" s="15">
        <v>0</v>
      </c>
    </row>
    <row r="3652" spans="1:8" ht="16.5" thickTop="1" thickBot="1" x14ac:dyDescent="0.3">
      <c r="A3652" s="5" t="s">
        <v>4294</v>
      </c>
      <c r="B3652" s="8" t="s">
        <v>30</v>
      </c>
      <c r="C3652" s="15">
        <v>10.17043</v>
      </c>
      <c r="D3652" s="15">
        <v>11</v>
      </c>
      <c r="E3652" s="15">
        <f t="shared" si="347"/>
        <v>0</v>
      </c>
      <c r="F3652" s="15">
        <v>0</v>
      </c>
      <c r="G3652" s="15">
        <v>0</v>
      </c>
      <c r="H3652" s="15">
        <v>0</v>
      </c>
    </row>
    <row r="3653" spans="1:8" ht="16.5" thickTop="1" thickBot="1" x14ac:dyDescent="0.3">
      <c r="A3653" s="5" t="s">
        <v>4295</v>
      </c>
      <c r="B3653" s="8" t="s">
        <v>34</v>
      </c>
      <c r="C3653" s="15">
        <v>0</v>
      </c>
      <c r="D3653" s="15">
        <v>5</v>
      </c>
      <c r="E3653" s="15">
        <f t="shared" si="347"/>
        <v>0</v>
      </c>
      <c r="F3653" s="15">
        <v>0</v>
      </c>
      <c r="G3653" s="15">
        <v>0</v>
      </c>
      <c r="H3653" s="15">
        <v>0</v>
      </c>
    </row>
    <row r="3654" spans="1:8" ht="16.5" thickTop="1" thickBot="1" x14ac:dyDescent="0.3">
      <c r="A3654" s="5" t="s">
        <v>4296</v>
      </c>
      <c r="B3654" s="7" t="s">
        <v>36</v>
      </c>
      <c r="C3654" s="15">
        <v>250.19956999999999</v>
      </c>
      <c r="D3654" s="15">
        <v>2100</v>
      </c>
      <c r="E3654" s="15">
        <f t="shared" ref="E3654:E3717" si="349">SUM(F3654:H3654)</f>
        <v>0</v>
      </c>
      <c r="F3654" s="15">
        <v>0</v>
      </c>
      <c r="G3654" s="15">
        <v>0</v>
      </c>
      <c r="H3654" s="15">
        <v>0</v>
      </c>
    </row>
    <row r="3655" spans="1:8" ht="16.5" thickTop="1" thickBot="1" x14ac:dyDescent="0.3">
      <c r="A3655" s="5" t="s">
        <v>4297</v>
      </c>
      <c r="B3655" s="7" t="s">
        <v>40</v>
      </c>
      <c r="C3655" s="15">
        <v>0</v>
      </c>
      <c r="D3655" s="15">
        <v>0</v>
      </c>
      <c r="E3655" s="15">
        <f t="shared" si="349"/>
        <v>0</v>
      </c>
      <c r="F3655" s="15">
        <v>0</v>
      </c>
      <c r="G3655" s="15">
        <v>0</v>
      </c>
      <c r="H3655" s="15">
        <v>0</v>
      </c>
    </row>
    <row r="3656" spans="1:8" ht="31.5" thickTop="1" thickBot="1" x14ac:dyDescent="0.3">
      <c r="A3656" s="5" t="s">
        <v>4298</v>
      </c>
      <c r="B3656" s="6" t="s">
        <v>4299</v>
      </c>
      <c r="C3656" s="14">
        <v>3982.0465600000002</v>
      </c>
      <c r="D3656" s="14">
        <v>4836</v>
      </c>
      <c r="E3656" s="14">
        <f t="shared" si="349"/>
        <v>4836</v>
      </c>
      <c r="F3656" s="14">
        <f>SUM(F3657,F3662:F3663)</f>
        <v>4836</v>
      </c>
      <c r="G3656" s="14">
        <f>SUM(G3657,G3662:G3663)</f>
        <v>0</v>
      </c>
      <c r="H3656" s="14">
        <f>SUM(H3657,H3662:H3663)</f>
        <v>0</v>
      </c>
    </row>
    <row r="3657" spans="1:8" ht="16.5" thickTop="1" thickBot="1" x14ac:dyDescent="0.3">
      <c r="A3657" s="5" t="s">
        <v>4300</v>
      </c>
      <c r="B3657" s="7" t="s">
        <v>20</v>
      </c>
      <c r="C3657" s="15">
        <v>2995.0465600000002</v>
      </c>
      <c r="D3657" s="15">
        <v>2763</v>
      </c>
      <c r="E3657" s="15">
        <f t="shared" si="349"/>
        <v>2725</v>
      </c>
      <c r="F3657" s="15">
        <f>SUM(F3658:F3661)</f>
        <v>2725</v>
      </c>
      <c r="G3657" s="15">
        <f>SUM(G3658:G3661)</f>
        <v>0</v>
      </c>
      <c r="H3657" s="15">
        <f>SUM(H3658:H3661)</f>
        <v>0</v>
      </c>
    </row>
    <row r="3658" spans="1:8" ht="16.5" thickTop="1" thickBot="1" x14ac:dyDescent="0.3">
      <c r="A3658" s="5" t="s">
        <v>4301</v>
      </c>
      <c r="B3658" s="8" t="s">
        <v>22</v>
      </c>
      <c r="C3658" s="15">
        <v>2432.0395899999999</v>
      </c>
      <c r="D3658" s="15">
        <v>2510</v>
      </c>
      <c r="E3658" s="15">
        <f t="shared" si="349"/>
        <v>2511</v>
      </c>
      <c r="F3658" s="15">
        <v>2511</v>
      </c>
      <c r="G3658" s="15">
        <v>0</v>
      </c>
      <c r="H3658" s="15">
        <v>0</v>
      </c>
    </row>
    <row r="3659" spans="1:8" ht="16.5" thickTop="1" thickBot="1" x14ac:dyDescent="0.3">
      <c r="A3659" s="5" t="s">
        <v>4302</v>
      </c>
      <c r="B3659" s="8" t="s">
        <v>24</v>
      </c>
      <c r="C3659" s="15">
        <v>473.78872000000001</v>
      </c>
      <c r="D3659" s="15">
        <v>223</v>
      </c>
      <c r="E3659" s="15">
        <f t="shared" si="349"/>
        <v>184</v>
      </c>
      <c r="F3659" s="15">
        <v>184</v>
      </c>
      <c r="G3659" s="15">
        <v>0</v>
      </c>
      <c r="H3659" s="15">
        <v>0</v>
      </c>
    </row>
    <row r="3660" spans="1:8" ht="16.5" thickTop="1" thickBot="1" x14ac:dyDescent="0.3">
      <c r="A3660" s="5" t="s">
        <v>4303</v>
      </c>
      <c r="B3660" s="8" t="s">
        <v>32</v>
      </c>
      <c r="C3660" s="15">
        <v>1.61</v>
      </c>
      <c r="D3660" s="15">
        <v>0</v>
      </c>
      <c r="E3660" s="15">
        <f t="shared" si="349"/>
        <v>0</v>
      </c>
      <c r="F3660" s="15">
        <v>0</v>
      </c>
      <c r="G3660" s="15">
        <v>0</v>
      </c>
      <c r="H3660" s="15">
        <v>0</v>
      </c>
    </row>
    <row r="3661" spans="1:8" ht="16.5" thickTop="1" thickBot="1" x14ac:dyDescent="0.3">
      <c r="A3661" s="5" t="s">
        <v>4304</v>
      </c>
      <c r="B3661" s="8" t="s">
        <v>34</v>
      </c>
      <c r="C3661" s="15">
        <v>87.608249999999998</v>
      </c>
      <c r="D3661" s="15">
        <v>30</v>
      </c>
      <c r="E3661" s="15">
        <f t="shared" si="349"/>
        <v>30</v>
      </c>
      <c r="F3661" s="15">
        <v>30</v>
      </c>
      <c r="G3661" s="15">
        <v>0</v>
      </c>
      <c r="H3661" s="15">
        <v>0</v>
      </c>
    </row>
    <row r="3662" spans="1:8" ht="16.5" thickTop="1" thickBot="1" x14ac:dyDescent="0.3">
      <c r="A3662" s="5" t="s">
        <v>4305</v>
      </c>
      <c r="B3662" s="7" t="s">
        <v>36</v>
      </c>
      <c r="C3662" s="15">
        <v>987</v>
      </c>
      <c r="D3662" s="15">
        <v>2073</v>
      </c>
      <c r="E3662" s="15">
        <f t="shared" si="349"/>
        <v>2111</v>
      </c>
      <c r="F3662" s="15">
        <v>2111</v>
      </c>
      <c r="G3662" s="15">
        <v>0</v>
      </c>
      <c r="H3662" s="15">
        <v>0</v>
      </c>
    </row>
    <row r="3663" spans="1:8" ht="16.5" thickTop="1" thickBot="1" x14ac:dyDescent="0.3">
      <c r="A3663" s="5" t="s">
        <v>4306</v>
      </c>
      <c r="B3663" s="7" t="s">
        <v>40</v>
      </c>
      <c r="C3663" s="15">
        <v>0</v>
      </c>
      <c r="D3663" s="15">
        <v>0</v>
      </c>
      <c r="E3663" s="15">
        <f t="shared" si="349"/>
        <v>0</v>
      </c>
      <c r="F3663" s="15">
        <v>0</v>
      </c>
      <c r="G3663" s="15">
        <v>0</v>
      </c>
      <c r="H3663" s="15">
        <v>0</v>
      </c>
    </row>
    <row r="3664" spans="1:8" ht="16.5" thickTop="1" thickBot="1" x14ac:dyDescent="0.3">
      <c r="A3664" s="5" t="s">
        <v>4307</v>
      </c>
      <c r="B3664" s="6" t="s">
        <v>4308</v>
      </c>
      <c r="C3664" s="14">
        <v>210</v>
      </c>
      <c r="D3664" s="14">
        <v>210</v>
      </c>
      <c r="E3664" s="14">
        <f t="shared" si="349"/>
        <v>210</v>
      </c>
      <c r="F3664" s="14">
        <f>SUM(F3665)</f>
        <v>210</v>
      </c>
      <c r="G3664" s="14">
        <f>SUM(G3665)</f>
        <v>0</v>
      </c>
      <c r="H3664" s="14">
        <f>SUM(H3665)</f>
        <v>0</v>
      </c>
    </row>
    <row r="3665" spans="1:8" ht="16.5" thickTop="1" thickBot="1" x14ac:dyDescent="0.3">
      <c r="A3665" s="5" t="s">
        <v>4309</v>
      </c>
      <c r="B3665" s="7" t="s">
        <v>20</v>
      </c>
      <c r="C3665" s="15">
        <v>210</v>
      </c>
      <c r="D3665" s="15">
        <v>210</v>
      </c>
      <c r="E3665" s="15">
        <f t="shared" si="349"/>
        <v>210</v>
      </c>
      <c r="F3665" s="15">
        <f>SUM(F3666:F3668)</f>
        <v>210</v>
      </c>
      <c r="G3665" s="15">
        <f>SUM(G3666:G3668)</f>
        <v>0</v>
      </c>
      <c r="H3665" s="15">
        <f>SUM(H3666:H3668)</f>
        <v>0</v>
      </c>
    </row>
    <row r="3666" spans="1:8" ht="16.5" thickTop="1" thickBot="1" x14ac:dyDescent="0.3">
      <c r="A3666" s="5" t="s">
        <v>4310</v>
      </c>
      <c r="B3666" s="8" t="s">
        <v>22</v>
      </c>
      <c r="C3666" s="15">
        <v>197</v>
      </c>
      <c r="D3666" s="15">
        <v>195</v>
      </c>
      <c r="E3666" s="15">
        <f t="shared" si="349"/>
        <v>195</v>
      </c>
      <c r="F3666" s="15">
        <v>195</v>
      </c>
      <c r="G3666" s="15">
        <v>0</v>
      </c>
      <c r="H3666" s="15">
        <v>0</v>
      </c>
    </row>
    <row r="3667" spans="1:8" ht="16.5" thickTop="1" thickBot="1" x14ac:dyDescent="0.3">
      <c r="A3667" s="5" t="s">
        <v>4311</v>
      </c>
      <c r="B3667" s="8" t="s">
        <v>24</v>
      </c>
      <c r="C3667" s="15">
        <v>10</v>
      </c>
      <c r="D3667" s="15">
        <v>12</v>
      </c>
      <c r="E3667" s="15">
        <f t="shared" si="349"/>
        <v>12</v>
      </c>
      <c r="F3667" s="15">
        <v>12</v>
      </c>
      <c r="G3667" s="15">
        <v>0</v>
      </c>
      <c r="H3667" s="15">
        <v>0</v>
      </c>
    </row>
    <row r="3668" spans="1:8" ht="16.5" thickTop="1" thickBot="1" x14ac:dyDescent="0.3">
      <c r="A3668" s="5" t="s">
        <v>4312</v>
      </c>
      <c r="B3668" s="8" t="s">
        <v>34</v>
      </c>
      <c r="C3668" s="15">
        <v>3</v>
      </c>
      <c r="D3668" s="15">
        <v>3</v>
      </c>
      <c r="E3668" s="15">
        <f t="shared" si="349"/>
        <v>3</v>
      </c>
      <c r="F3668" s="15">
        <v>3</v>
      </c>
      <c r="G3668" s="15">
        <v>0</v>
      </c>
      <c r="H3668" s="15">
        <v>0</v>
      </c>
    </row>
    <row r="3669" spans="1:8" ht="31.5" thickTop="1" thickBot="1" x14ac:dyDescent="0.3">
      <c r="A3669" s="5" t="s">
        <v>4313</v>
      </c>
      <c r="B3669" s="6" t="s">
        <v>4314</v>
      </c>
      <c r="C3669" s="14">
        <v>235</v>
      </c>
      <c r="D3669" s="14">
        <v>235</v>
      </c>
      <c r="E3669" s="14">
        <f t="shared" si="349"/>
        <v>235</v>
      </c>
      <c r="F3669" s="14">
        <f>SUM(F3670,F3675)</f>
        <v>235</v>
      </c>
      <c r="G3669" s="14">
        <f>SUM(G3670,G3675)</f>
        <v>0</v>
      </c>
      <c r="H3669" s="14">
        <f>SUM(H3670,H3675)</f>
        <v>0</v>
      </c>
    </row>
    <row r="3670" spans="1:8" ht="16.5" thickTop="1" thickBot="1" x14ac:dyDescent="0.3">
      <c r="A3670" s="5" t="s">
        <v>4315</v>
      </c>
      <c r="B3670" s="7" t="s">
        <v>20</v>
      </c>
      <c r="C3670" s="15">
        <v>235</v>
      </c>
      <c r="D3670" s="15">
        <v>235</v>
      </c>
      <c r="E3670" s="15">
        <f t="shared" si="349"/>
        <v>235</v>
      </c>
      <c r="F3670" s="15">
        <f>SUM(F3671:F3674)</f>
        <v>235</v>
      </c>
      <c r="G3670" s="15">
        <f>SUM(G3671:G3674)</f>
        <v>0</v>
      </c>
      <c r="H3670" s="15">
        <f>SUM(H3671:H3674)</f>
        <v>0</v>
      </c>
    </row>
    <row r="3671" spans="1:8" ht="16.5" thickTop="1" thickBot="1" x14ac:dyDescent="0.3">
      <c r="A3671" s="5" t="s">
        <v>4316</v>
      </c>
      <c r="B3671" s="8" t="s">
        <v>22</v>
      </c>
      <c r="C3671" s="15">
        <v>215.155</v>
      </c>
      <c r="D3671" s="15">
        <v>216</v>
      </c>
      <c r="E3671" s="15">
        <f t="shared" si="349"/>
        <v>216</v>
      </c>
      <c r="F3671" s="15">
        <v>216</v>
      </c>
      <c r="G3671" s="15">
        <v>0</v>
      </c>
      <c r="H3671" s="15">
        <v>0</v>
      </c>
    </row>
    <row r="3672" spans="1:8" ht="16.5" thickTop="1" thickBot="1" x14ac:dyDescent="0.3">
      <c r="A3672" s="5" t="s">
        <v>4317</v>
      </c>
      <c r="B3672" s="8" t="s">
        <v>24</v>
      </c>
      <c r="C3672" s="15">
        <v>18.952000000000002</v>
      </c>
      <c r="D3672" s="15">
        <v>19</v>
      </c>
      <c r="E3672" s="15">
        <f t="shared" si="349"/>
        <v>19</v>
      </c>
      <c r="F3672" s="15">
        <v>19</v>
      </c>
      <c r="G3672" s="15">
        <v>0</v>
      </c>
      <c r="H3672" s="15">
        <v>0</v>
      </c>
    </row>
    <row r="3673" spans="1:8" ht="16.5" thickTop="1" thickBot="1" x14ac:dyDescent="0.3">
      <c r="A3673" s="5" t="s">
        <v>4318</v>
      </c>
      <c r="B3673" s="8" t="s">
        <v>32</v>
      </c>
      <c r="C3673" s="15">
        <v>0.84499999999999997</v>
      </c>
      <c r="D3673" s="15">
        <v>0</v>
      </c>
      <c r="E3673" s="15">
        <f t="shared" si="349"/>
        <v>0</v>
      </c>
      <c r="F3673" s="15">
        <v>0</v>
      </c>
      <c r="G3673" s="15">
        <v>0</v>
      </c>
      <c r="H3673" s="15">
        <v>0</v>
      </c>
    </row>
    <row r="3674" spans="1:8" ht="16.5" thickTop="1" thickBot="1" x14ac:dyDescent="0.3">
      <c r="A3674" s="5" t="s">
        <v>4319</v>
      </c>
      <c r="B3674" s="8" t="s">
        <v>34</v>
      </c>
      <c r="C3674" s="15">
        <v>4.8000000000000001E-2</v>
      </c>
      <c r="D3674" s="15">
        <v>0</v>
      </c>
      <c r="E3674" s="15">
        <f t="shared" si="349"/>
        <v>0</v>
      </c>
      <c r="F3674" s="15">
        <v>0</v>
      </c>
      <c r="G3674" s="15">
        <v>0</v>
      </c>
      <c r="H3674" s="15">
        <v>0</v>
      </c>
    </row>
    <row r="3675" spans="1:8" ht="16.5" thickTop="1" thickBot="1" x14ac:dyDescent="0.3">
      <c r="A3675" s="5" t="s">
        <v>4320</v>
      </c>
      <c r="B3675" s="7" t="s">
        <v>36</v>
      </c>
      <c r="C3675" s="15">
        <v>0</v>
      </c>
      <c r="D3675" s="15">
        <v>0</v>
      </c>
      <c r="E3675" s="15">
        <f t="shared" si="349"/>
        <v>0</v>
      </c>
      <c r="F3675" s="15">
        <v>0</v>
      </c>
      <c r="G3675" s="15">
        <v>0</v>
      </c>
      <c r="H3675" s="15">
        <v>0</v>
      </c>
    </row>
    <row r="3676" spans="1:8" ht="31.5" thickTop="1" thickBot="1" x14ac:dyDescent="0.3">
      <c r="A3676" s="5" t="s">
        <v>4321</v>
      </c>
      <c r="B3676" s="6" t="s">
        <v>4322</v>
      </c>
      <c r="C3676" s="14">
        <v>218.5</v>
      </c>
      <c r="D3676" s="14">
        <v>200</v>
      </c>
      <c r="E3676" s="14">
        <f t="shared" si="349"/>
        <v>200</v>
      </c>
      <c r="F3676" s="14">
        <f>SUM(F3677,F3681:F3682)</f>
        <v>200</v>
      </c>
      <c r="G3676" s="14">
        <f>SUM(G3677,G3681:G3682)</f>
        <v>0</v>
      </c>
      <c r="H3676" s="14">
        <f>SUM(H3677,H3681:H3682)</f>
        <v>0</v>
      </c>
    </row>
    <row r="3677" spans="1:8" ht="16.5" thickTop="1" thickBot="1" x14ac:dyDescent="0.3">
      <c r="A3677" s="5" t="s">
        <v>4323</v>
      </c>
      <c r="B3677" s="7" t="s">
        <v>20</v>
      </c>
      <c r="C3677" s="15">
        <v>218.5</v>
      </c>
      <c r="D3677" s="15">
        <v>200</v>
      </c>
      <c r="E3677" s="15">
        <f t="shared" si="349"/>
        <v>200</v>
      </c>
      <c r="F3677" s="15">
        <f>SUM(F3678:F3680)</f>
        <v>200</v>
      </c>
      <c r="G3677" s="15">
        <f>SUM(G3678:G3680)</f>
        <v>0</v>
      </c>
      <c r="H3677" s="15">
        <f>SUM(H3678:H3680)</f>
        <v>0</v>
      </c>
    </row>
    <row r="3678" spans="1:8" ht="16.5" thickTop="1" thickBot="1" x14ac:dyDescent="0.3">
      <c r="A3678" s="5" t="s">
        <v>4324</v>
      </c>
      <c r="B3678" s="8" t="s">
        <v>22</v>
      </c>
      <c r="C3678" s="15">
        <v>193</v>
      </c>
      <c r="D3678" s="15">
        <v>190</v>
      </c>
      <c r="E3678" s="15">
        <f t="shared" si="349"/>
        <v>190</v>
      </c>
      <c r="F3678" s="15">
        <v>190</v>
      </c>
      <c r="G3678" s="15">
        <v>0</v>
      </c>
      <c r="H3678" s="15">
        <v>0</v>
      </c>
    </row>
    <row r="3679" spans="1:8" ht="16.5" thickTop="1" thickBot="1" x14ac:dyDescent="0.3">
      <c r="A3679" s="5" t="s">
        <v>4325</v>
      </c>
      <c r="B3679" s="8" t="s">
        <v>24</v>
      </c>
      <c r="C3679" s="15">
        <v>18.75</v>
      </c>
      <c r="D3679" s="15">
        <v>0</v>
      </c>
      <c r="E3679" s="15">
        <f t="shared" si="349"/>
        <v>0</v>
      </c>
      <c r="F3679" s="15">
        <v>0</v>
      </c>
      <c r="G3679" s="15">
        <v>0</v>
      </c>
      <c r="H3679" s="15">
        <v>0</v>
      </c>
    </row>
    <row r="3680" spans="1:8" ht="16.5" thickTop="1" thickBot="1" x14ac:dyDescent="0.3">
      <c r="A3680" s="5" t="s">
        <v>4326</v>
      </c>
      <c r="B3680" s="8" t="s">
        <v>34</v>
      </c>
      <c r="C3680" s="15">
        <v>6.75</v>
      </c>
      <c r="D3680" s="15">
        <v>10</v>
      </c>
      <c r="E3680" s="15">
        <f t="shared" si="349"/>
        <v>10</v>
      </c>
      <c r="F3680" s="15">
        <v>10</v>
      </c>
      <c r="G3680" s="15">
        <v>0</v>
      </c>
      <c r="H3680" s="15">
        <v>0</v>
      </c>
    </row>
    <row r="3681" spans="1:8" ht="16.5" thickTop="1" thickBot="1" x14ac:dyDescent="0.3">
      <c r="A3681" s="5" t="s">
        <v>4327</v>
      </c>
      <c r="B3681" s="7" t="s">
        <v>36</v>
      </c>
      <c r="C3681" s="15">
        <v>0</v>
      </c>
      <c r="D3681" s="15">
        <v>0</v>
      </c>
      <c r="E3681" s="15">
        <f t="shared" si="349"/>
        <v>0</v>
      </c>
      <c r="F3681" s="15">
        <v>0</v>
      </c>
      <c r="G3681" s="15">
        <v>0</v>
      </c>
      <c r="H3681" s="15">
        <v>0</v>
      </c>
    </row>
    <row r="3682" spans="1:8" ht="16.5" thickTop="1" thickBot="1" x14ac:dyDescent="0.3">
      <c r="A3682" s="5" t="s">
        <v>4328</v>
      </c>
      <c r="B3682" s="7" t="s">
        <v>40</v>
      </c>
      <c r="C3682" s="15">
        <v>0</v>
      </c>
      <c r="D3682" s="15">
        <v>0</v>
      </c>
      <c r="E3682" s="15">
        <f t="shared" si="349"/>
        <v>0</v>
      </c>
      <c r="F3682" s="15">
        <v>0</v>
      </c>
      <c r="G3682" s="15">
        <v>0</v>
      </c>
      <c r="H3682" s="15">
        <v>0</v>
      </c>
    </row>
    <row r="3683" spans="1:8" ht="61.5" thickTop="1" thickBot="1" x14ac:dyDescent="0.3">
      <c r="A3683" s="5" t="s">
        <v>4329</v>
      </c>
      <c r="B3683" s="6" t="s">
        <v>4330</v>
      </c>
      <c r="C3683" s="14">
        <v>1468.1615600000002</v>
      </c>
      <c r="D3683" s="14">
        <v>1460</v>
      </c>
      <c r="E3683" s="14">
        <f t="shared" si="349"/>
        <v>1460</v>
      </c>
      <c r="F3683" s="14">
        <f>SUM(F3684,F3689:F3690)</f>
        <v>1460</v>
      </c>
      <c r="G3683" s="14">
        <f>SUM(G3684,G3689:G3690)</f>
        <v>0</v>
      </c>
      <c r="H3683" s="14">
        <f>SUM(H3684,H3689:H3690)</f>
        <v>0</v>
      </c>
    </row>
    <row r="3684" spans="1:8" ht="16.5" thickTop="1" thickBot="1" x14ac:dyDescent="0.3">
      <c r="A3684" s="5" t="s">
        <v>4331</v>
      </c>
      <c r="B3684" s="7" t="s">
        <v>20</v>
      </c>
      <c r="C3684" s="15">
        <v>1467.0225600000003</v>
      </c>
      <c r="D3684" s="15">
        <v>1460</v>
      </c>
      <c r="E3684" s="15">
        <f t="shared" si="349"/>
        <v>1460</v>
      </c>
      <c r="F3684" s="15">
        <f>SUM(F3685:F3688)</f>
        <v>1460</v>
      </c>
      <c r="G3684" s="15">
        <f>SUM(G3685:G3688)</f>
        <v>0</v>
      </c>
      <c r="H3684" s="15">
        <f>SUM(H3685:H3688)</f>
        <v>0</v>
      </c>
    </row>
    <row r="3685" spans="1:8" ht="16.5" thickTop="1" thickBot="1" x14ac:dyDescent="0.3">
      <c r="A3685" s="5" t="s">
        <v>4332</v>
      </c>
      <c r="B3685" s="8" t="s">
        <v>22</v>
      </c>
      <c r="C3685" s="15">
        <v>1350.4005400000001</v>
      </c>
      <c r="D3685" s="15">
        <v>1362</v>
      </c>
      <c r="E3685" s="15">
        <f t="shared" si="349"/>
        <v>1362</v>
      </c>
      <c r="F3685" s="15">
        <v>1362</v>
      </c>
      <c r="G3685" s="15">
        <v>0</v>
      </c>
      <c r="H3685" s="15">
        <v>0</v>
      </c>
    </row>
    <row r="3686" spans="1:8" ht="16.5" thickTop="1" thickBot="1" x14ac:dyDescent="0.3">
      <c r="A3686" s="5" t="s">
        <v>4333</v>
      </c>
      <c r="B3686" s="8" t="s">
        <v>24</v>
      </c>
      <c r="C3686" s="15">
        <v>107.63216</v>
      </c>
      <c r="D3686" s="15">
        <v>95</v>
      </c>
      <c r="E3686" s="15">
        <f t="shared" si="349"/>
        <v>96</v>
      </c>
      <c r="F3686" s="15">
        <v>96</v>
      </c>
      <c r="G3686" s="15">
        <v>0</v>
      </c>
      <c r="H3686" s="15">
        <v>0</v>
      </c>
    </row>
    <row r="3687" spans="1:8" ht="16.5" thickTop="1" thickBot="1" x14ac:dyDescent="0.3">
      <c r="A3687" s="5" t="s">
        <v>4334</v>
      </c>
      <c r="B3687" s="8" t="s">
        <v>32</v>
      </c>
      <c r="C3687" s="15">
        <v>1.671</v>
      </c>
      <c r="D3687" s="15">
        <v>0</v>
      </c>
      <c r="E3687" s="15">
        <f t="shared" si="349"/>
        <v>0</v>
      </c>
      <c r="F3687" s="15">
        <v>0</v>
      </c>
      <c r="G3687" s="15">
        <v>0</v>
      </c>
      <c r="H3687" s="15">
        <v>0</v>
      </c>
    </row>
    <row r="3688" spans="1:8" ht="16.5" thickTop="1" thickBot="1" x14ac:dyDescent="0.3">
      <c r="A3688" s="5" t="s">
        <v>4335</v>
      </c>
      <c r="B3688" s="8" t="s">
        <v>34</v>
      </c>
      <c r="C3688" s="15">
        <v>7.3188599999999999</v>
      </c>
      <c r="D3688" s="15">
        <v>3</v>
      </c>
      <c r="E3688" s="15">
        <f t="shared" si="349"/>
        <v>2</v>
      </c>
      <c r="F3688" s="15">
        <v>2</v>
      </c>
      <c r="G3688" s="15">
        <v>0</v>
      </c>
      <c r="H3688" s="15">
        <v>0</v>
      </c>
    </row>
    <row r="3689" spans="1:8" ht="16.5" thickTop="1" thickBot="1" x14ac:dyDescent="0.3">
      <c r="A3689" s="5" t="s">
        <v>4336</v>
      </c>
      <c r="B3689" s="7" t="s">
        <v>36</v>
      </c>
      <c r="C3689" s="15">
        <v>0</v>
      </c>
      <c r="D3689" s="15">
        <v>0</v>
      </c>
      <c r="E3689" s="15">
        <f t="shared" si="349"/>
        <v>0</v>
      </c>
      <c r="F3689" s="15">
        <v>0</v>
      </c>
      <c r="G3689" s="15">
        <v>0</v>
      </c>
      <c r="H3689" s="15">
        <v>0</v>
      </c>
    </row>
    <row r="3690" spans="1:8" ht="16.5" thickTop="1" thickBot="1" x14ac:dyDescent="0.3">
      <c r="A3690" s="5" t="s">
        <v>4337</v>
      </c>
      <c r="B3690" s="7" t="s">
        <v>40</v>
      </c>
      <c r="C3690" s="15">
        <v>1.139</v>
      </c>
      <c r="D3690" s="15">
        <v>0</v>
      </c>
      <c r="E3690" s="15">
        <f t="shared" si="349"/>
        <v>0</v>
      </c>
      <c r="F3690" s="15">
        <v>0</v>
      </c>
      <c r="G3690" s="15">
        <v>0</v>
      </c>
      <c r="H3690" s="15">
        <v>0</v>
      </c>
    </row>
    <row r="3691" spans="1:8" ht="61.5" thickTop="1" thickBot="1" x14ac:dyDescent="0.3">
      <c r="A3691" s="5" t="s">
        <v>4338</v>
      </c>
      <c r="B3691" s="6" t="s">
        <v>4339</v>
      </c>
      <c r="C3691" s="14">
        <v>1333.4668899999999</v>
      </c>
      <c r="D3691" s="14">
        <v>1195</v>
      </c>
      <c r="E3691" s="14">
        <f t="shared" si="349"/>
        <v>1195</v>
      </c>
      <c r="F3691" s="14">
        <f>SUM(F3692,F3696)</f>
        <v>1195</v>
      </c>
      <c r="G3691" s="14">
        <f>SUM(G3692,G3696)</f>
        <v>0</v>
      </c>
      <c r="H3691" s="14">
        <f>SUM(H3692,H3696)</f>
        <v>0</v>
      </c>
    </row>
    <row r="3692" spans="1:8" ht="16.5" thickTop="1" thickBot="1" x14ac:dyDescent="0.3">
      <c r="A3692" s="5" t="s">
        <v>4340</v>
      </c>
      <c r="B3692" s="7" t="s">
        <v>20</v>
      </c>
      <c r="C3692" s="15">
        <v>1300.4778899999999</v>
      </c>
      <c r="D3692" s="15">
        <v>1195</v>
      </c>
      <c r="E3692" s="15">
        <f t="shared" si="349"/>
        <v>1195</v>
      </c>
      <c r="F3692" s="15">
        <f>SUM(F3693:F3695)</f>
        <v>1195</v>
      </c>
      <c r="G3692" s="15">
        <f>SUM(G3693:G3695)</f>
        <v>0</v>
      </c>
      <c r="H3692" s="15">
        <f>SUM(H3693:H3695)</f>
        <v>0</v>
      </c>
    </row>
    <row r="3693" spans="1:8" ht="16.5" thickTop="1" thickBot="1" x14ac:dyDescent="0.3">
      <c r="A3693" s="5" t="s">
        <v>4341</v>
      </c>
      <c r="B3693" s="8" t="s">
        <v>22</v>
      </c>
      <c r="C3693" s="15">
        <v>1110.29999</v>
      </c>
      <c r="D3693" s="15">
        <v>1110</v>
      </c>
      <c r="E3693" s="15">
        <f t="shared" si="349"/>
        <v>1110</v>
      </c>
      <c r="F3693" s="15">
        <v>1110</v>
      </c>
      <c r="G3693" s="15">
        <v>0</v>
      </c>
      <c r="H3693" s="15">
        <v>0</v>
      </c>
    </row>
    <row r="3694" spans="1:8" ht="16.5" thickTop="1" thickBot="1" x14ac:dyDescent="0.3">
      <c r="A3694" s="5" t="s">
        <v>4342</v>
      </c>
      <c r="B3694" s="8" t="s">
        <v>24</v>
      </c>
      <c r="C3694" s="15">
        <v>185.62790000000001</v>
      </c>
      <c r="D3694" s="15">
        <v>84</v>
      </c>
      <c r="E3694" s="15">
        <f t="shared" si="349"/>
        <v>84</v>
      </c>
      <c r="F3694" s="15">
        <v>84</v>
      </c>
      <c r="G3694" s="15">
        <v>0</v>
      </c>
      <c r="H3694" s="15">
        <v>0</v>
      </c>
    </row>
    <row r="3695" spans="1:8" ht="16.5" thickTop="1" thickBot="1" x14ac:dyDescent="0.3">
      <c r="A3695" s="5" t="s">
        <v>4343</v>
      </c>
      <c r="B3695" s="8" t="s">
        <v>34</v>
      </c>
      <c r="C3695" s="15">
        <v>4.55</v>
      </c>
      <c r="D3695" s="15">
        <v>1</v>
      </c>
      <c r="E3695" s="15">
        <f t="shared" si="349"/>
        <v>1</v>
      </c>
      <c r="F3695" s="15">
        <v>1</v>
      </c>
      <c r="G3695" s="15">
        <v>0</v>
      </c>
      <c r="H3695" s="15">
        <v>0</v>
      </c>
    </row>
    <row r="3696" spans="1:8" ht="16.5" thickTop="1" thickBot="1" x14ac:dyDescent="0.3">
      <c r="A3696" s="5" t="s">
        <v>4344</v>
      </c>
      <c r="B3696" s="7" t="s">
        <v>36</v>
      </c>
      <c r="C3696" s="15">
        <v>32.988999999999997</v>
      </c>
      <c r="D3696" s="15">
        <v>0</v>
      </c>
      <c r="E3696" s="15">
        <f t="shared" si="349"/>
        <v>0</v>
      </c>
      <c r="F3696" s="15">
        <v>0</v>
      </c>
      <c r="G3696" s="15">
        <v>0</v>
      </c>
      <c r="H3696" s="15">
        <v>0</v>
      </c>
    </row>
    <row r="3697" spans="1:8" ht="31.5" thickTop="1" thickBot="1" x14ac:dyDescent="0.3">
      <c r="A3697" s="5" t="s">
        <v>4345</v>
      </c>
      <c r="B3697" s="6" t="s">
        <v>4346</v>
      </c>
      <c r="C3697" s="14">
        <v>711.63592000000006</v>
      </c>
      <c r="D3697" s="14">
        <v>700</v>
      </c>
      <c r="E3697" s="14">
        <f t="shared" si="349"/>
        <v>700</v>
      </c>
      <c r="F3697" s="14">
        <f>SUM(F3698,F3704:F3705)</f>
        <v>700</v>
      </c>
      <c r="G3697" s="14">
        <f>SUM(G3698,G3704:G3705)</f>
        <v>0</v>
      </c>
      <c r="H3697" s="14">
        <f>SUM(H3698,H3704:H3705)</f>
        <v>0</v>
      </c>
    </row>
    <row r="3698" spans="1:8" ht="16.5" thickTop="1" thickBot="1" x14ac:dyDescent="0.3">
      <c r="A3698" s="5" t="s">
        <v>4347</v>
      </c>
      <c r="B3698" s="7" t="s">
        <v>20</v>
      </c>
      <c r="C3698" s="15">
        <v>678.13592000000006</v>
      </c>
      <c r="D3698" s="15">
        <v>688</v>
      </c>
      <c r="E3698" s="15">
        <f t="shared" si="349"/>
        <v>690</v>
      </c>
      <c r="F3698" s="15">
        <f>SUM(F3699:F3703)</f>
        <v>690</v>
      </c>
      <c r="G3698" s="15">
        <f>SUM(G3699:G3703)</f>
        <v>0</v>
      </c>
      <c r="H3698" s="15">
        <f>SUM(H3699:H3703)</f>
        <v>0</v>
      </c>
    </row>
    <row r="3699" spans="1:8" ht="16.5" thickTop="1" thickBot="1" x14ac:dyDescent="0.3">
      <c r="A3699" s="5" t="s">
        <v>4348</v>
      </c>
      <c r="B3699" s="8" t="s">
        <v>22</v>
      </c>
      <c r="C3699" s="15">
        <v>554.95703000000003</v>
      </c>
      <c r="D3699" s="15">
        <v>583</v>
      </c>
      <c r="E3699" s="15">
        <f t="shared" si="349"/>
        <v>583</v>
      </c>
      <c r="F3699" s="15">
        <v>583</v>
      </c>
      <c r="G3699" s="15">
        <v>0</v>
      </c>
      <c r="H3699" s="15">
        <v>0</v>
      </c>
    </row>
    <row r="3700" spans="1:8" ht="16.5" thickTop="1" thickBot="1" x14ac:dyDescent="0.3">
      <c r="A3700" s="5" t="s">
        <v>4349</v>
      </c>
      <c r="B3700" s="8" t="s">
        <v>24</v>
      </c>
      <c r="C3700" s="15">
        <v>115.33499999999999</v>
      </c>
      <c r="D3700" s="15">
        <v>100</v>
      </c>
      <c r="E3700" s="15">
        <f t="shared" si="349"/>
        <v>100</v>
      </c>
      <c r="F3700" s="15">
        <v>100</v>
      </c>
      <c r="G3700" s="15">
        <v>0</v>
      </c>
      <c r="H3700" s="15">
        <v>0</v>
      </c>
    </row>
    <row r="3701" spans="1:8" ht="16.5" thickTop="1" thickBot="1" x14ac:dyDescent="0.3">
      <c r="A3701" s="5" t="s">
        <v>4350</v>
      </c>
      <c r="B3701" s="8" t="s">
        <v>30</v>
      </c>
      <c r="C3701" s="15">
        <v>0</v>
      </c>
      <c r="D3701" s="15">
        <v>0</v>
      </c>
      <c r="E3701" s="15">
        <f t="shared" si="349"/>
        <v>0</v>
      </c>
      <c r="F3701" s="15">
        <v>0</v>
      </c>
      <c r="G3701" s="15">
        <v>0</v>
      </c>
      <c r="H3701" s="15">
        <v>0</v>
      </c>
    </row>
    <row r="3702" spans="1:8" ht="16.5" thickTop="1" thickBot="1" x14ac:dyDescent="0.3">
      <c r="A3702" s="5" t="s">
        <v>4351</v>
      </c>
      <c r="B3702" s="8" t="s">
        <v>32</v>
      </c>
      <c r="C3702" s="15">
        <v>0</v>
      </c>
      <c r="D3702" s="15">
        <v>0</v>
      </c>
      <c r="E3702" s="15">
        <f t="shared" si="349"/>
        <v>2</v>
      </c>
      <c r="F3702" s="15">
        <v>2</v>
      </c>
      <c r="G3702" s="15">
        <v>0</v>
      </c>
      <c r="H3702" s="15">
        <v>0</v>
      </c>
    </row>
    <row r="3703" spans="1:8" ht="16.5" thickTop="1" thickBot="1" x14ac:dyDescent="0.3">
      <c r="A3703" s="5" t="s">
        <v>4352</v>
      </c>
      <c r="B3703" s="8" t="s">
        <v>34</v>
      </c>
      <c r="C3703" s="15">
        <v>7.84389</v>
      </c>
      <c r="D3703" s="15">
        <v>5</v>
      </c>
      <c r="E3703" s="15">
        <f t="shared" si="349"/>
        <v>5</v>
      </c>
      <c r="F3703" s="15">
        <v>5</v>
      </c>
      <c r="G3703" s="15">
        <v>0</v>
      </c>
      <c r="H3703" s="15">
        <v>0</v>
      </c>
    </row>
    <row r="3704" spans="1:8" ht="16.5" thickTop="1" thickBot="1" x14ac:dyDescent="0.3">
      <c r="A3704" s="5" t="s">
        <v>4353</v>
      </c>
      <c r="B3704" s="7" t="s">
        <v>36</v>
      </c>
      <c r="C3704" s="15">
        <v>33.5</v>
      </c>
      <c r="D3704" s="15">
        <v>12</v>
      </c>
      <c r="E3704" s="15">
        <f t="shared" si="349"/>
        <v>10</v>
      </c>
      <c r="F3704" s="15">
        <v>10</v>
      </c>
      <c r="G3704" s="15">
        <v>0</v>
      </c>
      <c r="H3704" s="15">
        <v>0</v>
      </c>
    </row>
    <row r="3705" spans="1:8" ht="16.5" thickTop="1" thickBot="1" x14ac:dyDescent="0.3">
      <c r="A3705" s="5" t="s">
        <v>4354</v>
      </c>
      <c r="B3705" s="7" t="s">
        <v>40</v>
      </c>
      <c r="C3705" s="15">
        <v>0</v>
      </c>
      <c r="D3705" s="15">
        <v>0</v>
      </c>
      <c r="E3705" s="15">
        <f t="shared" si="349"/>
        <v>0</v>
      </c>
      <c r="F3705" s="15">
        <v>0</v>
      </c>
      <c r="G3705" s="15">
        <v>0</v>
      </c>
      <c r="H3705" s="15">
        <v>0</v>
      </c>
    </row>
    <row r="3706" spans="1:8" ht="46.5" thickTop="1" thickBot="1" x14ac:dyDescent="0.3">
      <c r="A3706" s="5" t="s">
        <v>4355</v>
      </c>
      <c r="B3706" s="6" t="s">
        <v>4356</v>
      </c>
      <c r="C3706" s="14">
        <v>125.79973000000001</v>
      </c>
      <c r="D3706" s="14">
        <v>128</v>
      </c>
      <c r="E3706" s="14">
        <f t="shared" si="349"/>
        <v>128</v>
      </c>
      <c r="F3706" s="14">
        <f>SUM(F3707)</f>
        <v>128</v>
      </c>
      <c r="G3706" s="14">
        <f>SUM(G3707)</f>
        <v>0</v>
      </c>
      <c r="H3706" s="14">
        <f>SUM(H3707)</f>
        <v>0</v>
      </c>
    </row>
    <row r="3707" spans="1:8" ht="16.5" thickTop="1" thickBot="1" x14ac:dyDescent="0.3">
      <c r="A3707" s="5" t="s">
        <v>4357</v>
      </c>
      <c r="B3707" s="7" t="s">
        <v>20</v>
      </c>
      <c r="C3707" s="15">
        <v>125.79973000000001</v>
      </c>
      <c r="D3707" s="15">
        <v>128</v>
      </c>
      <c r="E3707" s="15">
        <f t="shared" si="349"/>
        <v>128</v>
      </c>
      <c r="F3707" s="15">
        <f>SUM(F3708:F3710)</f>
        <v>128</v>
      </c>
      <c r="G3707" s="15">
        <f>SUM(G3708:G3710)</f>
        <v>0</v>
      </c>
      <c r="H3707" s="15">
        <f>SUM(H3708:H3710)</f>
        <v>0</v>
      </c>
    </row>
    <row r="3708" spans="1:8" ht="16.5" thickTop="1" thickBot="1" x14ac:dyDescent="0.3">
      <c r="A3708" s="5" t="s">
        <v>4358</v>
      </c>
      <c r="B3708" s="8" t="s">
        <v>22</v>
      </c>
      <c r="C3708" s="15">
        <v>108.2928</v>
      </c>
      <c r="D3708" s="15">
        <v>105</v>
      </c>
      <c r="E3708" s="15">
        <f t="shared" si="349"/>
        <v>105</v>
      </c>
      <c r="F3708" s="15">
        <v>105</v>
      </c>
      <c r="G3708" s="15">
        <v>0</v>
      </c>
      <c r="H3708" s="15">
        <v>0</v>
      </c>
    </row>
    <row r="3709" spans="1:8" ht="16.5" thickTop="1" thickBot="1" x14ac:dyDescent="0.3">
      <c r="A3709" s="5" t="s">
        <v>4359</v>
      </c>
      <c r="B3709" s="8" t="s">
        <v>24</v>
      </c>
      <c r="C3709" s="15">
        <v>16.565930000000002</v>
      </c>
      <c r="D3709" s="15">
        <v>22</v>
      </c>
      <c r="E3709" s="15">
        <f t="shared" si="349"/>
        <v>22</v>
      </c>
      <c r="F3709" s="15">
        <v>22</v>
      </c>
      <c r="G3709" s="15">
        <v>0</v>
      </c>
      <c r="H3709" s="15">
        <v>0</v>
      </c>
    </row>
    <row r="3710" spans="1:8" ht="16.5" thickTop="1" thickBot="1" x14ac:dyDescent="0.3">
      <c r="A3710" s="5" t="s">
        <v>4360</v>
      </c>
      <c r="B3710" s="8" t="s">
        <v>34</v>
      </c>
      <c r="C3710" s="15">
        <v>0.94099999999999995</v>
      </c>
      <c r="D3710" s="15">
        <v>1</v>
      </c>
      <c r="E3710" s="15">
        <f t="shared" si="349"/>
        <v>1</v>
      </c>
      <c r="F3710" s="15">
        <v>1</v>
      </c>
      <c r="G3710" s="15">
        <v>0</v>
      </c>
      <c r="H3710" s="15">
        <v>0</v>
      </c>
    </row>
    <row r="3711" spans="1:8" ht="46.5" thickTop="1" thickBot="1" x14ac:dyDescent="0.3">
      <c r="A3711" s="5" t="s">
        <v>4361</v>
      </c>
      <c r="B3711" s="6" t="s">
        <v>4362</v>
      </c>
      <c r="C3711" s="14">
        <v>249.26635999999999</v>
      </c>
      <c r="D3711" s="14">
        <v>238</v>
      </c>
      <c r="E3711" s="14">
        <f t="shared" si="349"/>
        <v>238</v>
      </c>
      <c r="F3711" s="14">
        <f>SUM(F3712,F3717)</f>
        <v>238</v>
      </c>
      <c r="G3711" s="14">
        <f>SUM(G3712,G3717)</f>
        <v>0</v>
      </c>
      <c r="H3711" s="14">
        <f>SUM(H3712,H3717)</f>
        <v>0</v>
      </c>
    </row>
    <row r="3712" spans="1:8" ht="16.5" thickTop="1" thickBot="1" x14ac:dyDescent="0.3">
      <c r="A3712" s="5" t="s">
        <v>4363</v>
      </c>
      <c r="B3712" s="7" t="s">
        <v>20</v>
      </c>
      <c r="C3712" s="15">
        <v>227.58516</v>
      </c>
      <c r="D3712" s="15">
        <v>238</v>
      </c>
      <c r="E3712" s="15">
        <f t="shared" si="349"/>
        <v>238</v>
      </c>
      <c r="F3712" s="15">
        <f>SUM(F3713:F3716)</f>
        <v>238</v>
      </c>
      <c r="G3712" s="15">
        <f>SUM(G3713:G3716)</f>
        <v>0</v>
      </c>
      <c r="H3712" s="15">
        <f>SUM(H3713:H3716)</f>
        <v>0</v>
      </c>
    </row>
    <row r="3713" spans="1:8" ht="16.5" thickTop="1" thickBot="1" x14ac:dyDescent="0.3">
      <c r="A3713" s="5" t="s">
        <v>4364</v>
      </c>
      <c r="B3713" s="8" t="s">
        <v>22</v>
      </c>
      <c r="C3713" s="15">
        <v>219.96552</v>
      </c>
      <c r="D3713" s="15">
        <v>221</v>
      </c>
      <c r="E3713" s="15">
        <f t="shared" si="349"/>
        <v>221</v>
      </c>
      <c r="F3713" s="15">
        <v>221</v>
      </c>
      <c r="G3713" s="15">
        <v>0</v>
      </c>
      <c r="H3713" s="15">
        <v>0</v>
      </c>
    </row>
    <row r="3714" spans="1:8" ht="16.5" thickTop="1" thickBot="1" x14ac:dyDescent="0.3">
      <c r="A3714" s="5" t="s">
        <v>4365</v>
      </c>
      <c r="B3714" s="8" t="s">
        <v>24</v>
      </c>
      <c r="C3714" s="15">
        <v>7.4696400000000001</v>
      </c>
      <c r="D3714" s="15">
        <v>17</v>
      </c>
      <c r="E3714" s="15">
        <f t="shared" si="349"/>
        <v>17</v>
      </c>
      <c r="F3714" s="15">
        <v>17</v>
      </c>
      <c r="G3714" s="15">
        <v>0</v>
      </c>
      <c r="H3714" s="15">
        <v>0</v>
      </c>
    </row>
    <row r="3715" spans="1:8" ht="16.5" thickTop="1" thickBot="1" x14ac:dyDescent="0.3">
      <c r="A3715" s="5" t="s">
        <v>4366</v>
      </c>
      <c r="B3715" s="8" t="s">
        <v>32</v>
      </c>
      <c r="C3715" s="15">
        <v>0</v>
      </c>
      <c r="D3715" s="15">
        <v>0</v>
      </c>
      <c r="E3715" s="15">
        <f t="shared" si="349"/>
        <v>0</v>
      </c>
      <c r="F3715" s="15">
        <v>0</v>
      </c>
      <c r="G3715" s="15">
        <v>0</v>
      </c>
      <c r="H3715" s="15">
        <v>0</v>
      </c>
    </row>
    <row r="3716" spans="1:8" ht="16.5" thickTop="1" thickBot="1" x14ac:dyDescent="0.3">
      <c r="A3716" s="5" t="s">
        <v>4367</v>
      </c>
      <c r="B3716" s="8" t="s">
        <v>34</v>
      </c>
      <c r="C3716" s="15">
        <v>0.15</v>
      </c>
      <c r="D3716" s="15">
        <v>0</v>
      </c>
      <c r="E3716" s="15">
        <f t="shared" si="349"/>
        <v>0</v>
      </c>
      <c r="F3716" s="15">
        <v>0</v>
      </c>
      <c r="G3716" s="15">
        <v>0</v>
      </c>
      <c r="H3716" s="15">
        <v>0</v>
      </c>
    </row>
    <row r="3717" spans="1:8" ht="16.5" thickTop="1" thickBot="1" x14ac:dyDescent="0.3">
      <c r="A3717" s="5" t="s">
        <v>4368</v>
      </c>
      <c r="B3717" s="7" t="s">
        <v>36</v>
      </c>
      <c r="C3717" s="15">
        <v>21.6812</v>
      </c>
      <c r="D3717" s="15">
        <v>0</v>
      </c>
      <c r="E3717" s="15">
        <f t="shared" si="349"/>
        <v>0</v>
      </c>
      <c r="F3717" s="15">
        <v>0</v>
      </c>
      <c r="G3717" s="15">
        <v>0</v>
      </c>
      <c r="H3717" s="15">
        <v>0</v>
      </c>
    </row>
    <row r="3718" spans="1:8" ht="61.5" thickTop="1" thickBot="1" x14ac:dyDescent="0.3">
      <c r="A3718" s="5" t="s">
        <v>4369</v>
      </c>
      <c r="B3718" s="6" t="s">
        <v>4370</v>
      </c>
      <c r="C3718" s="14">
        <v>240</v>
      </c>
      <c r="D3718" s="14">
        <v>245</v>
      </c>
      <c r="E3718" s="14">
        <f t="shared" ref="E3718:E3781" si="350">SUM(F3718:H3718)</f>
        <v>245</v>
      </c>
      <c r="F3718" s="14">
        <f>SUM(F3719)</f>
        <v>245</v>
      </c>
      <c r="G3718" s="14">
        <f>SUM(G3719)</f>
        <v>0</v>
      </c>
      <c r="H3718" s="14">
        <f>SUM(H3719)</f>
        <v>0</v>
      </c>
    </row>
    <row r="3719" spans="1:8" ht="16.5" thickTop="1" thickBot="1" x14ac:dyDescent="0.3">
      <c r="A3719" s="5" t="s">
        <v>4371</v>
      </c>
      <c r="B3719" s="7" t="s">
        <v>20</v>
      </c>
      <c r="C3719" s="15">
        <v>240</v>
      </c>
      <c r="D3719" s="15">
        <v>245</v>
      </c>
      <c r="E3719" s="15">
        <f t="shared" si="350"/>
        <v>245</v>
      </c>
      <c r="F3719" s="15">
        <f>SUM(F3720:F3722)</f>
        <v>245</v>
      </c>
      <c r="G3719" s="15">
        <f>SUM(G3720:G3722)</f>
        <v>0</v>
      </c>
      <c r="H3719" s="15">
        <f>SUM(H3720:H3722)</f>
        <v>0</v>
      </c>
    </row>
    <row r="3720" spans="1:8" ht="16.5" thickTop="1" thickBot="1" x14ac:dyDescent="0.3">
      <c r="A3720" s="5" t="s">
        <v>4372</v>
      </c>
      <c r="B3720" s="8" t="s">
        <v>22</v>
      </c>
      <c r="C3720" s="15">
        <v>224</v>
      </c>
      <c r="D3720" s="15">
        <v>224</v>
      </c>
      <c r="E3720" s="15">
        <f t="shared" si="350"/>
        <v>224</v>
      </c>
      <c r="F3720" s="15">
        <v>224</v>
      </c>
      <c r="G3720" s="15">
        <v>0</v>
      </c>
      <c r="H3720" s="15">
        <v>0</v>
      </c>
    </row>
    <row r="3721" spans="1:8" ht="16.5" thickTop="1" thickBot="1" x14ac:dyDescent="0.3">
      <c r="A3721" s="5" t="s">
        <v>4373</v>
      </c>
      <c r="B3721" s="8" t="s">
        <v>24</v>
      </c>
      <c r="C3721" s="15">
        <v>16</v>
      </c>
      <c r="D3721" s="15">
        <v>21</v>
      </c>
      <c r="E3721" s="15">
        <f t="shared" si="350"/>
        <v>21</v>
      </c>
      <c r="F3721" s="15">
        <v>21</v>
      </c>
      <c r="G3721" s="15">
        <v>0</v>
      </c>
      <c r="H3721" s="15">
        <v>0</v>
      </c>
    </row>
    <row r="3722" spans="1:8" ht="16.5" thickTop="1" thickBot="1" x14ac:dyDescent="0.3">
      <c r="A3722" s="5" t="s">
        <v>4374</v>
      </c>
      <c r="B3722" s="8" t="s">
        <v>34</v>
      </c>
      <c r="C3722" s="15">
        <v>0</v>
      </c>
      <c r="D3722" s="15">
        <v>0</v>
      </c>
      <c r="E3722" s="15">
        <f t="shared" si="350"/>
        <v>0</v>
      </c>
      <c r="F3722" s="15">
        <v>0</v>
      </c>
      <c r="G3722" s="15">
        <v>0</v>
      </c>
      <c r="H3722" s="15">
        <v>0</v>
      </c>
    </row>
    <row r="3723" spans="1:8" ht="31.5" thickTop="1" thickBot="1" x14ac:dyDescent="0.3">
      <c r="A3723" s="5" t="s">
        <v>4375</v>
      </c>
      <c r="B3723" s="6" t="s">
        <v>4376</v>
      </c>
      <c r="C3723" s="14">
        <v>523.66187000000002</v>
      </c>
      <c r="D3723" s="14">
        <v>727</v>
      </c>
      <c r="E3723" s="14">
        <f t="shared" si="350"/>
        <v>727</v>
      </c>
      <c r="F3723" s="14">
        <f>SUM(F3724)</f>
        <v>727</v>
      </c>
      <c r="G3723" s="14">
        <f>SUM(G3724)</f>
        <v>0</v>
      </c>
      <c r="H3723" s="14">
        <f>SUM(H3724)</f>
        <v>0</v>
      </c>
    </row>
    <row r="3724" spans="1:8" ht="16.5" thickTop="1" thickBot="1" x14ac:dyDescent="0.3">
      <c r="A3724" s="5" t="s">
        <v>4377</v>
      </c>
      <c r="B3724" s="7" t="s">
        <v>20</v>
      </c>
      <c r="C3724" s="15">
        <v>523.66187000000002</v>
      </c>
      <c r="D3724" s="15">
        <v>727</v>
      </c>
      <c r="E3724" s="15">
        <f t="shared" si="350"/>
        <v>727</v>
      </c>
      <c r="F3724" s="15">
        <f>SUM(F3725:F3726)</f>
        <v>727</v>
      </c>
      <c r="G3724" s="15">
        <f>SUM(G3725:G3726)</f>
        <v>0</v>
      </c>
      <c r="H3724" s="15">
        <f>SUM(H3725:H3726)</f>
        <v>0</v>
      </c>
    </row>
    <row r="3725" spans="1:8" ht="16.5" thickTop="1" thickBot="1" x14ac:dyDescent="0.3">
      <c r="A3725" s="5" t="s">
        <v>4378</v>
      </c>
      <c r="B3725" s="8" t="s">
        <v>24</v>
      </c>
      <c r="C3725" s="15">
        <v>0</v>
      </c>
      <c r="D3725" s="15">
        <v>100</v>
      </c>
      <c r="E3725" s="15">
        <f t="shared" si="350"/>
        <v>50</v>
      </c>
      <c r="F3725" s="15">
        <v>50</v>
      </c>
      <c r="G3725" s="15">
        <v>0</v>
      </c>
      <c r="H3725" s="15">
        <v>0</v>
      </c>
    </row>
    <row r="3726" spans="1:8" ht="16.5" thickTop="1" thickBot="1" x14ac:dyDescent="0.3">
      <c r="A3726" s="5" t="s">
        <v>4379</v>
      </c>
      <c r="B3726" s="8" t="s">
        <v>34</v>
      </c>
      <c r="C3726" s="15">
        <v>523.66187000000002</v>
      </c>
      <c r="D3726" s="15">
        <v>627</v>
      </c>
      <c r="E3726" s="15">
        <f t="shared" si="350"/>
        <v>677</v>
      </c>
      <c r="F3726" s="15">
        <v>677</v>
      </c>
      <c r="G3726" s="15">
        <v>0</v>
      </c>
      <c r="H3726" s="15">
        <v>0</v>
      </c>
    </row>
    <row r="3727" spans="1:8" ht="31.5" thickTop="1" thickBot="1" x14ac:dyDescent="0.3">
      <c r="A3727" s="5" t="s">
        <v>4380</v>
      </c>
      <c r="B3727" s="6" t="s">
        <v>4381</v>
      </c>
      <c r="C3727" s="14">
        <v>239.98000000000002</v>
      </c>
      <c r="D3727" s="14">
        <v>240</v>
      </c>
      <c r="E3727" s="14">
        <f t="shared" si="350"/>
        <v>240</v>
      </c>
      <c r="F3727" s="14">
        <f>SUM(F3728)</f>
        <v>240</v>
      </c>
      <c r="G3727" s="14">
        <f>SUM(G3728)</f>
        <v>0</v>
      </c>
      <c r="H3727" s="14">
        <f>SUM(H3728)</f>
        <v>0</v>
      </c>
    </row>
    <row r="3728" spans="1:8" ht="16.5" thickTop="1" thickBot="1" x14ac:dyDescent="0.3">
      <c r="A3728" s="5" t="s">
        <v>4382</v>
      </c>
      <c r="B3728" s="7" t="s">
        <v>20</v>
      </c>
      <c r="C3728" s="15">
        <v>239.98000000000002</v>
      </c>
      <c r="D3728" s="15">
        <v>240</v>
      </c>
      <c r="E3728" s="15">
        <f t="shared" si="350"/>
        <v>240</v>
      </c>
      <c r="F3728" s="15">
        <f>SUM(F3729:F3730)</f>
        <v>240</v>
      </c>
      <c r="G3728" s="15">
        <f>SUM(G3729:G3730)</f>
        <v>0</v>
      </c>
      <c r="H3728" s="15">
        <f>SUM(H3729:H3730)</f>
        <v>0</v>
      </c>
    </row>
    <row r="3729" spans="1:8" ht="16.5" thickTop="1" thickBot="1" x14ac:dyDescent="0.3">
      <c r="A3729" s="5" t="s">
        <v>4383</v>
      </c>
      <c r="B3729" s="8" t="s">
        <v>22</v>
      </c>
      <c r="C3729" s="15">
        <v>165.84</v>
      </c>
      <c r="D3729" s="15">
        <v>166</v>
      </c>
      <c r="E3729" s="15">
        <f t="shared" si="350"/>
        <v>166</v>
      </c>
      <c r="F3729" s="15">
        <v>166</v>
      </c>
      <c r="G3729" s="15">
        <v>0</v>
      </c>
      <c r="H3729" s="15">
        <v>0</v>
      </c>
    </row>
    <row r="3730" spans="1:8" ht="16.5" thickTop="1" thickBot="1" x14ac:dyDescent="0.3">
      <c r="A3730" s="5" t="s">
        <v>4384</v>
      </c>
      <c r="B3730" s="8" t="s">
        <v>24</v>
      </c>
      <c r="C3730" s="15">
        <v>74.14</v>
      </c>
      <c r="D3730" s="15">
        <v>74</v>
      </c>
      <c r="E3730" s="15">
        <f t="shared" si="350"/>
        <v>74</v>
      </c>
      <c r="F3730" s="15">
        <v>74</v>
      </c>
      <c r="G3730" s="15">
        <v>0</v>
      </c>
      <c r="H3730" s="15">
        <v>0</v>
      </c>
    </row>
    <row r="3731" spans="1:8" ht="61.5" thickTop="1" thickBot="1" x14ac:dyDescent="0.3">
      <c r="A3731" s="5" t="s">
        <v>4385</v>
      </c>
      <c r="B3731" s="6" t="s">
        <v>4386</v>
      </c>
      <c r="C3731" s="14">
        <v>0</v>
      </c>
      <c r="D3731" s="14">
        <v>0</v>
      </c>
      <c r="E3731" s="14">
        <f t="shared" si="350"/>
        <v>0</v>
      </c>
      <c r="F3731" s="14">
        <f>SUM(F3732,F3736:F3737)</f>
        <v>0</v>
      </c>
      <c r="G3731" s="14">
        <f>SUM(G3732,G3736:G3737)</f>
        <v>0</v>
      </c>
      <c r="H3731" s="14">
        <f>SUM(H3732,H3736:H3737)</f>
        <v>0</v>
      </c>
    </row>
    <row r="3732" spans="1:8" ht="16.5" thickTop="1" thickBot="1" x14ac:dyDescent="0.3">
      <c r="A3732" s="5" t="s">
        <v>4387</v>
      </c>
      <c r="B3732" s="7" t="s">
        <v>20</v>
      </c>
      <c r="C3732" s="15">
        <v>0</v>
      </c>
      <c r="D3732" s="15">
        <v>0</v>
      </c>
      <c r="E3732" s="15">
        <f t="shared" si="350"/>
        <v>0</v>
      </c>
      <c r="F3732" s="15">
        <f>SUM(F3733:F3735)</f>
        <v>0</v>
      </c>
      <c r="G3732" s="15">
        <f>SUM(G3733:G3735)</f>
        <v>0</v>
      </c>
      <c r="H3732" s="15">
        <f>SUM(H3733:H3735)</f>
        <v>0</v>
      </c>
    </row>
    <row r="3733" spans="1:8" ht="16.5" thickTop="1" thickBot="1" x14ac:dyDescent="0.3">
      <c r="A3733" s="5" t="s">
        <v>4388</v>
      </c>
      <c r="B3733" s="8" t="s">
        <v>22</v>
      </c>
      <c r="C3733" s="15">
        <v>0</v>
      </c>
      <c r="D3733" s="15">
        <v>0</v>
      </c>
      <c r="E3733" s="15">
        <f t="shared" si="350"/>
        <v>0</v>
      </c>
      <c r="F3733" s="15">
        <v>0</v>
      </c>
      <c r="G3733" s="15">
        <v>0</v>
      </c>
      <c r="H3733" s="15">
        <v>0</v>
      </c>
    </row>
    <row r="3734" spans="1:8" ht="16.5" thickTop="1" thickBot="1" x14ac:dyDescent="0.3">
      <c r="A3734" s="5" t="s">
        <v>4389</v>
      </c>
      <c r="B3734" s="8" t="s">
        <v>24</v>
      </c>
      <c r="C3734" s="15">
        <v>0</v>
      </c>
      <c r="D3734" s="15">
        <v>0</v>
      </c>
      <c r="E3734" s="15">
        <f t="shared" si="350"/>
        <v>0</v>
      </c>
      <c r="F3734" s="15">
        <v>0</v>
      </c>
      <c r="G3734" s="15">
        <v>0</v>
      </c>
      <c r="H3734" s="15">
        <v>0</v>
      </c>
    </row>
    <row r="3735" spans="1:8" ht="16.5" thickTop="1" thickBot="1" x14ac:dyDescent="0.3">
      <c r="A3735" s="5" t="s">
        <v>4390</v>
      </c>
      <c r="B3735" s="8" t="s">
        <v>34</v>
      </c>
      <c r="C3735" s="15">
        <v>0</v>
      </c>
      <c r="D3735" s="15">
        <v>0</v>
      </c>
      <c r="E3735" s="15">
        <f t="shared" si="350"/>
        <v>0</v>
      </c>
      <c r="F3735" s="15">
        <v>0</v>
      </c>
      <c r="G3735" s="15">
        <v>0</v>
      </c>
      <c r="H3735" s="15">
        <v>0</v>
      </c>
    </row>
    <row r="3736" spans="1:8" ht="16.5" thickTop="1" thickBot="1" x14ac:dyDescent="0.3">
      <c r="A3736" s="5" t="s">
        <v>4391</v>
      </c>
      <c r="B3736" s="7" t="s">
        <v>36</v>
      </c>
      <c r="C3736" s="15">
        <v>0</v>
      </c>
      <c r="D3736" s="15">
        <v>0</v>
      </c>
      <c r="E3736" s="15">
        <f t="shared" si="350"/>
        <v>0</v>
      </c>
      <c r="F3736" s="15">
        <v>0</v>
      </c>
      <c r="G3736" s="15">
        <v>0</v>
      </c>
      <c r="H3736" s="15">
        <v>0</v>
      </c>
    </row>
    <row r="3737" spans="1:8" ht="16.5" thickTop="1" thickBot="1" x14ac:dyDescent="0.3">
      <c r="A3737" s="5" t="s">
        <v>4392</v>
      </c>
      <c r="B3737" s="7" t="s">
        <v>40</v>
      </c>
      <c r="C3737" s="15">
        <v>0</v>
      </c>
      <c r="D3737" s="15">
        <v>0</v>
      </c>
      <c r="E3737" s="15">
        <f t="shared" si="350"/>
        <v>0</v>
      </c>
      <c r="F3737" s="15">
        <v>0</v>
      </c>
      <c r="G3737" s="15">
        <v>0</v>
      </c>
      <c r="H3737" s="15">
        <v>0</v>
      </c>
    </row>
    <row r="3738" spans="1:8" ht="61.5" thickTop="1" thickBot="1" x14ac:dyDescent="0.3">
      <c r="A3738" s="5" t="s">
        <v>4393</v>
      </c>
      <c r="B3738" s="6" t="s">
        <v>4394</v>
      </c>
      <c r="C3738" s="14">
        <v>0</v>
      </c>
      <c r="D3738" s="14">
        <v>0</v>
      </c>
      <c r="E3738" s="14">
        <f t="shared" si="350"/>
        <v>0</v>
      </c>
      <c r="F3738" s="14">
        <f>SUM(F3739,F3742)</f>
        <v>0</v>
      </c>
      <c r="G3738" s="14">
        <f>SUM(G3739,G3742)</f>
        <v>0</v>
      </c>
      <c r="H3738" s="14">
        <f>SUM(H3739,H3742)</f>
        <v>0</v>
      </c>
    </row>
    <row r="3739" spans="1:8" ht="16.5" thickTop="1" thickBot="1" x14ac:dyDescent="0.3">
      <c r="A3739" s="5" t="s">
        <v>4395</v>
      </c>
      <c r="B3739" s="7" t="s">
        <v>20</v>
      </c>
      <c r="C3739" s="15">
        <v>0</v>
      </c>
      <c r="D3739" s="15">
        <v>0</v>
      </c>
      <c r="E3739" s="15">
        <f t="shared" si="350"/>
        <v>0</v>
      </c>
      <c r="F3739" s="15">
        <f>SUM(F3740:F3741)</f>
        <v>0</v>
      </c>
      <c r="G3739" s="15">
        <f>SUM(G3740:G3741)</f>
        <v>0</v>
      </c>
      <c r="H3739" s="15">
        <f>SUM(H3740:H3741)</f>
        <v>0</v>
      </c>
    </row>
    <row r="3740" spans="1:8" ht="16.5" thickTop="1" thickBot="1" x14ac:dyDescent="0.3">
      <c r="A3740" s="5" t="s">
        <v>4396</v>
      </c>
      <c r="B3740" s="8" t="s">
        <v>22</v>
      </c>
      <c r="C3740" s="15">
        <v>0</v>
      </c>
      <c r="D3740" s="15">
        <v>0</v>
      </c>
      <c r="E3740" s="15">
        <f t="shared" si="350"/>
        <v>0</v>
      </c>
      <c r="F3740" s="15">
        <v>0</v>
      </c>
      <c r="G3740" s="15">
        <v>0</v>
      </c>
      <c r="H3740" s="15">
        <v>0</v>
      </c>
    </row>
    <row r="3741" spans="1:8" ht="16.5" thickTop="1" thickBot="1" x14ac:dyDescent="0.3">
      <c r="A3741" s="5" t="s">
        <v>4397</v>
      </c>
      <c r="B3741" s="8" t="s">
        <v>24</v>
      </c>
      <c r="C3741" s="15">
        <v>0</v>
      </c>
      <c r="D3741" s="15">
        <v>0</v>
      </c>
      <c r="E3741" s="15">
        <f t="shared" si="350"/>
        <v>0</v>
      </c>
      <c r="F3741" s="15">
        <v>0</v>
      </c>
      <c r="G3741" s="15">
        <v>0</v>
      </c>
      <c r="H3741" s="15">
        <v>0</v>
      </c>
    </row>
    <row r="3742" spans="1:8" ht="16.5" thickTop="1" thickBot="1" x14ac:dyDescent="0.3">
      <c r="A3742" s="5" t="s">
        <v>4398</v>
      </c>
      <c r="B3742" s="7" t="s">
        <v>36</v>
      </c>
      <c r="C3742" s="15">
        <v>0</v>
      </c>
      <c r="D3742" s="15">
        <v>0</v>
      </c>
      <c r="E3742" s="15">
        <f t="shared" si="350"/>
        <v>0</v>
      </c>
      <c r="F3742" s="15">
        <v>0</v>
      </c>
      <c r="G3742" s="15">
        <v>0</v>
      </c>
      <c r="H3742" s="15">
        <v>0</v>
      </c>
    </row>
    <row r="3743" spans="1:8" ht="31.5" thickTop="1" thickBot="1" x14ac:dyDescent="0.3">
      <c r="A3743" s="5" t="s">
        <v>4399</v>
      </c>
      <c r="B3743" s="6" t="s">
        <v>4400</v>
      </c>
      <c r="C3743" s="14">
        <v>22293.583460000002</v>
      </c>
      <c r="D3743" s="14">
        <v>16621</v>
      </c>
      <c r="E3743" s="14">
        <f t="shared" si="350"/>
        <v>16621</v>
      </c>
      <c r="F3743" s="14">
        <f t="shared" ref="F3743:H3746" si="351">SUM(F3752,F3926)</f>
        <v>16621</v>
      </c>
      <c r="G3743" s="14">
        <f t="shared" si="351"/>
        <v>0</v>
      </c>
      <c r="H3743" s="14">
        <f t="shared" si="351"/>
        <v>0</v>
      </c>
    </row>
    <row r="3744" spans="1:8" ht="16.5" thickTop="1" thickBot="1" x14ac:dyDescent="0.3">
      <c r="A3744" s="5" t="s">
        <v>4401</v>
      </c>
      <c r="B3744" s="7" t="s">
        <v>20</v>
      </c>
      <c r="C3744" s="15">
        <v>20907.88622</v>
      </c>
      <c r="D3744" s="15">
        <v>15934</v>
      </c>
      <c r="E3744" s="15">
        <f t="shared" si="350"/>
        <v>16452</v>
      </c>
      <c r="F3744" s="15">
        <f t="shared" si="351"/>
        <v>16452</v>
      </c>
      <c r="G3744" s="15">
        <f t="shared" si="351"/>
        <v>0</v>
      </c>
      <c r="H3744" s="15">
        <f t="shared" si="351"/>
        <v>0</v>
      </c>
    </row>
    <row r="3745" spans="1:8" ht="16.5" thickTop="1" thickBot="1" x14ac:dyDescent="0.3">
      <c r="A3745" s="5" t="s">
        <v>4402</v>
      </c>
      <c r="B3745" s="8" t="s">
        <v>22</v>
      </c>
      <c r="C3745" s="15">
        <v>10090.481529999999</v>
      </c>
      <c r="D3745" s="15">
        <v>10115</v>
      </c>
      <c r="E3745" s="15">
        <f t="shared" si="350"/>
        <v>10115</v>
      </c>
      <c r="F3745" s="15">
        <f t="shared" si="351"/>
        <v>10115</v>
      </c>
      <c r="G3745" s="15">
        <f t="shared" si="351"/>
        <v>0</v>
      </c>
      <c r="H3745" s="15">
        <f t="shared" si="351"/>
        <v>0</v>
      </c>
    </row>
    <row r="3746" spans="1:8" ht="16.5" thickTop="1" thickBot="1" x14ac:dyDescent="0.3">
      <c r="A3746" s="5" t="s">
        <v>4403</v>
      </c>
      <c r="B3746" s="8" t="s">
        <v>24</v>
      </c>
      <c r="C3746" s="15">
        <v>3352.2771600000005</v>
      </c>
      <c r="D3746" s="15">
        <v>3139</v>
      </c>
      <c r="E3746" s="15">
        <f t="shared" si="350"/>
        <v>3135</v>
      </c>
      <c r="F3746" s="15">
        <f t="shared" si="351"/>
        <v>3135</v>
      </c>
      <c r="G3746" s="15">
        <f t="shared" si="351"/>
        <v>0</v>
      </c>
      <c r="H3746" s="15">
        <f t="shared" si="351"/>
        <v>0</v>
      </c>
    </row>
    <row r="3747" spans="1:8" ht="16.5" thickTop="1" thickBot="1" x14ac:dyDescent="0.3">
      <c r="A3747" s="5" t="s">
        <v>4404</v>
      </c>
      <c r="B3747" s="8" t="s">
        <v>30</v>
      </c>
      <c r="C3747" s="15">
        <v>0.95347999999999999</v>
      </c>
      <c r="D3747" s="15">
        <v>1</v>
      </c>
      <c r="E3747" s="15">
        <f t="shared" si="350"/>
        <v>1</v>
      </c>
      <c r="F3747" s="15">
        <f>SUM(F3756)</f>
        <v>1</v>
      </c>
      <c r="G3747" s="15">
        <f>SUM(G3756)</f>
        <v>0</v>
      </c>
      <c r="H3747" s="15">
        <f>SUM(H3756)</f>
        <v>0</v>
      </c>
    </row>
    <row r="3748" spans="1:8" ht="16.5" thickTop="1" thickBot="1" x14ac:dyDescent="0.3">
      <c r="A3748" s="5" t="s">
        <v>4405</v>
      </c>
      <c r="B3748" s="8" t="s">
        <v>32</v>
      </c>
      <c r="C3748" s="15">
        <v>41.458510000000004</v>
      </c>
      <c r="D3748" s="15">
        <v>12</v>
      </c>
      <c r="E3748" s="15">
        <f t="shared" si="350"/>
        <v>17</v>
      </c>
      <c r="F3748" s="15">
        <f t="shared" ref="F3748:H3751" si="352">SUM(F3757,F3930)</f>
        <v>17</v>
      </c>
      <c r="G3748" s="15">
        <f t="shared" si="352"/>
        <v>0</v>
      </c>
      <c r="H3748" s="15">
        <f t="shared" si="352"/>
        <v>0</v>
      </c>
    </row>
    <row r="3749" spans="1:8" ht="16.5" thickTop="1" thickBot="1" x14ac:dyDescent="0.3">
      <c r="A3749" s="5" t="s">
        <v>4406</v>
      </c>
      <c r="B3749" s="8" t="s">
        <v>34</v>
      </c>
      <c r="C3749" s="15">
        <v>7422.7155400000001</v>
      </c>
      <c r="D3749" s="15">
        <v>2667</v>
      </c>
      <c r="E3749" s="15">
        <f t="shared" si="350"/>
        <v>3184</v>
      </c>
      <c r="F3749" s="15">
        <f t="shared" si="352"/>
        <v>3184</v>
      </c>
      <c r="G3749" s="15">
        <f t="shared" si="352"/>
        <v>0</v>
      </c>
      <c r="H3749" s="15">
        <f t="shared" si="352"/>
        <v>0</v>
      </c>
    </row>
    <row r="3750" spans="1:8" ht="16.5" thickTop="1" thickBot="1" x14ac:dyDescent="0.3">
      <c r="A3750" s="5" t="s">
        <v>4407</v>
      </c>
      <c r="B3750" s="7" t="s">
        <v>36</v>
      </c>
      <c r="C3750" s="15">
        <v>1378.6971399999998</v>
      </c>
      <c r="D3750" s="15">
        <v>687</v>
      </c>
      <c r="E3750" s="15">
        <f t="shared" si="350"/>
        <v>169</v>
      </c>
      <c r="F3750" s="15">
        <f t="shared" si="352"/>
        <v>169</v>
      </c>
      <c r="G3750" s="15">
        <f t="shared" si="352"/>
        <v>0</v>
      </c>
      <c r="H3750" s="15">
        <f t="shared" si="352"/>
        <v>0</v>
      </c>
    </row>
    <row r="3751" spans="1:8" ht="16.5" thickTop="1" thickBot="1" x14ac:dyDescent="0.3">
      <c r="A3751" s="5" t="s">
        <v>4408</v>
      </c>
      <c r="B3751" s="7" t="s">
        <v>40</v>
      </c>
      <c r="C3751" s="15">
        <v>7.0000999999999998</v>
      </c>
      <c r="D3751" s="15">
        <v>0</v>
      </c>
      <c r="E3751" s="15">
        <f t="shared" si="350"/>
        <v>0</v>
      </c>
      <c r="F3751" s="15">
        <f t="shared" si="352"/>
        <v>0</v>
      </c>
      <c r="G3751" s="15">
        <f t="shared" si="352"/>
        <v>0</v>
      </c>
      <c r="H3751" s="15">
        <f t="shared" si="352"/>
        <v>0</v>
      </c>
    </row>
    <row r="3752" spans="1:8" ht="16.5" thickTop="1" thickBot="1" x14ac:dyDescent="0.3">
      <c r="A3752" s="5" t="s">
        <v>4409</v>
      </c>
      <c r="B3752" s="6" t="s">
        <v>4410</v>
      </c>
      <c r="C3752" s="14">
        <v>10932.206190000001</v>
      </c>
      <c r="D3752" s="14">
        <v>10090</v>
      </c>
      <c r="E3752" s="14">
        <f t="shared" si="350"/>
        <v>10090</v>
      </c>
      <c r="F3752" s="14">
        <f t="shared" ref="F3752:H3753" si="353">SUM(F3761,F3767,F3776,F3785,F3791,F3797,F3803,F3807,F3813,F3820,F3826,F3832,F3837,F3844,F3848,F3854,F3858,F3864,F3871,F3877,F3883,F3889,F3896,F3903,F3909,F3915,F3921)</f>
        <v>10090</v>
      </c>
      <c r="G3752" s="14">
        <f t="shared" si="353"/>
        <v>0</v>
      </c>
      <c r="H3752" s="14">
        <f t="shared" si="353"/>
        <v>0</v>
      </c>
    </row>
    <row r="3753" spans="1:8" ht="16.5" thickTop="1" thickBot="1" x14ac:dyDescent="0.3">
      <c r="A3753" s="5" t="s">
        <v>4411</v>
      </c>
      <c r="B3753" s="7" t="s">
        <v>20</v>
      </c>
      <c r="C3753" s="15">
        <v>9837.9299099999971</v>
      </c>
      <c r="D3753" s="15">
        <v>9517</v>
      </c>
      <c r="E3753" s="15">
        <f t="shared" si="350"/>
        <v>10005</v>
      </c>
      <c r="F3753" s="15">
        <f t="shared" si="353"/>
        <v>10005</v>
      </c>
      <c r="G3753" s="15">
        <f t="shared" si="353"/>
        <v>0</v>
      </c>
      <c r="H3753" s="15">
        <f t="shared" si="353"/>
        <v>0</v>
      </c>
    </row>
    <row r="3754" spans="1:8" ht="16.5" thickTop="1" thickBot="1" x14ac:dyDescent="0.3">
      <c r="A3754" s="5" t="s">
        <v>4412</v>
      </c>
      <c r="B3754" s="8" t="s">
        <v>22</v>
      </c>
      <c r="C3754" s="15">
        <v>7796.2502099999992</v>
      </c>
      <c r="D3754" s="15">
        <v>7793</v>
      </c>
      <c r="E3754" s="15">
        <f t="shared" si="350"/>
        <v>7793</v>
      </c>
      <c r="F3754" s="15">
        <f>SUM(F3769,F3778,F3787,F3793,F3799,F3805,F3809,F3815,F3822,F3828,F3834,F3839,F3846,F3850,F3856,F3860,F3866,F3873,F3879,F3885,F3891,F3898,F3905,F3911,F3917,F3923)</f>
        <v>7793</v>
      </c>
      <c r="G3754" s="15">
        <f>SUM(G3769,G3778,G3787,G3793,G3799,G3805,G3809,G3815,G3822,G3828,G3834,G3839,G3846,G3850,G3856,G3860,G3866,G3873,G3879,G3885,G3891,G3898,G3905,G3911,G3917,G3923)</f>
        <v>0</v>
      </c>
      <c r="H3754" s="15">
        <f>SUM(H3769,H3778,H3787,H3793,H3799,H3805,H3809,H3815,H3822,H3828,H3834,H3839,H3846,H3850,H3856,H3860,H3866,H3873,H3879,H3885,H3891,H3898,H3905,H3911,H3917,H3923)</f>
        <v>0</v>
      </c>
    </row>
    <row r="3755" spans="1:8" ht="16.5" thickTop="1" thickBot="1" x14ac:dyDescent="0.3">
      <c r="A3755" s="5" t="s">
        <v>4413</v>
      </c>
      <c r="B3755" s="8" t="s">
        <v>24</v>
      </c>
      <c r="C3755" s="15">
        <v>1958.0193600000002</v>
      </c>
      <c r="D3755" s="15">
        <v>1691</v>
      </c>
      <c r="E3755" s="15">
        <f t="shared" si="350"/>
        <v>1642</v>
      </c>
      <c r="F3755" s="15">
        <f>SUM(F3763,F3770,F3779,F3788,F3794,F3800,F3806,F3810,F3816,F3823,F3829,F3835,F3840,F3847,F3851,F3857,F3861,F3867,F3874,F3880,F3886,F3892,F3899,F3906,F3912,F3918,F3924)</f>
        <v>1642</v>
      </c>
      <c r="G3755" s="15">
        <f>SUM(G3763,G3770,G3779,G3788,G3794,G3800,G3806,G3810,G3816,G3823,G3829,G3835,G3840,G3847,G3851,G3857,G3861,G3867,G3874,G3880,G3886,G3892,G3899,G3906,G3912,G3918,G3924)</f>
        <v>0</v>
      </c>
      <c r="H3755" s="15">
        <f>SUM(H3763,H3770,H3779,H3788,H3794,H3800,H3806,H3810,H3816,H3823,H3829,H3835,H3840,H3847,H3851,H3857,H3861,H3867,H3874,H3880,H3886,H3892,H3899,H3906,H3912,H3918,H3924)</f>
        <v>0</v>
      </c>
    </row>
    <row r="3756" spans="1:8" ht="16.5" thickTop="1" thickBot="1" x14ac:dyDescent="0.3">
      <c r="A3756" s="5" t="s">
        <v>4414</v>
      </c>
      <c r="B3756" s="8" t="s">
        <v>30</v>
      </c>
      <c r="C3756" s="15">
        <v>0.95347999999999999</v>
      </c>
      <c r="D3756" s="15">
        <v>1</v>
      </c>
      <c r="E3756" s="15">
        <f t="shared" si="350"/>
        <v>1</v>
      </c>
      <c r="F3756" s="15">
        <f>SUM(F3764,F3771,F3780)</f>
        <v>1</v>
      </c>
      <c r="G3756" s="15">
        <f>SUM(G3764,G3771,G3780)</f>
        <v>0</v>
      </c>
      <c r="H3756" s="15">
        <f>SUM(H3764,H3771,H3780)</f>
        <v>0</v>
      </c>
    </row>
    <row r="3757" spans="1:8" ht="16.5" thickTop="1" thickBot="1" x14ac:dyDescent="0.3">
      <c r="A3757" s="5" t="s">
        <v>4415</v>
      </c>
      <c r="B3757" s="8" t="s">
        <v>32</v>
      </c>
      <c r="C3757" s="15">
        <v>5.9260000000000002</v>
      </c>
      <c r="D3757" s="15">
        <v>0</v>
      </c>
      <c r="E3757" s="15">
        <f t="shared" si="350"/>
        <v>5</v>
      </c>
      <c r="F3757" s="15">
        <f>SUM(F3772,F3781,F3817,F3852,F3868,F3893,F3900)</f>
        <v>5</v>
      </c>
      <c r="G3757" s="15">
        <f>SUM(G3772,G3781,G3817,G3852,G3868,G3893,G3900)</f>
        <v>0</v>
      </c>
      <c r="H3757" s="15">
        <f>SUM(H3772,H3781,H3817,H3852,H3868,H3893,H3900)</f>
        <v>0</v>
      </c>
    </row>
    <row r="3758" spans="1:8" ht="16.5" thickTop="1" thickBot="1" x14ac:dyDescent="0.3">
      <c r="A3758" s="5" t="s">
        <v>4416</v>
      </c>
      <c r="B3758" s="8" t="s">
        <v>34</v>
      </c>
      <c r="C3758" s="15">
        <v>76.78085999999999</v>
      </c>
      <c r="D3758" s="15">
        <v>32</v>
      </c>
      <c r="E3758" s="15">
        <f t="shared" si="350"/>
        <v>564</v>
      </c>
      <c r="F3758" s="15">
        <f>SUM(F3765,F3773,F3782,F3789,F3795,F3801,F3811,F3818,F3824,F3830,F3841,F3862,F3869,F3875,F3881,F3894,F3901,F3907,F3913,F3919)</f>
        <v>564</v>
      </c>
      <c r="G3758" s="15">
        <f>SUM(G3765,G3773,G3782,G3789,G3795,G3801,G3811,G3818,G3824,G3830,G3841,G3862,G3869,G3875,G3881,G3894,G3901,G3907,G3913,G3919)</f>
        <v>0</v>
      </c>
      <c r="H3758" s="15">
        <f>SUM(H3765,H3773,H3782,H3789,H3795,H3801,H3811,H3818,H3824,H3830,H3841,H3862,H3869,H3875,H3881,H3894,H3901,H3907,H3913,H3919)</f>
        <v>0</v>
      </c>
    </row>
    <row r="3759" spans="1:8" ht="16.5" thickTop="1" thickBot="1" x14ac:dyDescent="0.3">
      <c r="A3759" s="5" t="s">
        <v>4417</v>
      </c>
      <c r="B3759" s="7" t="s">
        <v>36</v>
      </c>
      <c r="C3759" s="15">
        <v>1092.4483399999999</v>
      </c>
      <c r="D3759" s="15">
        <v>573</v>
      </c>
      <c r="E3759" s="15">
        <f t="shared" si="350"/>
        <v>85</v>
      </c>
      <c r="F3759" s="15">
        <f>SUM(F3766,F3774,F3783,F3790,F3796,F3802,F3812,F3819,F3825,F3831,F3836,F3842,F3853,F3863,F3870,F3876,F3882,F3887,F3895,F3902,F3908,F3914,F3920,F3925)</f>
        <v>85</v>
      </c>
      <c r="G3759" s="15">
        <f>SUM(G3766,G3774,G3783,G3790,G3796,G3802,G3812,G3819,G3825,G3831,G3836,G3842,G3853,G3863,G3870,G3876,G3882,G3887,G3895,G3902,G3908,G3914,G3920,G3925)</f>
        <v>0</v>
      </c>
      <c r="H3759" s="15">
        <f>SUM(H3766,H3774,H3783,H3790,H3796,H3802,H3812,H3819,H3825,H3831,H3836,H3842,H3853,H3863,H3870,H3876,H3882,H3887,H3895,H3902,H3908,H3914,H3920,H3925)</f>
        <v>0</v>
      </c>
    </row>
    <row r="3760" spans="1:8" ht="16.5" thickTop="1" thickBot="1" x14ac:dyDescent="0.3">
      <c r="A3760" s="5" t="s">
        <v>4418</v>
      </c>
      <c r="B3760" s="7" t="s">
        <v>40</v>
      </c>
      <c r="C3760" s="15">
        <v>1.8279399999999999</v>
      </c>
      <c r="D3760" s="15">
        <v>0</v>
      </c>
      <c r="E3760" s="15">
        <f t="shared" si="350"/>
        <v>0</v>
      </c>
      <c r="F3760" s="15">
        <f>SUM(F3775,F3784,F3843,F3888)</f>
        <v>0</v>
      </c>
      <c r="G3760" s="15">
        <f>SUM(G3775,G3784,G3843,G3888)</f>
        <v>0</v>
      </c>
      <c r="H3760" s="15">
        <f>SUM(H3775,H3784,H3843,H3888)</f>
        <v>0</v>
      </c>
    </row>
    <row r="3761" spans="1:8" ht="31.5" thickTop="1" thickBot="1" x14ac:dyDescent="0.3">
      <c r="A3761" s="5" t="s">
        <v>4419</v>
      </c>
      <c r="B3761" s="6" t="s">
        <v>4420</v>
      </c>
      <c r="C3761" s="14">
        <v>186.23763</v>
      </c>
      <c r="D3761" s="14">
        <v>650</v>
      </c>
      <c r="E3761" s="14">
        <f t="shared" si="350"/>
        <v>650</v>
      </c>
      <c r="F3761" s="14">
        <f>SUM(F3762,F3766)</f>
        <v>650</v>
      </c>
      <c r="G3761" s="14">
        <f>SUM(G3762,G3766)</f>
        <v>0</v>
      </c>
      <c r="H3761" s="14">
        <f>SUM(H3762,H3766)</f>
        <v>0</v>
      </c>
    </row>
    <row r="3762" spans="1:8" ht="16.5" thickTop="1" thickBot="1" x14ac:dyDescent="0.3">
      <c r="A3762" s="5" t="s">
        <v>4421</v>
      </c>
      <c r="B3762" s="7" t="s">
        <v>20</v>
      </c>
      <c r="C3762" s="15">
        <v>68.237629999999996</v>
      </c>
      <c r="D3762" s="15">
        <v>147</v>
      </c>
      <c r="E3762" s="15">
        <f t="shared" si="350"/>
        <v>630</v>
      </c>
      <c r="F3762" s="15">
        <f>SUM(F3763:F3765)</f>
        <v>630</v>
      </c>
      <c r="G3762" s="15">
        <f>SUM(G3763:G3765)</f>
        <v>0</v>
      </c>
      <c r="H3762" s="15">
        <f>SUM(H3763:H3765)</f>
        <v>0</v>
      </c>
    </row>
    <row r="3763" spans="1:8" ht="16.5" thickTop="1" thickBot="1" x14ac:dyDescent="0.3">
      <c r="A3763" s="5" t="s">
        <v>4422</v>
      </c>
      <c r="B3763" s="8" t="s">
        <v>24</v>
      </c>
      <c r="C3763" s="15">
        <v>4.8849999999999998</v>
      </c>
      <c r="D3763" s="15">
        <v>135</v>
      </c>
      <c r="E3763" s="15">
        <f t="shared" si="350"/>
        <v>86</v>
      </c>
      <c r="F3763" s="15">
        <v>86</v>
      </c>
      <c r="G3763" s="15">
        <v>0</v>
      </c>
      <c r="H3763" s="15">
        <v>0</v>
      </c>
    </row>
    <row r="3764" spans="1:8" ht="16.5" thickTop="1" thickBot="1" x14ac:dyDescent="0.3">
      <c r="A3764" s="5" t="s">
        <v>4423</v>
      </c>
      <c r="B3764" s="8" t="s">
        <v>30</v>
      </c>
      <c r="C3764" s="15">
        <v>0.92062999999999995</v>
      </c>
      <c r="D3764" s="15">
        <v>1</v>
      </c>
      <c r="E3764" s="15">
        <f t="shared" si="350"/>
        <v>1</v>
      </c>
      <c r="F3764" s="15">
        <v>1</v>
      </c>
      <c r="G3764" s="15">
        <v>0</v>
      </c>
      <c r="H3764" s="15">
        <v>0</v>
      </c>
    </row>
    <row r="3765" spans="1:8" ht="16.5" thickTop="1" thickBot="1" x14ac:dyDescent="0.3">
      <c r="A3765" s="5" t="s">
        <v>4424</v>
      </c>
      <c r="B3765" s="8" t="s">
        <v>34</v>
      </c>
      <c r="C3765" s="15">
        <v>62.432000000000002</v>
      </c>
      <c r="D3765" s="15">
        <v>11</v>
      </c>
      <c r="E3765" s="15">
        <f t="shared" si="350"/>
        <v>543</v>
      </c>
      <c r="F3765" s="15">
        <v>543</v>
      </c>
      <c r="G3765" s="15">
        <v>0</v>
      </c>
      <c r="H3765" s="15">
        <v>0</v>
      </c>
    </row>
    <row r="3766" spans="1:8" ht="16.5" thickTop="1" thickBot="1" x14ac:dyDescent="0.3">
      <c r="A3766" s="5" t="s">
        <v>4425</v>
      </c>
      <c r="B3766" s="7" t="s">
        <v>36</v>
      </c>
      <c r="C3766" s="15">
        <v>118</v>
      </c>
      <c r="D3766" s="15">
        <v>503</v>
      </c>
      <c r="E3766" s="15">
        <f t="shared" si="350"/>
        <v>20</v>
      </c>
      <c r="F3766" s="15">
        <v>20</v>
      </c>
      <c r="G3766" s="15">
        <v>0</v>
      </c>
      <c r="H3766" s="15">
        <v>0</v>
      </c>
    </row>
    <row r="3767" spans="1:8" ht="16.5" thickTop="1" thickBot="1" x14ac:dyDescent="0.3">
      <c r="A3767" s="5" t="s">
        <v>4426</v>
      </c>
      <c r="B3767" s="6" t="s">
        <v>4427</v>
      </c>
      <c r="C3767" s="14">
        <v>6999.0530799999997</v>
      </c>
      <c r="D3767" s="14">
        <v>6400</v>
      </c>
      <c r="E3767" s="14">
        <f t="shared" si="350"/>
        <v>6400</v>
      </c>
      <c r="F3767" s="14">
        <f>SUM(F3768,F3774:F3775)</f>
        <v>6400</v>
      </c>
      <c r="G3767" s="14">
        <f>SUM(G3768,G3774:G3775)</f>
        <v>0</v>
      </c>
      <c r="H3767" s="14">
        <f>SUM(H3768,H3774:H3775)</f>
        <v>0</v>
      </c>
    </row>
    <row r="3768" spans="1:8" ht="16.5" thickTop="1" thickBot="1" x14ac:dyDescent="0.3">
      <c r="A3768" s="5" t="s">
        <v>4428</v>
      </c>
      <c r="B3768" s="7" t="s">
        <v>20</v>
      </c>
      <c r="C3768" s="15">
        <v>6485.9389199999996</v>
      </c>
      <c r="D3768" s="15">
        <v>6350</v>
      </c>
      <c r="E3768" s="15">
        <f t="shared" si="350"/>
        <v>6350</v>
      </c>
      <c r="F3768" s="15">
        <f>SUM(F3769:F3773)</f>
        <v>6350</v>
      </c>
      <c r="G3768" s="15">
        <f>SUM(G3769:G3773)</f>
        <v>0</v>
      </c>
      <c r="H3768" s="15">
        <f>SUM(H3769:H3773)</f>
        <v>0</v>
      </c>
    </row>
    <row r="3769" spans="1:8" ht="16.5" thickTop="1" thickBot="1" x14ac:dyDescent="0.3">
      <c r="A3769" s="5" t="s">
        <v>4429</v>
      </c>
      <c r="B3769" s="8" t="s">
        <v>22</v>
      </c>
      <c r="C3769" s="15">
        <v>5143.2345999999998</v>
      </c>
      <c r="D3769" s="15">
        <v>5212</v>
      </c>
      <c r="E3769" s="15">
        <f t="shared" si="350"/>
        <v>5212</v>
      </c>
      <c r="F3769" s="15">
        <v>5212</v>
      </c>
      <c r="G3769" s="15">
        <v>0</v>
      </c>
      <c r="H3769" s="15">
        <v>0</v>
      </c>
    </row>
    <row r="3770" spans="1:8" ht="16.5" thickTop="1" thickBot="1" x14ac:dyDescent="0.3">
      <c r="A3770" s="5" t="s">
        <v>4430</v>
      </c>
      <c r="B3770" s="8" t="s">
        <v>24</v>
      </c>
      <c r="C3770" s="15">
        <v>1335.1897300000001</v>
      </c>
      <c r="D3770" s="15">
        <v>1126</v>
      </c>
      <c r="E3770" s="15">
        <f t="shared" si="350"/>
        <v>1121</v>
      </c>
      <c r="F3770" s="15">
        <v>1121</v>
      </c>
      <c r="G3770" s="15">
        <v>0</v>
      </c>
      <c r="H3770" s="15">
        <v>0</v>
      </c>
    </row>
    <row r="3771" spans="1:8" ht="16.5" thickTop="1" thickBot="1" x14ac:dyDescent="0.3">
      <c r="A3771" s="5" t="s">
        <v>4431</v>
      </c>
      <c r="B3771" s="8" t="s">
        <v>30</v>
      </c>
      <c r="C3771" s="15">
        <v>3.2849999999999997E-2</v>
      </c>
      <c r="D3771" s="15">
        <v>0</v>
      </c>
      <c r="E3771" s="15">
        <f t="shared" si="350"/>
        <v>0</v>
      </c>
      <c r="F3771" s="15">
        <v>0</v>
      </c>
      <c r="G3771" s="15">
        <v>0</v>
      </c>
      <c r="H3771" s="15">
        <v>0</v>
      </c>
    </row>
    <row r="3772" spans="1:8" ht="16.5" thickTop="1" thickBot="1" x14ac:dyDescent="0.3">
      <c r="A3772" s="5" t="s">
        <v>4432</v>
      </c>
      <c r="B3772" s="8" t="s">
        <v>32</v>
      </c>
      <c r="C3772" s="15">
        <v>0.6</v>
      </c>
      <c r="D3772" s="15">
        <v>0</v>
      </c>
      <c r="E3772" s="15">
        <f t="shared" si="350"/>
        <v>5</v>
      </c>
      <c r="F3772" s="15">
        <v>5</v>
      </c>
      <c r="G3772" s="15">
        <v>0</v>
      </c>
      <c r="H3772" s="15">
        <v>0</v>
      </c>
    </row>
    <row r="3773" spans="1:8" ht="16.5" thickTop="1" thickBot="1" x14ac:dyDescent="0.3">
      <c r="A3773" s="5" t="s">
        <v>4433</v>
      </c>
      <c r="B3773" s="8" t="s">
        <v>34</v>
      </c>
      <c r="C3773" s="15">
        <v>6.8817399999999997</v>
      </c>
      <c r="D3773" s="15">
        <v>12</v>
      </c>
      <c r="E3773" s="15">
        <f t="shared" si="350"/>
        <v>12</v>
      </c>
      <c r="F3773" s="15">
        <v>12</v>
      </c>
      <c r="G3773" s="15">
        <v>0</v>
      </c>
      <c r="H3773" s="15">
        <v>0</v>
      </c>
    </row>
    <row r="3774" spans="1:8" ht="16.5" thickTop="1" thickBot="1" x14ac:dyDescent="0.3">
      <c r="A3774" s="5" t="s">
        <v>4434</v>
      </c>
      <c r="B3774" s="7" t="s">
        <v>36</v>
      </c>
      <c r="C3774" s="15">
        <v>513.11415999999997</v>
      </c>
      <c r="D3774" s="15">
        <v>50</v>
      </c>
      <c r="E3774" s="15">
        <f t="shared" si="350"/>
        <v>50</v>
      </c>
      <c r="F3774" s="15">
        <v>50</v>
      </c>
      <c r="G3774" s="15">
        <v>0</v>
      </c>
      <c r="H3774" s="15">
        <v>0</v>
      </c>
    </row>
    <row r="3775" spans="1:8" ht="16.5" thickTop="1" thickBot="1" x14ac:dyDescent="0.3">
      <c r="A3775" s="5" t="s">
        <v>4435</v>
      </c>
      <c r="B3775" s="7" t="s">
        <v>40</v>
      </c>
      <c r="C3775" s="15">
        <v>0</v>
      </c>
      <c r="D3775" s="15">
        <v>0</v>
      </c>
      <c r="E3775" s="15">
        <f t="shared" si="350"/>
        <v>0</v>
      </c>
      <c r="F3775" s="15">
        <v>0</v>
      </c>
      <c r="G3775" s="15">
        <v>0</v>
      </c>
      <c r="H3775" s="15">
        <v>0</v>
      </c>
    </row>
    <row r="3776" spans="1:8" ht="46.5" thickTop="1" thickBot="1" x14ac:dyDescent="0.3">
      <c r="A3776" s="5" t="s">
        <v>4436</v>
      </c>
      <c r="B3776" s="6" t="s">
        <v>4437</v>
      </c>
      <c r="C3776" s="14">
        <v>564.24634000000003</v>
      </c>
      <c r="D3776" s="14">
        <v>353</v>
      </c>
      <c r="E3776" s="14">
        <f t="shared" si="350"/>
        <v>353</v>
      </c>
      <c r="F3776" s="14">
        <f>SUM(F3777,F3783:F3784)</f>
        <v>353</v>
      </c>
      <c r="G3776" s="14">
        <f>SUM(G3777,G3783:G3784)</f>
        <v>0</v>
      </c>
      <c r="H3776" s="14">
        <f>SUM(H3777,H3783:H3784)</f>
        <v>0</v>
      </c>
    </row>
    <row r="3777" spans="1:8" ht="16.5" thickTop="1" thickBot="1" x14ac:dyDescent="0.3">
      <c r="A3777" s="5" t="s">
        <v>4438</v>
      </c>
      <c r="B3777" s="7" t="s">
        <v>20</v>
      </c>
      <c r="C3777" s="15">
        <v>452.65055999999998</v>
      </c>
      <c r="D3777" s="15">
        <v>353</v>
      </c>
      <c r="E3777" s="15">
        <f t="shared" si="350"/>
        <v>353</v>
      </c>
      <c r="F3777" s="15">
        <f>SUM(F3778:F3782)</f>
        <v>353</v>
      </c>
      <c r="G3777" s="15">
        <f>SUM(G3778:G3782)</f>
        <v>0</v>
      </c>
      <c r="H3777" s="15">
        <f>SUM(H3778:H3782)</f>
        <v>0</v>
      </c>
    </row>
    <row r="3778" spans="1:8" ht="16.5" thickTop="1" thickBot="1" x14ac:dyDescent="0.3">
      <c r="A3778" s="5" t="s">
        <v>4439</v>
      </c>
      <c r="B3778" s="8" t="s">
        <v>22</v>
      </c>
      <c r="C3778" s="15">
        <v>290.09974</v>
      </c>
      <c r="D3778" s="15">
        <v>274</v>
      </c>
      <c r="E3778" s="15">
        <f t="shared" si="350"/>
        <v>274</v>
      </c>
      <c r="F3778" s="15">
        <v>274</v>
      </c>
      <c r="G3778" s="15">
        <v>0</v>
      </c>
      <c r="H3778" s="15">
        <v>0</v>
      </c>
    </row>
    <row r="3779" spans="1:8" ht="16.5" thickTop="1" thickBot="1" x14ac:dyDescent="0.3">
      <c r="A3779" s="5" t="s">
        <v>4440</v>
      </c>
      <c r="B3779" s="8" t="s">
        <v>24</v>
      </c>
      <c r="C3779" s="15">
        <v>160.16471999999999</v>
      </c>
      <c r="D3779" s="15">
        <v>78</v>
      </c>
      <c r="E3779" s="15">
        <f t="shared" si="350"/>
        <v>78</v>
      </c>
      <c r="F3779" s="15">
        <v>78</v>
      </c>
      <c r="G3779" s="15">
        <v>0</v>
      </c>
      <c r="H3779" s="15">
        <v>0</v>
      </c>
    </row>
    <row r="3780" spans="1:8" ht="16.5" thickTop="1" thickBot="1" x14ac:dyDescent="0.3">
      <c r="A3780" s="5" t="s">
        <v>4441</v>
      </c>
      <c r="B3780" s="8" t="s">
        <v>30</v>
      </c>
      <c r="C3780" s="15">
        <v>0</v>
      </c>
      <c r="D3780" s="15">
        <v>0</v>
      </c>
      <c r="E3780" s="15">
        <f t="shared" si="350"/>
        <v>0</v>
      </c>
      <c r="F3780" s="15">
        <v>0</v>
      </c>
      <c r="G3780" s="15">
        <v>0</v>
      </c>
      <c r="H3780" s="15">
        <v>0</v>
      </c>
    </row>
    <row r="3781" spans="1:8" ht="16.5" thickTop="1" thickBot="1" x14ac:dyDescent="0.3">
      <c r="A3781" s="5" t="s">
        <v>4442</v>
      </c>
      <c r="B3781" s="8" t="s">
        <v>32</v>
      </c>
      <c r="C3781" s="15">
        <v>2</v>
      </c>
      <c r="D3781" s="15">
        <v>0</v>
      </c>
      <c r="E3781" s="15">
        <f t="shared" si="350"/>
        <v>0</v>
      </c>
      <c r="F3781" s="15">
        <v>0</v>
      </c>
      <c r="G3781" s="15">
        <v>0</v>
      </c>
      <c r="H3781" s="15">
        <v>0</v>
      </c>
    </row>
    <row r="3782" spans="1:8" ht="16.5" thickTop="1" thickBot="1" x14ac:dyDescent="0.3">
      <c r="A3782" s="5" t="s">
        <v>4443</v>
      </c>
      <c r="B3782" s="8" t="s">
        <v>34</v>
      </c>
      <c r="C3782" s="15">
        <v>0.3861</v>
      </c>
      <c r="D3782" s="15">
        <v>1</v>
      </c>
      <c r="E3782" s="15">
        <f t="shared" ref="E3782:E3845" si="354">SUM(F3782:H3782)</f>
        <v>1</v>
      </c>
      <c r="F3782" s="15">
        <v>1</v>
      </c>
      <c r="G3782" s="15">
        <v>0</v>
      </c>
      <c r="H3782" s="15">
        <v>0</v>
      </c>
    </row>
    <row r="3783" spans="1:8" ht="16.5" thickTop="1" thickBot="1" x14ac:dyDescent="0.3">
      <c r="A3783" s="5" t="s">
        <v>4444</v>
      </c>
      <c r="B3783" s="7" t="s">
        <v>36</v>
      </c>
      <c r="C3783" s="15">
        <v>109.76784000000001</v>
      </c>
      <c r="D3783" s="15">
        <v>0</v>
      </c>
      <c r="E3783" s="15">
        <f t="shared" si="354"/>
        <v>0</v>
      </c>
      <c r="F3783" s="15">
        <v>0</v>
      </c>
      <c r="G3783" s="15">
        <v>0</v>
      </c>
      <c r="H3783" s="15">
        <v>0</v>
      </c>
    </row>
    <row r="3784" spans="1:8" ht="16.5" thickTop="1" thickBot="1" x14ac:dyDescent="0.3">
      <c r="A3784" s="5" t="s">
        <v>4445</v>
      </c>
      <c r="B3784" s="7" t="s">
        <v>40</v>
      </c>
      <c r="C3784" s="15">
        <v>1.8279399999999999</v>
      </c>
      <c r="D3784" s="15">
        <v>0</v>
      </c>
      <c r="E3784" s="15">
        <f t="shared" si="354"/>
        <v>0</v>
      </c>
      <c r="F3784" s="15">
        <v>0</v>
      </c>
      <c r="G3784" s="15">
        <v>0</v>
      </c>
      <c r="H3784" s="15">
        <v>0</v>
      </c>
    </row>
    <row r="3785" spans="1:8" ht="31.5" thickTop="1" thickBot="1" x14ac:dyDescent="0.3">
      <c r="A3785" s="5" t="s">
        <v>4446</v>
      </c>
      <c r="B3785" s="6" t="s">
        <v>4447</v>
      </c>
      <c r="C3785" s="14">
        <v>72.498750000000001</v>
      </c>
      <c r="D3785" s="14">
        <v>64</v>
      </c>
      <c r="E3785" s="14">
        <f t="shared" si="354"/>
        <v>64</v>
      </c>
      <c r="F3785" s="14">
        <f>SUM(F3786,F3790)</f>
        <v>64</v>
      </c>
      <c r="G3785" s="14">
        <f>SUM(G3786,G3790)</f>
        <v>0</v>
      </c>
      <c r="H3785" s="14">
        <f>SUM(H3786,H3790)</f>
        <v>0</v>
      </c>
    </row>
    <row r="3786" spans="1:8" ht="16.5" thickTop="1" thickBot="1" x14ac:dyDescent="0.3">
      <c r="A3786" s="5" t="s">
        <v>4448</v>
      </c>
      <c r="B3786" s="7" t="s">
        <v>20</v>
      </c>
      <c r="C3786" s="15">
        <v>64.219639999999998</v>
      </c>
      <c r="D3786" s="15">
        <v>64</v>
      </c>
      <c r="E3786" s="15">
        <f t="shared" si="354"/>
        <v>64</v>
      </c>
      <c r="F3786" s="15">
        <f>SUM(F3787:F3789)</f>
        <v>64</v>
      </c>
      <c r="G3786" s="15">
        <f>SUM(G3787:G3789)</f>
        <v>0</v>
      </c>
      <c r="H3786" s="15">
        <f>SUM(H3787:H3789)</f>
        <v>0</v>
      </c>
    </row>
    <row r="3787" spans="1:8" ht="16.5" thickTop="1" thickBot="1" x14ac:dyDescent="0.3">
      <c r="A3787" s="5" t="s">
        <v>4449</v>
      </c>
      <c r="B3787" s="8" t="s">
        <v>22</v>
      </c>
      <c r="C3787" s="15">
        <v>54</v>
      </c>
      <c r="D3787" s="15">
        <v>54</v>
      </c>
      <c r="E3787" s="15">
        <f t="shared" si="354"/>
        <v>54</v>
      </c>
      <c r="F3787" s="15">
        <v>54</v>
      </c>
      <c r="G3787" s="15">
        <v>0</v>
      </c>
      <c r="H3787" s="15">
        <v>0</v>
      </c>
    </row>
    <row r="3788" spans="1:8" ht="16.5" thickTop="1" thickBot="1" x14ac:dyDescent="0.3">
      <c r="A3788" s="5" t="s">
        <v>4450</v>
      </c>
      <c r="B3788" s="8" t="s">
        <v>24</v>
      </c>
      <c r="C3788" s="15">
        <v>9.9196399999999993</v>
      </c>
      <c r="D3788" s="15">
        <v>10</v>
      </c>
      <c r="E3788" s="15">
        <f t="shared" si="354"/>
        <v>10</v>
      </c>
      <c r="F3788" s="15">
        <v>10</v>
      </c>
      <c r="G3788" s="15">
        <v>0</v>
      </c>
      <c r="H3788" s="15">
        <v>0</v>
      </c>
    </row>
    <row r="3789" spans="1:8" ht="16.5" thickTop="1" thickBot="1" x14ac:dyDescent="0.3">
      <c r="A3789" s="5" t="s">
        <v>4451</v>
      </c>
      <c r="B3789" s="8" t="s">
        <v>34</v>
      </c>
      <c r="C3789" s="15">
        <v>0.3</v>
      </c>
      <c r="D3789" s="15">
        <v>0</v>
      </c>
      <c r="E3789" s="15">
        <f t="shared" si="354"/>
        <v>0</v>
      </c>
      <c r="F3789" s="15">
        <v>0</v>
      </c>
      <c r="G3789" s="15">
        <v>0</v>
      </c>
      <c r="H3789" s="15">
        <v>0</v>
      </c>
    </row>
    <row r="3790" spans="1:8" ht="16.5" thickTop="1" thickBot="1" x14ac:dyDescent="0.3">
      <c r="A3790" s="5" t="s">
        <v>4452</v>
      </c>
      <c r="B3790" s="7" t="s">
        <v>36</v>
      </c>
      <c r="C3790" s="15">
        <v>8.2791099999999993</v>
      </c>
      <c r="D3790" s="15">
        <v>0</v>
      </c>
      <c r="E3790" s="15">
        <f t="shared" si="354"/>
        <v>0</v>
      </c>
      <c r="F3790" s="15">
        <v>0</v>
      </c>
      <c r="G3790" s="15">
        <v>0</v>
      </c>
      <c r="H3790" s="15">
        <v>0</v>
      </c>
    </row>
    <row r="3791" spans="1:8" ht="31.5" thickTop="1" thickBot="1" x14ac:dyDescent="0.3">
      <c r="A3791" s="5" t="s">
        <v>4453</v>
      </c>
      <c r="B3791" s="6" t="s">
        <v>4454</v>
      </c>
      <c r="C3791" s="14">
        <v>328.25561000000005</v>
      </c>
      <c r="D3791" s="14">
        <v>280</v>
      </c>
      <c r="E3791" s="14">
        <f t="shared" si="354"/>
        <v>280</v>
      </c>
      <c r="F3791" s="14">
        <f>SUM(F3792,F3796)</f>
        <v>280</v>
      </c>
      <c r="G3791" s="14">
        <f>SUM(G3792,G3796)</f>
        <v>0</v>
      </c>
      <c r="H3791" s="14">
        <f>SUM(H3792,H3796)</f>
        <v>0</v>
      </c>
    </row>
    <row r="3792" spans="1:8" ht="16.5" thickTop="1" thickBot="1" x14ac:dyDescent="0.3">
      <c r="A3792" s="5" t="s">
        <v>4455</v>
      </c>
      <c r="B3792" s="7" t="s">
        <v>20</v>
      </c>
      <c r="C3792" s="15">
        <v>288.40809000000002</v>
      </c>
      <c r="D3792" s="15">
        <v>262</v>
      </c>
      <c r="E3792" s="15">
        <f t="shared" si="354"/>
        <v>270</v>
      </c>
      <c r="F3792" s="15">
        <f>SUM(F3793:F3795)</f>
        <v>270</v>
      </c>
      <c r="G3792" s="15">
        <f>SUM(G3793:G3795)</f>
        <v>0</v>
      </c>
      <c r="H3792" s="15">
        <f>SUM(H3793:H3795)</f>
        <v>0</v>
      </c>
    </row>
    <row r="3793" spans="1:8" ht="16.5" thickTop="1" thickBot="1" x14ac:dyDescent="0.3">
      <c r="A3793" s="5" t="s">
        <v>4456</v>
      </c>
      <c r="B3793" s="8" t="s">
        <v>22</v>
      </c>
      <c r="C3793" s="15">
        <v>237.29997</v>
      </c>
      <c r="D3793" s="15">
        <v>230</v>
      </c>
      <c r="E3793" s="15">
        <f t="shared" si="354"/>
        <v>230</v>
      </c>
      <c r="F3793" s="15">
        <v>230</v>
      </c>
      <c r="G3793" s="15">
        <v>0</v>
      </c>
      <c r="H3793" s="15">
        <v>0</v>
      </c>
    </row>
    <row r="3794" spans="1:8" ht="16.5" thickTop="1" thickBot="1" x14ac:dyDescent="0.3">
      <c r="A3794" s="5" t="s">
        <v>4457</v>
      </c>
      <c r="B3794" s="8" t="s">
        <v>24</v>
      </c>
      <c r="C3794" s="15">
        <v>47.273919999999997</v>
      </c>
      <c r="D3794" s="15">
        <v>28</v>
      </c>
      <c r="E3794" s="15">
        <f t="shared" si="354"/>
        <v>36</v>
      </c>
      <c r="F3794" s="15">
        <v>36</v>
      </c>
      <c r="G3794" s="15">
        <v>0</v>
      </c>
      <c r="H3794" s="15">
        <v>0</v>
      </c>
    </row>
    <row r="3795" spans="1:8" ht="16.5" thickTop="1" thickBot="1" x14ac:dyDescent="0.3">
      <c r="A3795" s="5" t="s">
        <v>4458</v>
      </c>
      <c r="B3795" s="8" t="s">
        <v>34</v>
      </c>
      <c r="C3795" s="15">
        <v>3.8342000000000001</v>
      </c>
      <c r="D3795" s="15">
        <v>4</v>
      </c>
      <c r="E3795" s="15">
        <f t="shared" si="354"/>
        <v>4</v>
      </c>
      <c r="F3795" s="15">
        <v>4</v>
      </c>
      <c r="G3795" s="15">
        <v>0</v>
      </c>
      <c r="H3795" s="15">
        <v>0</v>
      </c>
    </row>
    <row r="3796" spans="1:8" ht="16.5" thickTop="1" thickBot="1" x14ac:dyDescent="0.3">
      <c r="A3796" s="5" t="s">
        <v>4459</v>
      </c>
      <c r="B3796" s="7" t="s">
        <v>36</v>
      </c>
      <c r="C3796" s="15">
        <v>39.847520000000003</v>
      </c>
      <c r="D3796" s="15">
        <v>18</v>
      </c>
      <c r="E3796" s="15">
        <f t="shared" si="354"/>
        <v>10</v>
      </c>
      <c r="F3796" s="15">
        <v>10</v>
      </c>
      <c r="G3796" s="15">
        <v>0</v>
      </c>
      <c r="H3796" s="15">
        <v>0</v>
      </c>
    </row>
    <row r="3797" spans="1:8" ht="31.5" thickTop="1" thickBot="1" x14ac:dyDescent="0.3">
      <c r="A3797" s="5" t="s">
        <v>4460</v>
      </c>
      <c r="B3797" s="6" t="s">
        <v>4461</v>
      </c>
      <c r="C3797" s="14">
        <v>74.295549999999992</v>
      </c>
      <c r="D3797" s="14">
        <v>63</v>
      </c>
      <c r="E3797" s="14">
        <f t="shared" si="354"/>
        <v>63</v>
      </c>
      <c r="F3797" s="14">
        <f>SUM(F3798,F3802)</f>
        <v>63</v>
      </c>
      <c r="G3797" s="14">
        <f>SUM(G3798,G3802)</f>
        <v>0</v>
      </c>
      <c r="H3797" s="14">
        <f>SUM(H3798,H3802)</f>
        <v>0</v>
      </c>
    </row>
    <row r="3798" spans="1:8" ht="16.5" thickTop="1" thickBot="1" x14ac:dyDescent="0.3">
      <c r="A3798" s="5" t="s">
        <v>4462</v>
      </c>
      <c r="B3798" s="7" t="s">
        <v>20</v>
      </c>
      <c r="C3798" s="15">
        <v>68.475549999999998</v>
      </c>
      <c r="D3798" s="15">
        <v>63</v>
      </c>
      <c r="E3798" s="15">
        <f t="shared" si="354"/>
        <v>63</v>
      </c>
      <c r="F3798" s="15">
        <f>SUM(F3799:F3801)</f>
        <v>63</v>
      </c>
      <c r="G3798" s="15">
        <f>SUM(G3799:G3801)</f>
        <v>0</v>
      </c>
      <c r="H3798" s="15">
        <f>SUM(H3799:H3801)</f>
        <v>0</v>
      </c>
    </row>
    <row r="3799" spans="1:8" ht="16.5" thickTop="1" thickBot="1" x14ac:dyDescent="0.3">
      <c r="A3799" s="5" t="s">
        <v>4463</v>
      </c>
      <c r="B3799" s="8" t="s">
        <v>22</v>
      </c>
      <c r="C3799" s="15">
        <v>51</v>
      </c>
      <c r="D3799" s="15">
        <v>51</v>
      </c>
      <c r="E3799" s="15">
        <f t="shared" si="354"/>
        <v>51</v>
      </c>
      <c r="F3799" s="15">
        <v>51</v>
      </c>
      <c r="G3799" s="15">
        <v>0</v>
      </c>
      <c r="H3799" s="15">
        <v>0</v>
      </c>
    </row>
    <row r="3800" spans="1:8" ht="16.5" thickTop="1" thickBot="1" x14ac:dyDescent="0.3">
      <c r="A3800" s="5" t="s">
        <v>4464</v>
      </c>
      <c r="B3800" s="8" t="s">
        <v>24</v>
      </c>
      <c r="C3800" s="15">
        <v>17.355550000000001</v>
      </c>
      <c r="D3800" s="15">
        <v>12</v>
      </c>
      <c r="E3800" s="15">
        <f t="shared" si="354"/>
        <v>12</v>
      </c>
      <c r="F3800" s="15">
        <v>12</v>
      </c>
      <c r="G3800" s="15">
        <v>0</v>
      </c>
      <c r="H3800" s="15">
        <v>0</v>
      </c>
    </row>
    <row r="3801" spans="1:8" ht="16.5" thickTop="1" thickBot="1" x14ac:dyDescent="0.3">
      <c r="A3801" s="5" t="s">
        <v>4465</v>
      </c>
      <c r="B3801" s="8" t="s">
        <v>34</v>
      </c>
      <c r="C3801" s="15">
        <v>0.12</v>
      </c>
      <c r="D3801" s="15">
        <v>0</v>
      </c>
      <c r="E3801" s="15">
        <f t="shared" si="354"/>
        <v>0</v>
      </c>
      <c r="F3801" s="15">
        <v>0</v>
      </c>
      <c r="G3801" s="15">
        <v>0</v>
      </c>
      <c r="H3801" s="15">
        <v>0</v>
      </c>
    </row>
    <row r="3802" spans="1:8" ht="16.5" thickTop="1" thickBot="1" x14ac:dyDescent="0.3">
      <c r="A3802" s="5" t="s">
        <v>4466</v>
      </c>
      <c r="B3802" s="7" t="s">
        <v>36</v>
      </c>
      <c r="C3802" s="15">
        <v>5.82</v>
      </c>
      <c r="D3802" s="15">
        <v>0</v>
      </c>
      <c r="E3802" s="15">
        <f t="shared" si="354"/>
        <v>0</v>
      </c>
      <c r="F3802" s="15">
        <v>0</v>
      </c>
      <c r="G3802" s="15">
        <v>0</v>
      </c>
      <c r="H3802" s="15">
        <v>0</v>
      </c>
    </row>
    <row r="3803" spans="1:8" ht="16.5" thickTop="1" thickBot="1" x14ac:dyDescent="0.3">
      <c r="A3803" s="5" t="s">
        <v>4467</v>
      </c>
      <c r="B3803" s="6" t="s">
        <v>4468</v>
      </c>
      <c r="C3803" s="14">
        <v>21</v>
      </c>
      <c r="D3803" s="14">
        <v>21</v>
      </c>
      <c r="E3803" s="14">
        <f t="shared" si="354"/>
        <v>21</v>
      </c>
      <c r="F3803" s="14">
        <f>SUM(F3804)</f>
        <v>21</v>
      </c>
      <c r="G3803" s="14">
        <f>SUM(G3804)</f>
        <v>0</v>
      </c>
      <c r="H3803" s="14">
        <f>SUM(H3804)</f>
        <v>0</v>
      </c>
    </row>
    <row r="3804" spans="1:8" ht="16.5" thickTop="1" thickBot="1" x14ac:dyDescent="0.3">
      <c r="A3804" s="5" t="s">
        <v>4469</v>
      </c>
      <c r="B3804" s="7" t="s">
        <v>20</v>
      </c>
      <c r="C3804" s="15">
        <v>21</v>
      </c>
      <c r="D3804" s="15">
        <v>21</v>
      </c>
      <c r="E3804" s="15">
        <f t="shared" si="354"/>
        <v>21</v>
      </c>
      <c r="F3804" s="15">
        <f>SUM(F3805:F3806)</f>
        <v>21</v>
      </c>
      <c r="G3804" s="15">
        <f>SUM(G3805:G3806)</f>
        <v>0</v>
      </c>
      <c r="H3804" s="15">
        <f>SUM(H3805:H3806)</f>
        <v>0</v>
      </c>
    </row>
    <row r="3805" spans="1:8" ht="16.5" thickTop="1" thickBot="1" x14ac:dyDescent="0.3">
      <c r="A3805" s="5" t="s">
        <v>4470</v>
      </c>
      <c r="B3805" s="8" t="s">
        <v>22</v>
      </c>
      <c r="C3805" s="15">
        <v>17</v>
      </c>
      <c r="D3805" s="15">
        <v>17</v>
      </c>
      <c r="E3805" s="15">
        <f t="shared" si="354"/>
        <v>17</v>
      </c>
      <c r="F3805" s="15">
        <v>17</v>
      </c>
      <c r="G3805" s="15">
        <v>0</v>
      </c>
      <c r="H3805" s="15">
        <v>0</v>
      </c>
    </row>
    <row r="3806" spans="1:8" ht="16.5" thickTop="1" thickBot="1" x14ac:dyDescent="0.3">
      <c r="A3806" s="5" t="s">
        <v>4471</v>
      </c>
      <c r="B3806" s="8" t="s">
        <v>24</v>
      </c>
      <c r="C3806" s="15">
        <v>4</v>
      </c>
      <c r="D3806" s="15">
        <v>4</v>
      </c>
      <c r="E3806" s="15">
        <f t="shared" si="354"/>
        <v>4</v>
      </c>
      <c r="F3806" s="15">
        <v>4</v>
      </c>
      <c r="G3806" s="15">
        <v>0</v>
      </c>
      <c r="H3806" s="15">
        <v>0</v>
      </c>
    </row>
    <row r="3807" spans="1:8" ht="46.5" thickTop="1" thickBot="1" x14ac:dyDescent="0.3">
      <c r="A3807" s="5" t="s">
        <v>4472</v>
      </c>
      <c r="B3807" s="6" t="s">
        <v>4473</v>
      </c>
      <c r="C3807" s="14">
        <v>529.89</v>
      </c>
      <c r="D3807" s="14">
        <v>446</v>
      </c>
      <c r="E3807" s="14">
        <f t="shared" si="354"/>
        <v>446</v>
      </c>
      <c r="F3807" s="14">
        <f>SUM(F3808,F3812)</f>
        <v>446</v>
      </c>
      <c r="G3807" s="14">
        <f>SUM(G3808,G3812)</f>
        <v>0</v>
      </c>
      <c r="H3807" s="14">
        <f>SUM(H3808,H3812)</f>
        <v>0</v>
      </c>
    </row>
    <row r="3808" spans="1:8" ht="16.5" thickTop="1" thickBot="1" x14ac:dyDescent="0.3">
      <c r="A3808" s="5" t="s">
        <v>4474</v>
      </c>
      <c r="B3808" s="7" t="s">
        <v>20</v>
      </c>
      <c r="C3808" s="15">
        <v>515.04700000000003</v>
      </c>
      <c r="D3808" s="15">
        <v>446</v>
      </c>
      <c r="E3808" s="15">
        <f t="shared" si="354"/>
        <v>446</v>
      </c>
      <c r="F3808" s="15">
        <f>SUM(F3809:F3811)</f>
        <v>446</v>
      </c>
      <c r="G3808" s="15">
        <f>SUM(G3809:G3811)</f>
        <v>0</v>
      </c>
      <c r="H3808" s="15">
        <f>SUM(H3809:H3811)</f>
        <v>0</v>
      </c>
    </row>
    <row r="3809" spans="1:8" ht="16.5" thickTop="1" thickBot="1" x14ac:dyDescent="0.3">
      <c r="A3809" s="5" t="s">
        <v>4475</v>
      </c>
      <c r="B3809" s="8" t="s">
        <v>22</v>
      </c>
      <c r="C3809" s="15">
        <v>390.125</v>
      </c>
      <c r="D3809" s="15">
        <v>371</v>
      </c>
      <c r="E3809" s="15">
        <f t="shared" si="354"/>
        <v>371</v>
      </c>
      <c r="F3809" s="15">
        <v>371</v>
      </c>
      <c r="G3809" s="15">
        <v>0</v>
      </c>
      <c r="H3809" s="15">
        <v>0</v>
      </c>
    </row>
    <row r="3810" spans="1:8" ht="16.5" thickTop="1" thickBot="1" x14ac:dyDescent="0.3">
      <c r="A3810" s="5" t="s">
        <v>4476</v>
      </c>
      <c r="B3810" s="8" t="s">
        <v>24</v>
      </c>
      <c r="C3810" s="15">
        <v>123.962</v>
      </c>
      <c r="D3810" s="15">
        <v>74</v>
      </c>
      <c r="E3810" s="15">
        <f t="shared" si="354"/>
        <v>74</v>
      </c>
      <c r="F3810" s="15">
        <v>74</v>
      </c>
      <c r="G3810" s="15">
        <v>0</v>
      </c>
      <c r="H3810" s="15">
        <v>0</v>
      </c>
    </row>
    <row r="3811" spans="1:8" ht="16.5" thickTop="1" thickBot="1" x14ac:dyDescent="0.3">
      <c r="A3811" s="5" t="s">
        <v>4477</v>
      </c>
      <c r="B3811" s="8" t="s">
        <v>34</v>
      </c>
      <c r="C3811" s="15">
        <v>0.96</v>
      </c>
      <c r="D3811" s="15">
        <v>1</v>
      </c>
      <c r="E3811" s="15">
        <f t="shared" si="354"/>
        <v>1</v>
      </c>
      <c r="F3811" s="15">
        <v>1</v>
      </c>
      <c r="G3811" s="15">
        <v>0</v>
      </c>
      <c r="H3811" s="15">
        <v>0</v>
      </c>
    </row>
    <row r="3812" spans="1:8" ht="16.5" thickTop="1" thickBot="1" x14ac:dyDescent="0.3">
      <c r="A3812" s="5" t="s">
        <v>4478</v>
      </c>
      <c r="B3812" s="7" t="s">
        <v>36</v>
      </c>
      <c r="C3812" s="15">
        <v>14.843</v>
      </c>
      <c r="D3812" s="15">
        <v>0</v>
      </c>
      <c r="E3812" s="15">
        <f t="shared" si="354"/>
        <v>0</v>
      </c>
      <c r="F3812" s="15">
        <v>0</v>
      </c>
      <c r="G3812" s="15">
        <v>0</v>
      </c>
      <c r="H3812" s="15">
        <v>0</v>
      </c>
    </row>
    <row r="3813" spans="1:8" ht="31.5" thickTop="1" thickBot="1" x14ac:dyDescent="0.3">
      <c r="A3813" s="5" t="s">
        <v>4479</v>
      </c>
      <c r="B3813" s="6" t="s">
        <v>4480</v>
      </c>
      <c r="C3813" s="14">
        <v>215.29499999999999</v>
      </c>
      <c r="D3813" s="14">
        <v>200</v>
      </c>
      <c r="E3813" s="14">
        <f t="shared" si="354"/>
        <v>200</v>
      </c>
      <c r="F3813" s="14">
        <f>SUM(F3814,F3819)</f>
        <v>200</v>
      </c>
      <c r="G3813" s="14">
        <f>SUM(G3814,G3819)</f>
        <v>0</v>
      </c>
      <c r="H3813" s="14">
        <f>SUM(H3814,H3819)</f>
        <v>0</v>
      </c>
    </row>
    <row r="3814" spans="1:8" ht="16.5" thickTop="1" thickBot="1" x14ac:dyDescent="0.3">
      <c r="A3814" s="5" t="s">
        <v>4481</v>
      </c>
      <c r="B3814" s="7" t="s">
        <v>20</v>
      </c>
      <c r="C3814" s="15">
        <v>215.29499999999999</v>
      </c>
      <c r="D3814" s="15">
        <v>200</v>
      </c>
      <c r="E3814" s="15">
        <f t="shared" si="354"/>
        <v>200</v>
      </c>
      <c r="F3814" s="15">
        <f>SUM(F3815:F3818)</f>
        <v>200</v>
      </c>
      <c r="G3814" s="15">
        <f>SUM(G3815:G3818)</f>
        <v>0</v>
      </c>
      <c r="H3814" s="15">
        <f>SUM(H3815:H3818)</f>
        <v>0</v>
      </c>
    </row>
    <row r="3815" spans="1:8" ht="16.5" thickTop="1" thickBot="1" x14ac:dyDescent="0.3">
      <c r="A3815" s="5" t="s">
        <v>4482</v>
      </c>
      <c r="B3815" s="8" t="s">
        <v>22</v>
      </c>
      <c r="C3815" s="15">
        <v>193.92400000000001</v>
      </c>
      <c r="D3815" s="15">
        <v>195</v>
      </c>
      <c r="E3815" s="15">
        <f t="shared" si="354"/>
        <v>195</v>
      </c>
      <c r="F3815" s="15">
        <v>195</v>
      </c>
      <c r="G3815" s="15">
        <v>0</v>
      </c>
      <c r="H3815" s="15">
        <v>0</v>
      </c>
    </row>
    <row r="3816" spans="1:8" ht="16.5" thickTop="1" thickBot="1" x14ac:dyDescent="0.3">
      <c r="A3816" s="5" t="s">
        <v>4483</v>
      </c>
      <c r="B3816" s="8" t="s">
        <v>24</v>
      </c>
      <c r="C3816" s="15">
        <v>20.295000000000002</v>
      </c>
      <c r="D3816" s="15">
        <v>5</v>
      </c>
      <c r="E3816" s="15">
        <f t="shared" si="354"/>
        <v>5</v>
      </c>
      <c r="F3816" s="15">
        <v>5</v>
      </c>
      <c r="G3816" s="15">
        <v>0</v>
      </c>
      <c r="H3816" s="15">
        <v>0</v>
      </c>
    </row>
    <row r="3817" spans="1:8" ht="16.5" thickTop="1" thickBot="1" x14ac:dyDescent="0.3">
      <c r="A3817" s="5" t="s">
        <v>4484</v>
      </c>
      <c r="B3817" s="8" t="s">
        <v>32</v>
      </c>
      <c r="C3817" s="15">
        <v>1.0760000000000001</v>
      </c>
      <c r="D3817" s="15">
        <v>0</v>
      </c>
      <c r="E3817" s="15">
        <f t="shared" si="354"/>
        <v>0</v>
      </c>
      <c r="F3817" s="15">
        <v>0</v>
      </c>
      <c r="G3817" s="15">
        <v>0</v>
      </c>
      <c r="H3817" s="15">
        <v>0</v>
      </c>
    </row>
    <row r="3818" spans="1:8" ht="16.5" thickTop="1" thickBot="1" x14ac:dyDescent="0.3">
      <c r="A3818" s="5" t="s">
        <v>4485</v>
      </c>
      <c r="B3818" s="8" t="s">
        <v>34</v>
      </c>
      <c r="C3818" s="15">
        <v>0</v>
      </c>
      <c r="D3818" s="15">
        <v>0</v>
      </c>
      <c r="E3818" s="15">
        <f t="shared" si="354"/>
        <v>0</v>
      </c>
      <c r="F3818" s="15">
        <v>0</v>
      </c>
      <c r="G3818" s="15">
        <v>0</v>
      </c>
      <c r="H3818" s="15">
        <v>0</v>
      </c>
    </row>
    <row r="3819" spans="1:8" ht="16.5" thickTop="1" thickBot="1" x14ac:dyDescent="0.3">
      <c r="A3819" s="5" t="s">
        <v>4486</v>
      </c>
      <c r="B3819" s="7" t="s">
        <v>36</v>
      </c>
      <c r="C3819" s="15">
        <v>0</v>
      </c>
      <c r="D3819" s="15">
        <v>0</v>
      </c>
      <c r="E3819" s="15">
        <f t="shared" si="354"/>
        <v>0</v>
      </c>
      <c r="F3819" s="15">
        <v>0</v>
      </c>
      <c r="G3819" s="15">
        <v>0</v>
      </c>
      <c r="H3819" s="15">
        <v>0</v>
      </c>
    </row>
    <row r="3820" spans="1:8" ht="16.5" thickTop="1" thickBot="1" x14ac:dyDescent="0.3">
      <c r="A3820" s="5" t="s">
        <v>4487</v>
      </c>
      <c r="B3820" s="6" t="s">
        <v>4488</v>
      </c>
      <c r="C3820" s="14">
        <v>89.506960000000007</v>
      </c>
      <c r="D3820" s="14">
        <v>85</v>
      </c>
      <c r="E3820" s="14">
        <f t="shared" si="354"/>
        <v>85</v>
      </c>
      <c r="F3820" s="14">
        <f>SUM(F3821,F3825)</f>
        <v>85</v>
      </c>
      <c r="G3820" s="14">
        <f>SUM(G3821,G3825)</f>
        <v>0</v>
      </c>
      <c r="H3820" s="14">
        <f>SUM(H3821,H3825)</f>
        <v>0</v>
      </c>
    </row>
    <row r="3821" spans="1:8" ht="16.5" thickTop="1" thickBot="1" x14ac:dyDescent="0.3">
      <c r="A3821" s="5" t="s">
        <v>4489</v>
      </c>
      <c r="B3821" s="7" t="s">
        <v>20</v>
      </c>
      <c r="C3821" s="15">
        <v>84.84396000000001</v>
      </c>
      <c r="D3821" s="15">
        <v>85</v>
      </c>
      <c r="E3821" s="15">
        <f t="shared" si="354"/>
        <v>85</v>
      </c>
      <c r="F3821" s="15">
        <f>SUM(F3822:F3824)</f>
        <v>85</v>
      </c>
      <c r="G3821" s="15">
        <f>SUM(G3822:G3824)</f>
        <v>0</v>
      </c>
      <c r="H3821" s="15">
        <f>SUM(H3822:H3824)</f>
        <v>0</v>
      </c>
    </row>
    <row r="3822" spans="1:8" ht="16.5" thickTop="1" thickBot="1" x14ac:dyDescent="0.3">
      <c r="A3822" s="5" t="s">
        <v>4490</v>
      </c>
      <c r="B3822" s="8" t="s">
        <v>22</v>
      </c>
      <c r="C3822" s="15">
        <v>68.999970000000005</v>
      </c>
      <c r="D3822" s="15">
        <v>69</v>
      </c>
      <c r="E3822" s="15">
        <f t="shared" si="354"/>
        <v>69</v>
      </c>
      <c r="F3822" s="15">
        <v>69</v>
      </c>
      <c r="G3822" s="15">
        <v>0</v>
      </c>
      <c r="H3822" s="15">
        <v>0</v>
      </c>
    </row>
    <row r="3823" spans="1:8" ht="16.5" thickTop="1" thickBot="1" x14ac:dyDescent="0.3">
      <c r="A3823" s="5" t="s">
        <v>4491</v>
      </c>
      <c r="B3823" s="8" t="s">
        <v>24</v>
      </c>
      <c r="C3823" s="15">
        <v>14.15119</v>
      </c>
      <c r="D3823" s="15">
        <v>16</v>
      </c>
      <c r="E3823" s="15">
        <f t="shared" si="354"/>
        <v>14</v>
      </c>
      <c r="F3823" s="15">
        <v>14</v>
      </c>
      <c r="G3823" s="15">
        <v>0</v>
      </c>
      <c r="H3823" s="15">
        <v>0</v>
      </c>
    </row>
    <row r="3824" spans="1:8" ht="16.5" thickTop="1" thickBot="1" x14ac:dyDescent="0.3">
      <c r="A3824" s="5" t="s">
        <v>4492</v>
      </c>
      <c r="B3824" s="8" t="s">
        <v>34</v>
      </c>
      <c r="C3824" s="15">
        <v>1.6928000000000001</v>
      </c>
      <c r="D3824" s="15">
        <v>0</v>
      </c>
      <c r="E3824" s="15">
        <f t="shared" si="354"/>
        <v>2</v>
      </c>
      <c r="F3824" s="15">
        <v>2</v>
      </c>
      <c r="G3824" s="15">
        <v>0</v>
      </c>
      <c r="H3824" s="15">
        <v>0</v>
      </c>
    </row>
    <row r="3825" spans="1:8" ht="16.5" thickTop="1" thickBot="1" x14ac:dyDescent="0.3">
      <c r="A3825" s="5" t="s">
        <v>4493</v>
      </c>
      <c r="B3825" s="7" t="s">
        <v>36</v>
      </c>
      <c r="C3825" s="15">
        <v>4.6630000000000003</v>
      </c>
      <c r="D3825" s="15">
        <v>0</v>
      </c>
      <c r="E3825" s="15">
        <f t="shared" si="354"/>
        <v>0</v>
      </c>
      <c r="F3825" s="15">
        <v>0</v>
      </c>
      <c r="G3825" s="15">
        <v>0</v>
      </c>
      <c r="H3825" s="15">
        <v>0</v>
      </c>
    </row>
    <row r="3826" spans="1:8" ht="31.5" thickTop="1" thickBot="1" x14ac:dyDescent="0.3">
      <c r="A3826" s="5" t="s">
        <v>4494</v>
      </c>
      <c r="B3826" s="6" t="s">
        <v>4495</v>
      </c>
      <c r="C3826" s="14">
        <v>321.28729999999996</v>
      </c>
      <c r="D3826" s="14">
        <v>310</v>
      </c>
      <c r="E3826" s="14">
        <f t="shared" si="354"/>
        <v>310</v>
      </c>
      <c r="F3826" s="14">
        <f>SUM(F3827,F3831)</f>
        <v>310</v>
      </c>
      <c r="G3826" s="14">
        <f>SUM(G3827,G3831)</f>
        <v>0</v>
      </c>
      <c r="H3826" s="14">
        <f>SUM(H3827,H3831)</f>
        <v>0</v>
      </c>
    </row>
    <row r="3827" spans="1:8" ht="16.5" thickTop="1" thickBot="1" x14ac:dyDescent="0.3">
      <c r="A3827" s="5" t="s">
        <v>4496</v>
      </c>
      <c r="B3827" s="7" t="s">
        <v>20</v>
      </c>
      <c r="C3827" s="15">
        <v>314.50729999999999</v>
      </c>
      <c r="D3827" s="15">
        <v>310</v>
      </c>
      <c r="E3827" s="15">
        <f t="shared" si="354"/>
        <v>307</v>
      </c>
      <c r="F3827" s="15">
        <f>SUM(F3828:F3830)</f>
        <v>307</v>
      </c>
      <c r="G3827" s="15">
        <f>SUM(G3828:G3830)</f>
        <v>0</v>
      </c>
      <c r="H3827" s="15">
        <f>SUM(H3828:H3830)</f>
        <v>0</v>
      </c>
    </row>
    <row r="3828" spans="1:8" ht="16.5" thickTop="1" thickBot="1" x14ac:dyDescent="0.3">
      <c r="A3828" s="5" t="s">
        <v>4497</v>
      </c>
      <c r="B3828" s="8" t="s">
        <v>22</v>
      </c>
      <c r="C3828" s="15">
        <v>291.91834</v>
      </c>
      <c r="D3828" s="15">
        <v>292</v>
      </c>
      <c r="E3828" s="15">
        <f t="shared" si="354"/>
        <v>292</v>
      </c>
      <c r="F3828" s="15">
        <v>292</v>
      </c>
      <c r="G3828" s="15">
        <v>0</v>
      </c>
      <c r="H3828" s="15">
        <v>0</v>
      </c>
    </row>
    <row r="3829" spans="1:8" ht="16.5" thickTop="1" thickBot="1" x14ac:dyDescent="0.3">
      <c r="A3829" s="5" t="s">
        <v>4498</v>
      </c>
      <c r="B3829" s="8" t="s">
        <v>24</v>
      </c>
      <c r="C3829" s="15">
        <v>22.58896</v>
      </c>
      <c r="D3829" s="15">
        <v>18</v>
      </c>
      <c r="E3829" s="15">
        <f t="shared" si="354"/>
        <v>15</v>
      </c>
      <c r="F3829" s="15">
        <v>15</v>
      </c>
      <c r="G3829" s="15">
        <v>0</v>
      </c>
      <c r="H3829" s="15">
        <v>0</v>
      </c>
    </row>
    <row r="3830" spans="1:8" ht="16.5" thickTop="1" thickBot="1" x14ac:dyDescent="0.3">
      <c r="A3830" s="5" t="s">
        <v>4499</v>
      </c>
      <c r="B3830" s="8" t="s">
        <v>34</v>
      </c>
      <c r="C3830" s="15">
        <v>0</v>
      </c>
      <c r="D3830" s="15">
        <v>0</v>
      </c>
      <c r="E3830" s="15">
        <f t="shared" si="354"/>
        <v>0</v>
      </c>
      <c r="F3830" s="15">
        <v>0</v>
      </c>
      <c r="G3830" s="15">
        <v>0</v>
      </c>
      <c r="H3830" s="15">
        <v>0</v>
      </c>
    </row>
    <row r="3831" spans="1:8" ht="16.5" thickTop="1" thickBot="1" x14ac:dyDescent="0.3">
      <c r="A3831" s="5" t="s">
        <v>4500</v>
      </c>
      <c r="B3831" s="7" t="s">
        <v>36</v>
      </c>
      <c r="C3831" s="15">
        <v>6.78</v>
      </c>
      <c r="D3831" s="15">
        <v>0</v>
      </c>
      <c r="E3831" s="15">
        <f t="shared" si="354"/>
        <v>3</v>
      </c>
      <c r="F3831" s="15">
        <v>3</v>
      </c>
      <c r="G3831" s="15">
        <v>0</v>
      </c>
      <c r="H3831" s="15">
        <v>0</v>
      </c>
    </row>
    <row r="3832" spans="1:8" ht="16.5" thickTop="1" thickBot="1" x14ac:dyDescent="0.3">
      <c r="A3832" s="5" t="s">
        <v>4501</v>
      </c>
      <c r="B3832" s="6" t="s">
        <v>4502</v>
      </c>
      <c r="C3832" s="14">
        <v>299.99599999999998</v>
      </c>
      <c r="D3832" s="14">
        <v>300</v>
      </c>
      <c r="E3832" s="14">
        <f t="shared" si="354"/>
        <v>300</v>
      </c>
      <c r="F3832" s="14">
        <f>SUM(F3833,F3836)</f>
        <v>300</v>
      </c>
      <c r="G3832" s="14">
        <f>SUM(G3833,G3836)</f>
        <v>0</v>
      </c>
      <c r="H3832" s="14">
        <f>SUM(H3833,H3836)</f>
        <v>0</v>
      </c>
    </row>
    <row r="3833" spans="1:8" ht="16.5" thickTop="1" thickBot="1" x14ac:dyDescent="0.3">
      <c r="A3833" s="5" t="s">
        <v>4503</v>
      </c>
      <c r="B3833" s="7" t="s">
        <v>20</v>
      </c>
      <c r="C3833" s="15">
        <v>297.18</v>
      </c>
      <c r="D3833" s="15">
        <v>300</v>
      </c>
      <c r="E3833" s="15">
        <f t="shared" si="354"/>
        <v>300</v>
      </c>
      <c r="F3833" s="15">
        <f>SUM(F3834:F3835)</f>
        <v>300</v>
      </c>
      <c r="G3833" s="15">
        <f>SUM(G3834:G3835)</f>
        <v>0</v>
      </c>
      <c r="H3833" s="15">
        <f>SUM(H3834:H3835)</f>
        <v>0</v>
      </c>
    </row>
    <row r="3834" spans="1:8" ht="16.5" thickTop="1" thickBot="1" x14ac:dyDescent="0.3">
      <c r="A3834" s="5" t="s">
        <v>4504</v>
      </c>
      <c r="B3834" s="8" t="s">
        <v>22</v>
      </c>
      <c r="C3834" s="15">
        <v>250</v>
      </c>
      <c r="D3834" s="15">
        <v>250</v>
      </c>
      <c r="E3834" s="15">
        <f t="shared" si="354"/>
        <v>250</v>
      </c>
      <c r="F3834" s="15">
        <v>250</v>
      </c>
      <c r="G3834" s="15">
        <v>0</v>
      </c>
      <c r="H3834" s="15">
        <v>0</v>
      </c>
    </row>
    <row r="3835" spans="1:8" ht="16.5" thickTop="1" thickBot="1" x14ac:dyDescent="0.3">
      <c r="A3835" s="5" t="s">
        <v>4505</v>
      </c>
      <c r="B3835" s="8" t="s">
        <v>24</v>
      </c>
      <c r="C3835" s="15">
        <v>47.18</v>
      </c>
      <c r="D3835" s="15">
        <v>50</v>
      </c>
      <c r="E3835" s="15">
        <f t="shared" si="354"/>
        <v>50</v>
      </c>
      <c r="F3835" s="15">
        <v>50</v>
      </c>
      <c r="G3835" s="15">
        <v>0</v>
      </c>
      <c r="H3835" s="15">
        <v>0</v>
      </c>
    </row>
    <row r="3836" spans="1:8" ht="16.5" thickTop="1" thickBot="1" x14ac:dyDescent="0.3">
      <c r="A3836" s="5" t="s">
        <v>4506</v>
      </c>
      <c r="B3836" s="7" t="s">
        <v>36</v>
      </c>
      <c r="C3836" s="15">
        <v>2.8159999999999998</v>
      </c>
      <c r="D3836" s="15">
        <v>0</v>
      </c>
      <c r="E3836" s="15">
        <f t="shared" si="354"/>
        <v>0</v>
      </c>
      <c r="F3836" s="15">
        <v>0</v>
      </c>
      <c r="G3836" s="15">
        <v>0</v>
      </c>
      <c r="H3836" s="15">
        <v>0</v>
      </c>
    </row>
    <row r="3837" spans="1:8" ht="16.5" thickTop="1" thickBot="1" x14ac:dyDescent="0.3">
      <c r="A3837" s="5" t="s">
        <v>4507</v>
      </c>
      <c r="B3837" s="6" t="s">
        <v>4508</v>
      </c>
      <c r="C3837" s="14">
        <v>95.677099999999996</v>
      </c>
      <c r="D3837" s="14">
        <v>85</v>
      </c>
      <c r="E3837" s="14">
        <f t="shared" si="354"/>
        <v>85</v>
      </c>
      <c r="F3837" s="14">
        <f>SUM(F3838,F3842:F3843)</f>
        <v>85</v>
      </c>
      <c r="G3837" s="14">
        <f>SUM(G3838,G3842:G3843)</f>
        <v>0</v>
      </c>
      <c r="H3837" s="14">
        <f>SUM(H3838,H3842:H3843)</f>
        <v>0</v>
      </c>
    </row>
    <row r="3838" spans="1:8" ht="16.5" thickTop="1" thickBot="1" x14ac:dyDescent="0.3">
      <c r="A3838" s="5" t="s">
        <v>4509</v>
      </c>
      <c r="B3838" s="7" t="s">
        <v>20</v>
      </c>
      <c r="C3838" s="15">
        <v>81.80641</v>
      </c>
      <c r="D3838" s="15">
        <v>85</v>
      </c>
      <c r="E3838" s="15">
        <f t="shared" si="354"/>
        <v>85</v>
      </c>
      <c r="F3838" s="15">
        <f>SUM(F3839:F3841)</f>
        <v>85</v>
      </c>
      <c r="G3838" s="15">
        <f>SUM(G3839:G3841)</f>
        <v>0</v>
      </c>
      <c r="H3838" s="15">
        <f>SUM(H3839:H3841)</f>
        <v>0</v>
      </c>
    </row>
    <row r="3839" spans="1:8" ht="16.5" thickTop="1" thickBot="1" x14ac:dyDescent="0.3">
      <c r="A3839" s="5" t="s">
        <v>4510</v>
      </c>
      <c r="B3839" s="8" t="s">
        <v>22</v>
      </c>
      <c r="C3839" s="15">
        <v>74.64</v>
      </c>
      <c r="D3839" s="15">
        <v>75</v>
      </c>
      <c r="E3839" s="15">
        <f t="shared" si="354"/>
        <v>75</v>
      </c>
      <c r="F3839" s="15">
        <v>75</v>
      </c>
      <c r="G3839" s="15">
        <v>0</v>
      </c>
      <c r="H3839" s="15">
        <v>0</v>
      </c>
    </row>
    <row r="3840" spans="1:8" ht="16.5" thickTop="1" thickBot="1" x14ac:dyDescent="0.3">
      <c r="A3840" s="5" t="s">
        <v>4511</v>
      </c>
      <c r="B3840" s="8" t="s">
        <v>24</v>
      </c>
      <c r="C3840" s="15">
        <v>7.1664099999999999</v>
      </c>
      <c r="D3840" s="15">
        <v>10</v>
      </c>
      <c r="E3840" s="15">
        <f t="shared" si="354"/>
        <v>10</v>
      </c>
      <c r="F3840" s="15">
        <v>10</v>
      </c>
      <c r="G3840" s="15">
        <v>0</v>
      </c>
      <c r="H3840" s="15">
        <v>0</v>
      </c>
    </row>
    <row r="3841" spans="1:8" ht="16.5" thickTop="1" thickBot="1" x14ac:dyDescent="0.3">
      <c r="A3841" s="5" t="s">
        <v>4512</v>
      </c>
      <c r="B3841" s="8" t="s">
        <v>34</v>
      </c>
      <c r="C3841" s="15">
        <v>0</v>
      </c>
      <c r="D3841" s="15">
        <v>0</v>
      </c>
      <c r="E3841" s="15">
        <f t="shared" si="354"/>
        <v>0</v>
      </c>
      <c r="F3841" s="15">
        <v>0</v>
      </c>
      <c r="G3841" s="15">
        <v>0</v>
      </c>
      <c r="H3841" s="15">
        <v>0</v>
      </c>
    </row>
    <row r="3842" spans="1:8" ht="16.5" thickTop="1" thickBot="1" x14ac:dyDescent="0.3">
      <c r="A3842" s="5" t="s">
        <v>4513</v>
      </c>
      <c r="B3842" s="7" t="s">
        <v>36</v>
      </c>
      <c r="C3842" s="15">
        <v>13.87069</v>
      </c>
      <c r="D3842" s="15">
        <v>0</v>
      </c>
      <c r="E3842" s="15">
        <f t="shared" si="354"/>
        <v>0</v>
      </c>
      <c r="F3842" s="15">
        <v>0</v>
      </c>
      <c r="G3842" s="15">
        <v>0</v>
      </c>
      <c r="H3842" s="15">
        <v>0</v>
      </c>
    </row>
    <row r="3843" spans="1:8" ht="16.5" thickTop="1" thickBot="1" x14ac:dyDescent="0.3">
      <c r="A3843" s="5" t="s">
        <v>4514</v>
      </c>
      <c r="B3843" s="7" t="s">
        <v>40</v>
      </c>
      <c r="C3843" s="15">
        <v>0</v>
      </c>
      <c r="D3843" s="15">
        <v>0</v>
      </c>
      <c r="E3843" s="15">
        <f t="shared" si="354"/>
        <v>0</v>
      </c>
      <c r="F3843" s="15">
        <v>0</v>
      </c>
      <c r="G3843" s="15">
        <v>0</v>
      </c>
      <c r="H3843" s="15">
        <v>0</v>
      </c>
    </row>
    <row r="3844" spans="1:8" ht="31.5" thickTop="1" thickBot="1" x14ac:dyDescent="0.3">
      <c r="A3844" s="5" t="s">
        <v>4515</v>
      </c>
      <c r="B3844" s="6" t="s">
        <v>4516</v>
      </c>
      <c r="C3844" s="14">
        <v>23</v>
      </c>
      <c r="D3844" s="14">
        <v>25</v>
      </c>
      <c r="E3844" s="14">
        <f t="shared" si="354"/>
        <v>25</v>
      </c>
      <c r="F3844" s="14">
        <f>SUM(F3845)</f>
        <v>25</v>
      </c>
      <c r="G3844" s="14">
        <f>SUM(G3845)</f>
        <v>0</v>
      </c>
      <c r="H3844" s="14">
        <f>SUM(H3845)</f>
        <v>0</v>
      </c>
    </row>
    <row r="3845" spans="1:8" ht="16.5" thickTop="1" thickBot="1" x14ac:dyDescent="0.3">
      <c r="A3845" s="5" t="s">
        <v>4517</v>
      </c>
      <c r="B3845" s="7" t="s">
        <v>20</v>
      </c>
      <c r="C3845" s="15">
        <v>23</v>
      </c>
      <c r="D3845" s="15">
        <v>25</v>
      </c>
      <c r="E3845" s="15">
        <f t="shared" si="354"/>
        <v>25</v>
      </c>
      <c r="F3845" s="15">
        <f>SUM(F3846:F3847)</f>
        <v>25</v>
      </c>
      <c r="G3845" s="15">
        <f>SUM(G3846:G3847)</f>
        <v>0</v>
      </c>
      <c r="H3845" s="15">
        <f>SUM(H3846:H3847)</f>
        <v>0</v>
      </c>
    </row>
    <row r="3846" spans="1:8" ht="16.5" thickTop="1" thickBot="1" x14ac:dyDescent="0.3">
      <c r="A3846" s="5" t="s">
        <v>4518</v>
      </c>
      <c r="B3846" s="8" t="s">
        <v>22</v>
      </c>
      <c r="C3846" s="15">
        <v>23</v>
      </c>
      <c r="D3846" s="15">
        <v>23</v>
      </c>
      <c r="E3846" s="15">
        <f t="shared" ref="E3846:E3909" si="355">SUM(F3846:H3846)</f>
        <v>23</v>
      </c>
      <c r="F3846" s="15">
        <v>23</v>
      </c>
      <c r="G3846" s="15">
        <v>0</v>
      </c>
      <c r="H3846" s="15">
        <v>0</v>
      </c>
    </row>
    <row r="3847" spans="1:8" ht="16.5" thickTop="1" thickBot="1" x14ac:dyDescent="0.3">
      <c r="A3847" s="5" t="s">
        <v>4519</v>
      </c>
      <c r="B3847" s="8" t="s">
        <v>24</v>
      </c>
      <c r="C3847" s="15">
        <v>0</v>
      </c>
      <c r="D3847" s="15">
        <v>2</v>
      </c>
      <c r="E3847" s="15">
        <f t="shared" si="355"/>
        <v>2</v>
      </c>
      <c r="F3847" s="15">
        <v>2</v>
      </c>
      <c r="G3847" s="15">
        <v>0</v>
      </c>
      <c r="H3847" s="15">
        <v>0</v>
      </c>
    </row>
    <row r="3848" spans="1:8" ht="16.5" thickTop="1" thickBot="1" x14ac:dyDescent="0.3">
      <c r="A3848" s="5" t="s">
        <v>4520</v>
      </c>
      <c r="B3848" s="6" t="s">
        <v>4521</v>
      </c>
      <c r="C3848" s="14">
        <v>43.86</v>
      </c>
      <c r="D3848" s="14">
        <v>45</v>
      </c>
      <c r="E3848" s="14">
        <f t="shared" si="355"/>
        <v>45</v>
      </c>
      <c r="F3848" s="14">
        <f>SUM(F3849,F3853)</f>
        <v>45</v>
      </c>
      <c r="G3848" s="14">
        <f>SUM(G3849,G3853)</f>
        <v>0</v>
      </c>
      <c r="H3848" s="14">
        <f>SUM(H3849,H3853)</f>
        <v>0</v>
      </c>
    </row>
    <row r="3849" spans="1:8" ht="16.5" thickTop="1" thickBot="1" x14ac:dyDescent="0.3">
      <c r="A3849" s="5" t="s">
        <v>4522</v>
      </c>
      <c r="B3849" s="7" t="s">
        <v>20</v>
      </c>
      <c r="C3849" s="15">
        <v>42.960999999999999</v>
      </c>
      <c r="D3849" s="15">
        <v>45</v>
      </c>
      <c r="E3849" s="15">
        <f t="shared" si="355"/>
        <v>45</v>
      </c>
      <c r="F3849" s="15">
        <f>SUM(F3850:F3852)</f>
        <v>45</v>
      </c>
      <c r="G3849" s="15">
        <f>SUM(G3850:G3852)</f>
        <v>0</v>
      </c>
      <c r="H3849" s="15">
        <f>SUM(H3850:H3852)</f>
        <v>0</v>
      </c>
    </row>
    <row r="3850" spans="1:8" ht="16.5" thickTop="1" thickBot="1" x14ac:dyDescent="0.3">
      <c r="A3850" s="5" t="s">
        <v>4523</v>
      </c>
      <c r="B3850" s="8" t="s">
        <v>22</v>
      </c>
      <c r="C3850" s="15">
        <v>37.850999999999999</v>
      </c>
      <c r="D3850" s="15">
        <v>41</v>
      </c>
      <c r="E3850" s="15">
        <f t="shared" si="355"/>
        <v>41</v>
      </c>
      <c r="F3850" s="15">
        <v>41</v>
      </c>
      <c r="G3850" s="15">
        <v>0</v>
      </c>
      <c r="H3850" s="15">
        <v>0</v>
      </c>
    </row>
    <row r="3851" spans="1:8" ht="16.5" thickTop="1" thickBot="1" x14ac:dyDescent="0.3">
      <c r="A3851" s="5" t="s">
        <v>4524</v>
      </c>
      <c r="B3851" s="8" t="s">
        <v>24</v>
      </c>
      <c r="C3851" s="15">
        <v>2.86</v>
      </c>
      <c r="D3851" s="15">
        <v>4</v>
      </c>
      <c r="E3851" s="15">
        <f t="shared" si="355"/>
        <v>4</v>
      </c>
      <c r="F3851" s="15">
        <v>4</v>
      </c>
      <c r="G3851" s="15">
        <v>0</v>
      </c>
      <c r="H3851" s="15">
        <v>0</v>
      </c>
    </row>
    <row r="3852" spans="1:8" ht="16.5" thickTop="1" thickBot="1" x14ac:dyDescent="0.3">
      <c r="A3852" s="5" t="s">
        <v>4525</v>
      </c>
      <c r="B3852" s="8" t="s">
        <v>32</v>
      </c>
      <c r="C3852" s="15">
        <v>2.25</v>
      </c>
      <c r="D3852" s="15">
        <v>0</v>
      </c>
      <c r="E3852" s="15">
        <f t="shared" si="355"/>
        <v>0</v>
      </c>
      <c r="F3852" s="15">
        <v>0</v>
      </c>
      <c r="G3852" s="15">
        <v>0</v>
      </c>
      <c r="H3852" s="15">
        <v>0</v>
      </c>
    </row>
    <row r="3853" spans="1:8" ht="16.5" thickTop="1" thickBot="1" x14ac:dyDescent="0.3">
      <c r="A3853" s="5" t="s">
        <v>4526</v>
      </c>
      <c r="B3853" s="7" t="s">
        <v>36</v>
      </c>
      <c r="C3853" s="15">
        <v>0.89900000000000002</v>
      </c>
      <c r="D3853" s="15">
        <v>0</v>
      </c>
      <c r="E3853" s="15">
        <f t="shared" si="355"/>
        <v>0</v>
      </c>
      <c r="F3853" s="15">
        <v>0</v>
      </c>
      <c r="G3853" s="15">
        <v>0</v>
      </c>
      <c r="H3853" s="15">
        <v>0</v>
      </c>
    </row>
    <row r="3854" spans="1:8" ht="16.5" thickTop="1" thickBot="1" x14ac:dyDescent="0.3">
      <c r="A3854" s="5" t="s">
        <v>4527</v>
      </c>
      <c r="B3854" s="6" t="s">
        <v>4528</v>
      </c>
      <c r="C3854" s="14">
        <v>59.993920000000003</v>
      </c>
      <c r="D3854" s="14">
        <v>60</v>
      </c>
      <c r="E3854" s="14">
        <f t="shared" si="355"/>
        <v>60</v>
      </c>
      <c r="F3854" s="14">
        <f>SUM(F3855)</f>
        <v>60</v>
      </c>
      <c r="G3854" s="14">
        <f>SUM(G3855)</f>
        <v>0</v>
      </c>
      <c r="H3854" s="14">
        <f>SUM(H3855)</f>
        <v>0</v>
      </c>
    </row>
    <row r="3855" spans="1:8" ht="16.5" thickTop="1" thickBot="1" x14ac:dyDescent="0.3">
      <c r="A3855" s="5" t="s">
        <v>4529</v>
      </c>
      <c r="B3855" s="7" t="s">
        <v>20</v>
      </c>
      <c r="C3855" s="15">
        <v>59.993920000000003</v>
      </c>
      <c r="D3855" s="15">
        <v>60</v>
      </c>
      <c r="E3855" s="15">
        <f t="shared" si="355"/>
        <v>60</v>
      </c>
      <c r="F3855" s="15">
        <f>SUM(F3856:F3857)</f>
        <v>60</v>
      </c>
      <c r="G3855" s="15">
        <f>SUM(G3856:G3857)</f>
        <v>0</v>
      </c>
      <c r="H3855" s="15">
        <f>SUM(H3856:H3857)</f>
        <v>0</v>
      </c>
    </row>
    <row r="3856" spans="1:8" ht="16.5" thickTop="1" thickBot="1" x14ac:dyDescent="0.3">
      <c r="A3856" s="5" t="s">
        <v>4530</v>
      </c>
      <c r="B3856" s="8" t="s">
        <v>22</v>
      </c>
      <c r="C3856" s="15">
        <v>57.6</v>
      </c>
      <c r="D3856" s="15">
        <v>58</v>
      </c>
      <c r="E3856" s="15">
        <f t="shared" si="355"/>
        <v>58</v>
      </c>
      <c r="F3856" s="15">
        <v>58</v>
      </c>
      <c r="G3856" s="15">
        <v>0</v>
      </c>
      <c r="H3856" s="15">
        <v>0</v>
      </c>
    </row>
    <row r="3857" spans="1:8" ht="16.5" thickTop="1" thickBot="1" x14ac:dyDescent="0.3">
      <c r="A3857" s="5" t="s">
        <v>4531</v>
      </c>
      <c r="B3857" s="8" t="s">
        <v>24</v>
      </c>
      <c r="C3857" s="15">
        <v>2.39392</v>
      </c>
      <c r="D3857" s="15">
        <v>2</v>
      </c>
      <c r="E3857" s="15">
        <f t="shared" si="355"/>
        <v>2</v>
      </c>
      <c r="F3857" s="15">
        <v>2</v>
      </c>
      <c r="G3857" s="15">
        <v>0</v>
      </c>
      <c r="H3857" s="15">
        <v>0</v>
      </c>
    </row>
    <row r="3858" spans="1:8" ht="31.5" thickTop="1" thickBot="1" x14ac:dyDescent="0.3">
      <c r="A3858" s="5" t="s">
        <v>4532</v>
      </c>
      <c r="B3858" s="6" t="s">
        <v>4533</v>
      </c>
      <c r="C3858" s="14">
        <v>78.489499999999992</v>
      </c>
      <c r="D3858" s="14">
        <v>58</v>
      </c>
      <c r="E3858" s="14">
        <f t="shared" si="355"/>
        <v>58</v>
      </c>
      <c r="F3858" s="14">
        <f>SUM(F3859,F3863)</f>
        <v>58</v>
      </c>
      <c r="G3858" s="14">
        <f>SUM(G3859,G3863)</f>
        <v>0</v>
      </c>
      <c r="H3858" s="14">
        <f>SUM(H3859,H3863)</f>
        <v>0</v>
      </c>
    </row>
    <row r="3859" spans="1:8" ht="16.5" thickTop="1" thickBot="1" x14ac:dyDescent="0.3">
      <c r="A3859" s="5" t="s">
        <v>4534</v>
      </c>
      <c r="B3859" s="7" t="s">
        <v>20</v>
      </c>
      <c r="C3859" s="15">
        <v>77.493499999999997</v>
      </c>
      <c r="D3859" s="15">
        <v>58</v>
      </c>
      <c r="E3859" s="15">
        <f t="shared" si="355"/>
        <v>58</v>
      </c>
      <c r="F3859" s="15">
        <f>SUM(F3860:F3862)</f>
        <v>58</v>
      </c>
      <c r="G3859" s="15">
        <f>SUM(G3860:G3862)</f>
        <v>0</v>
      </c>
      <c r="H3859" s="15">
        <f>SUM(H3860:H3862)</f>
        <v>0</v>
      </c>
    </row>
    <row r="3860" spans="1:8" ht="16.5" thickTop="1" thickBot="1" x14ac:dyDescent="0.3">
      <c r="A3860" s="5" t="s">
        <v>4535</v>
      </c>
      <c r="B3860" s="8" t="s">
        <v>22</v>
      </c>
      <c r="C3860" s="15">
        <v>57.996000000000002</v>
      </c>
      <c r="D3860" s="15">
        <v>58</v>
      </c>
      <c r="E3860" s="15">
        <f t="shared" si="355"/>
        <v>58</v>
      </c>
      <c r="F3860" s="15">
        <v>58</v>
      </c>
      <c r="G3860" s="15">
        <v>0</v>
      </c>
      <c r="H3860" s="15">
        <v>0</v>
      </c>
    </row>
    <row r="3861" spans="1:8" ht="16.5" thickTop="1" thickBot="1" x14ac:dyDescent="0.3">
      <c r="A3861" s="5" t="s">
        <v>4536</v>
      </c>
      <c r="B3861" s="8" t="s">
        <v>24</v>
      </c>
      <c r="C3861" s="15">
        <v>19.497499999999999</v>
      </c>
      <c r="D3861" s="15">
        <v>0</v>
      </c>
      <c r="E3861" s="15">
        <f t="shared" si="355"/>
        <v>0</v>
      </c>
      <c r="F3861" s="15">
        <v>0</v>
      </c>
      <c r="G3861" s="15">
        <v>0</v>
      </c>
      <c r="H3861" s="15">
        <v>0</v>
      </c>
    </row>
    <row r="3862" spans="1:8" ht="16.5" thickTop="1" thickBot="1" x14ac:dyDescent="0.3">
      <c r="A3862" s="5" t="s">
        <v>4537</v>
      </c>
      <c r="B3862" s="8" t="s">
        <v>34</v>
      </c>
      <c r="C3862" s="15">
        <v>0</v>
      </c>
      <c r="D3862" s="15">
        <v>0</v>
      </c>
      <c r="E3862" s="15">
        <f t="shared" si="355"/>
        <v>0</v>
      </c>
      <c r="F3862" s="15">
        <v>0</v>
      </c>
      <c r="G3862" s="15">
        <v>0</v>
      </c>
      <c r="H3862" s="15">
        <v>0</v>
      </c>
    </row>
    <row r="3863" spans="1:8" ht="16.5" thickTop="1" thickBot="1" x14ac:dyDescent="0.3">
      <c r="A3863" s="5" t="s">
        <v>4538</v>
      </c>
      <c r="B3863" s="7" t="s">
        <v>36</v>
      </c>
      <c r="C3863" s="15">
        <v>0.996</v>
      </c>
      <c r="D3863" s="15">
        <v>0</v>
      </c>
      <c r="E3863" s="15">
        <f t="shared" si="355"/>
        <v>0</v>
      </c>
      <c r="F3863" s="15">
        <v>0</v>
      </c>
      <c r="G3863" s="15">
        <v>0</v>
      </c>
      <c r="H3863" s="15">
        <v>0</v>
      </c>
    </row>
    <row r="3864" spans="1:8" ht="31.5" thickTop="1" thickBot="1" x14ac:dyDescent="0.3">
      <c r="A3864" s="5" t="s">
        <v>4539</v>
      </c>
      <c r="B3864" s="6" t="s">
        <v>4540</v>
      </c>
      <c r="C3864" s="14">
        <v>90.88000000000001</v>
      </c>
      <c r="D3864" s="14">
        <v>86</v>
      </c>
      <c r="E3864" s="14">
        <f t="shared" si="355"/>
        <v>86</v>
      </c>
      <c r="F3864" s="14">
        <f>SUM(F3865,F3870)</f>
        <v>86</v>
      </c>
      <c r="G3864" s="14">
        <f>SUM(G3865,G3870)</f>
        <v>0</v>
      </c>
      <c r="H3864" s="14">
        <f>SUM(H3865,H3870)</f>
        <v>0</v>
      </c>
    </row>
    <row r="3865" spans="1:8" ht="16.5" thickTop="1" thickBot="1" x14ac:dyDescent="0.3">
      <c r="A3865" s="5" t="s">
        <v>4541</v>
      </c>
      <c r="B3865" s="7" t="s">
        <v>20</v>
      </c>
      <c r="C3865" s="15">
        <v>85.98</v>
      </c>
      <c r="D3865" s="15">
        <v>86</v>
      </c>
      <c r="E3865" s="15">
        <f t="shared" si="355"/>
        <v>86</v>
      </c>
      <c r="F3865" s="15">
        <f>SUM(F3866:F3869)</f>
        <v>86</v>
      </c>
      <c r="G3865" s="15">
        <f>SUM(G3866:G3869)</f>
        <v>0</v>
      </c>
      <c r="H3865" s="15">
        <f>SUM(H3866:H3869)</f>
        <v>0</v>
      </c>
    </row>
    <row r="3866" spans="1:8" ht="16.5" thickTop="1" thickBot="1" x14ac:dyDescent="0.3">
      <c r="A3866" s="5" t="s">
        <v>4542</v>
      </c>
      <c r="B3866" s="8" t="s">
        <v>22</v>
      </c>
      <c r="C3866" s="15">
        <v>85.98</v>
      </c>
      <c r="D3866" s="15">
        <v>86</v>
      </c>
      <c r="E3866" s="15">
        <f t="shared" si="355"/>
        <v>86</v>
      </c>
      <c r="F3866" s="15">
        <v>86</v>
      </c>
      <c r="G3866" s="15">
        <v>0</v>
      </c>
      <c r="H3866" s="15">
        <v>0</v>
      </c>
    </row>
    <row r="3867" spans="1:8" ht="16.5" thickTop="1" thickBot="1" x14ac:dyDescent="0.3">
      <c r="A3867" s="5" t="s">
        <v>4543</v>
      </c>
      <c r="B3867" s="8" t="s">
        <v>24</v>
      </c>
      <c r="C3867" s="15">
        <v>0</v>
      </c>
      <c r="D3867" s="15">
        <v>0</v>
      </c>
      <c r="E3867" s="15">
        <f t="shared" si="355"/>
        <v>0</v>
      </c>
      <c r="F3867" s="15">
        <v>0</v>
      </c>
      <c r="G3867" s="15">
        <v>0</v>
      </c>
      <c r="H3867" s="15">
        <v>0</v>
      </c>
    </row>
    <row r="3868" spans="1:8" ht="16.5" thickTop="1" thickBot="1" x14ac:dyDescent="0.3">
      <c r="A3868" s="5" t="s">
        <v>4544</v>
      </c>
      <c r="B3868" s="8" t="s">
        <v>32</v>
      </c>
      <c r="C3868" s="15">
        <v>0</v>
      </c>
      <c r="D3868" s="15">
        <v>0</v>
      </c>
      <c r="E3868" s="15">
        <f t="shared" si="355"/>
        <v>0</v>
      </c>
      <c r="F3868" s="15">
        <v>0</v>
      </c>
      <c r="G3868" s="15">
        <v>0</v>
      </c>
      <c r="H3868" s="15">
        <v>0</v>
      </c>
    </row>
    <row r="3869" spans="1:8" ht="16.5" thickTop="1" thickBot="1" x14ac:dyDescent="0.3">
      <c r="A3869" s="5" t="s">
        <v>4545</v>
      </c>
      <c r="B3869" s="8" t="s">
        <v>34</v>
      </c>
      <c r="C3869" s="15">
        <v>0</v>
      </c>
      <c r="D3869" s="15">
        <v>0</v>
      </c>
      <c r="E3869" s="15">
        <f t="shared" si="355"/>
        <v>0</v>
      </c>
      <c r="F3869" s="15">
        <v>0</v>
      </c>
      <c r="G3869" s="15">
        <v>0</v>
      </c>
      <c r="H3869" s="15">
        <v>0</v>
      </c>
    </row>
    <row r="3870" spans="1:8" ht="16.5" thickTop="1" thickBot="1" x14ac:dyDescent="0.3">
      <c r="A3870" s="5" t="s">
        <v>4546</v>
      </c>
      <c r="B3870" s="7" t="s">
        <v>36</v>
      </c>
      <c r="C3870" s="15">
        <v>4.9000000000000004</v>
      </c>
      <c r="D3870" s="15">
        <v>0</v>
      </c>
      <c r="E3870" s="15">
        <f t="shared" si="355"/>
        <v>0</v>
      </c>
      <c r="F3870" s="15">
        <v>0</v>
      </c>
      <c r="G3870" s="15">
        <v>0</v>
      </c>
      <c r="H3870" s="15">
        <v>0</v>
      </c>
    </row>
    <row r="3871" spans="1:8" ht="16.5" thickTop="1" thickBot="1" x14ac:dyDescent="0.3">
      <c r="A3871" s="5" t="s">
        <v>4547</v>
      </c>
      <c r="B3871" s="6" t="s">
        <v>4548</v>
      </c>
      <c r="C3871" s="14">
        <v>264.61144999999999</v>
      </c>
      <c r="D3871" s="14">
        <v>85</v>
      </c>
      <c r="E3871" s="14">
        <f t="shared" si="355"/>
        <v>85</v>
      </c>
      <c r="F3871" s="14">
        <f>SUM(F3872,F3876)</f>
        <v>85</v>
      </c>
      <c r="G3871" s="14">
        <f>SUM(G3872,G3876)</f>
        <v>0</v>
      </c>
      <c r="H3871" s="14">
        <f>SUM(H3872,H3876)</f>
        <v>0</v>
      </c>
    </row>
    <row r="3872" spans="1:8" ht="16.5" thickTop="1" thickBot="1" x14ac:dyDescent="0.3">
      <c r="A3872" s="5" t="s">
        <v>4549</v>
      </c>
      <c r="B3872" s="7" t="s">
        <v>20</v>
      </c>
      <c r="C3872" s="15">
        <v>84.902649999999994</v>
      </c>
      <c r="D3872" s="15">
        <v>85</v>
      </c>
      <c r="E3872" s="15">
        <f t="shared" si="355"/>
        <v>85</v>
      </c>
      <c r="F3872" s="15">
        <f>SUM(F3873:F3875)</f>
        <v>85</v>
      </c>
      <c r="G3872" s="15">
        <f>SUM(G3873:G3875)</f>
        <v>0</v>
      </c>
      <c r="H3872" s="15">
        <f>SUM(H3873:H3875)</f>
        <v>0</v>
      </c>
    </row>
    <row r="3873" spans="1:8" ht="16.5" thickTop="1" thickBot="1" x14ac:dyDescent="0.3">
      <c r="A3873" s="5" t="s">
        <v>4550</v>
      </c>
      <c r="B3873" s="8" t="s">
        <v>22</v>
      </c>
      <c r="C3873" s="15">
        <v>84.902649999999994</v>
      </c>
      <c r="D3873" s="15">
        <v>85</v>
      </c>
      <c r="E3873" s="15">
        <f t="shared" si="355"/>
        <v>85</v>
      </c>
      <c r="F3873" s="15">
        <v>85</v>
      </c>
      <c r="G3873" s="15">
        <v>0</v>
      </c>
      <c r="H3873" s="15">
        <v>0</v>
      </c>
    </row>
    <row r="3874" spans="1:8" ht="16.5" thickTop="1" thickBot="1" x14ac:dyDescent="0.3">
      <c r="A3874" s="5" t="s">
        <v>4551</v>
      </c>
      <c r="B3874" s="8" t="s">
        <v>24</v>
      </c>
      <c r="C3874" s="15">
        <v>0</v>
      </c>
      <c r="D3874" s="15">
        <v>0</v>
      </c>
      <c r="E3874" s="15">
        <f t="shared" si="355"/>
        <v>0</v>
      </c>
      <c r="F3874" s="15">
        <v>0</v>
      </c>
      <c r="G3874" s="15">
        <v>0</v>
      </c>
      <c r="H3874" s="15">
        <v>0</v>
      </c>
    </row>
    <row r="3875" spans="1:8" ht="16.5" thickTop="1" thickBot="1" x14ac:dyDescent="0.3">
      <c r="A3875" s="5" t="s">
        <v>4552</v>
      </c>
      <c r="B3875" s="8" t="s">
        <v>34</v>
      </c>
      <c r="C3875" s="15">
        <v>0</v>
      </c>
      <c r="D3875" s="15">
        <v>0</v>
      </c>
      <c r="E3875" s="15">
        <f t="shared" si="355"/>
        <v>0</v>
      </c>
      <c r="F3875" s="15">
        <v>0</v>
      </c>
      <c r="G3875" s="15">
        <v>0</v>
      </c>
      <c r="H3875" s="15">
        <v>0</v>
      </c>
    </row>
    <row r="3876" spans="1:8" ht="16.5" thickTop="1" thickBot="1" x14ac:dyDescent="0.3">
      <c r="A3876" s="5" t="s">
        <v>4553</v>
      </c>
      <c r="B3876" s="7" t="s">
        <v>36</v>
      </c>
      <c r="C3876" s="15">
        <v>179.7088</v>
      </c>
      <c r="D3876" s="15">
        <v>0</v>
      </c>
      <c r="E3876" s="15">
        <f t="shared" si="355"/>
        <v>0</v>
      </c>
      <c r="F3876" s="15">
        <v>0</v>
      </c>
      <c r="G3876" s="15">
        <v>0</v>
      </c>
      <c r="H3876" s="15">
        <v>0</v>
      </c>
    </row>
    <row r="3877" spans="1:8" ht="16.5" thickTop="1" thickBot="1" x14ac:dyDescent="0.3">
      <c r="A3877" s="5" t="s">
        <v>4554</v>
      </c>
      <c r="B3877" s="6" t="s">
        <v>4555</v>
      </c>
      <c r="C3877" s="14">
        <v>40.758620000000001</v>
      </c>
      <c r="D3877" s="14">
        <v>41</v>
      </c>
      <c r="E3877" s="14">
        <f t="shared" si="355"/>
        <v>41</v>
      </c>
      <c r="F3877" s="14">
        <f>SUM(F3878,F3882)</f>
        <v>41</v>
      </c>
      <c r="G3877" s="14">
        <f>SUM(G3878,G3882)</f>
        <v>0</v>
      </c>
      <c r="H3877" s="14">
        <f>SUM(H3878,H3882)</f>
        <v>0</v>
      </c>
    </row>
    <row r="3878" spans="1:8" ht="16.5" thickTop="1" thickBot="1" x14ac:dyDescent="0.3">
      <c r="A3878" s="5" t="s">
        <v>4556</v>
      </c>
      <c r="B3878" s="7" t="s">
        <v>20</v>
      </c>
      <c r="C3878" s="15">
        <v>40.758620000000001</v>
      </c>
      <c r="D3878" s="15">
        <v>41</v>
      </c>
      <c r="E3878" s="15">
        <f t="shared" si="355"/>
        <v>41</v>
      </c>
      <c r="F3878" s="15">
        <f>SUM(F3879:F3881)</f>
        <v>41</v>
      </c>
      <c r="G3878" s="15">
        <f>SUM(G3879:G3881)</f>
        <v>0</v>
      </c>
      <c r="H3878" s="15">
        <f>SUM(H3879:H3881)</f>
        <v>0</v>
      </c>
    </row>
    <row r="3879" spans="1:8" ht="16.5" thickTop="1" thickBot="1" x14ac:dyDescent="0.3">
      <c r="A3879" s="5" t="s">
        <v>4557</v>
      </c>
      <c r="B3879" s="8" t="s">
        <v>22</v>
      </c>
      <c r="C3879" s="15">
        <v>39.9</v>
      </c>
      <c r="D3879" s="15">
        <v>40</v>
      </c>
      <c r="E3879" s="15">
        <f t="shared" si="355"/>
        <v>40</v>
      </c>
      <c r="F3879" s="15">
        <v>40</v>
      </c>
      <c r="G3879" s="15">
        <v>0</v>
      </c>
      <c r="H3879" s="15">
        <v>0</v>
      </c>
    </row>
    <row r="3880" spans="1:8" ht="16.5" thickTop="1" thickBot="1" x14ac:dyDescent="0.3">
      <c r="A3880" s="5" t="s">
        <v>4558</v>
      </c>
      <c r="B3880" s="8" t="s">
        <v>24</v>
      </c>
      <c r="C3880" s="15">
        <v>0.85862000000000005</v>
      </c>
      <c r="D3880" s="15">
        <v>1</v>
      </c>
      <c r="E3880" s="15">
        <f t="shared" si="355"/>
        <v>1</v>
      </c>
      <c r="F3880" s="15">
        <v>1</v>
      </c>
      <c r="G3880" s="15">
        <v>0</v>
      </c>
      <c r="H3880" s="15">
        <v>0</v>
      </c>
    </row>
    <row r="3881" spans="1:8" ht="16.5" thickTop="1" thickBot="1" x14ac:dyDescent="0.3">
      <c r="A3881" s="5" t="s">
        <v>4559</v>
      </c>
      <c r="B3881" s="8" t="s">
        <v>34</v>
      </c>
      <c r="C3881" s="15">
        <v>0</v>
      </c>
      <c r="D3881" s="15">
        <v>0</v>
      </c>
      <c r="E3881" s="15">
        <f t="shared" si="355"/>
        <v>0</v>
      </c>
      <c r="F3881" s="15">
        <v>0</v>
      </c>
      <c r="G3881" s="15">
        <v>0</v>
      </c>
      <c r="H3881" s="15">
        <v>0</v>
      </c>
    </row>
    <row r="3882" spans="1:8" ht="16.5" thickTop="1" thickBot="1" x14ac:dyDescent="0.3">
      <c r="A3882" s="5" t="s">
        <v>4560</v>
      </c>
      <c r="B3882" s="7" t="s">
        <v>36</v>
      </c>
      <c r="C3882" s="15">
        <v>0</v>
      </c>
      <c r="D3882" s="15">
        <v>0</v>
      </c>
      <c r="E3882" s="15">
        <f t="shared" si="355"/>
        <v>0</v>
      </c>
      <c r="F3882" s="15">
        <v>0</v>
      </c>
      <c r="G3882" s="15">
        <v>0</v>
      </c>
      <c r="H3882" s="15">
        <v>0</v>
      </c>
    </row>
    <row r="3883" spans="1:8" ht="31.5" thickTop="1" thickBot="1" x14ac:dyDescent="0.3">
      <c r="A3883" s="5" t="s">
        <v>4561</v>
      </c>
      <c r="B3883" s="6" t="s">
        <v>4562</v>
      </c>
      <c r="C3883" s="14">
        <v>57.058170000000004</v>
      </c>
      <c r="D3883" s="14">
        <v>52</v>
      </c>
      <c r="E3883" s="14">
        <f t="shared" si="355"/>
        <v>52</v>
      </c>
      <c r="F3883" s="14">
        <f>SUM(F3884,F3887:F3888)</f>
        <v>52</v>
      </c>
      <c r="G3883" s="14">
        <f>SUM(G3884,G3887:G3888)</f>
        <v>0</v>
      </c>
      <c r="H3883" s="14">
        <f>SUM(H3884,H3887:H3888)</f>
        <v>0</v>
      </c>
    </row>
    <row r="3884" spans="1:8" ht="16.5" thickTop="1" thickBot="1" x14ac:dyDescent="0.3">
      <c r="A3884" s="5" t="s">
        <v>4563</v>
      </c>
      <c r="B3884" s="7" t="s">
        <v>20</v>
      </c>
      <c r="C3884" s="15">
        <v>51.99971</v>
      </c>
      <c r="D3884" s="15">
        <v>52</v>
      </c>
      <c r="E3884" s="15">
        <f t="shared" si="355"/>
        <v>52</v>
      </c>
      <c r="F3884" s="15">
        <f>SUM(F3885:F3886)</f>
        <v>52</v>
      </c>
      <c r="G3884" s="15">
        <f>SUM(G3885:G3886)</f>
        <v>0</v>
      </c>
      <c r="H3884" s="15">
        <f>SUM(H3885:H3886)</f>
        <v>0</v>
      </c>
    </row>
    <row r="3885" spans="1:8" ht="16.5" thickTop="1" thickBot="1" x14ac:dyDescent="0.3">
      <c r="A3885" s="5" t="s">
        <v>4564</v>
      </c>
      <c r="B3885" s="8" t="s">
        <v>22</v>
      </c>
      <c r="C3885" s="15">
        <v>48.99971</v>
      </c>
      <c r="D3885" s="15">
        <v>49</v>
      </c>
      <c r="E3885" s="15">
        <f t="shared" si="355"/>
        <v>49</v>
      </c>
      <c r="F3885" s="15">
        <v>49</v>
      </c>
      <c r="G3885" s="15">
        <v>0</v>
      </c>
      <c r="H3885" s="15">
        <v>0</v>
      </c>
    </row>
    <row r="3886" spans="1:8" ht="16.5" thickTop="1" thickBot="1" x14ac:dyDescent="0.3">
      <c r="A3886" s="5" t="s">
        <v>4565</v>
      </c>
      <c r="B3886" s="8" t="s">
        <v>24</v>
      </c>
      <c r="C3886" s="15">
        <v>3</v>
      </c>
      <c r="D3886" s="15">
        <v>3</v>
      </c>
      <c r="E3886" s="15">
        <f t="shared" si="355"/>
        <v>3</v>
      </c>
      <c r="F3886" s="15">
        <v>3</v>
      </c>
      <c r="G3886" s="15">
        <v>0</v>
      </c>
      <c r="H3886" s="15">
        <v>0</v>
      </c>
    </row>
    <row r="3887" spans="1:8" ht="16.5" thickTop="1" thickBot="1" x14ac:dyDescent="0.3">
      <c r="A3887" s="5" t="s">
        <v>4566</v>
      </c>
      <c r="B3887" s="7" t="s">
        <v>36</v>
      </c>
      <c r="C3887" s="15">
        <v>5.0584600000000002</v>
      </c>
      <c r="D3887" s="15">
        <v>0</v>
      </c>
      <c r="E3887" s="15">
        <f t="shared" si="355"/>
        <v>0</v>
      </c>
      <c r="F3887" s="15">
        <v>0</v>
      </c>
      <c r="G3887" s="15">
        <v>0</v>
      </c>
      <c r="H3887" s="15">
        <v>0</v>
      </c>
    </row>
    <row r="3888" spans="1:8" ht="16.5" thickTop="1" thickBot="1" x14ac:dyDescent="0.3">
      <c r="A3888" s="5" t="s">
        <v>4567</v>
      </c>
      <c r="B3888" s="7" t="s">
        <v>40</v>
      </c>
      <c r="C3888" s="15">
        <v>0</v>
      </c>
      <c r="D3888" s="15">
        <v>0</v>
      </c>
      <c r="E3888" s="15">
        <f t="shared" si="355"/>
        <v>0</v>
      </c>
      <c r="F3888" s="15">
        <v>0</v>
      </c>
      <c r="G3888" s="15">
        <v>0</v>
      </c>
      <c r="H3888" s="15">
        <v>0</v>
      </c>
    </row>
    <row r="3889" spans="1:8" ht="16.5" thickTop="1" thickBot="1" x14ac:dyDescent="0.3">
      <c r="A3889" s="5" t="s">
        <v>4568</v>
      </c>
      <c r="B3889" s="6" t="s">
        <v>4569</v>
      </c>
      <c r="C3889" s="14">
        <v>43</v>
      </c>
      <c r="D3889" s="14">
        <v>43</v>
      </c>
      <c r="E3889" s="14">
        <f t="shared" si="355"/>
        <v>43</v>
      </c>
      <c r="F3889" s="14">
        <f>SUM(F3890,F3895)</f>
        <v>43</v>
      </c>
      <c r="G3889" s="14">
        <f>SUM(G3890,G3895)</f>
        <v>0</v>
      </c>
      <c r="H3889" s="14">
        <f>SUM(H3890,H3895)</f>
        <v>0</v>
      </c>
    </row>
    <row r="3890" spans="1:8" ht="16.5" thickTop="1" thickBot="1" x14ac:dyDescent="0.3">
      <c r="A3890" s="5" t="s">
        <v>4570</v>
      </c>
      <c r="B3890" s="7" t="s">
        <v>20</v>
      </c>
      <c r="C3890" s="15">
        <v>43</v>
      </c>
      <c r="D3890" s="15">
        <v>43</v>
      </c>
      <c r="E3890" s="15">
        <f t="shared" si="355"/>
        <v>43</v>
      </c>
      <c r="F3890" s="15">
        <f>SUM(F3891:F3894)</f>
        <v>43</v>
      </c>
      <c r="G3890" s="15">
        <f>SUM(G3891:G3894)</f>
        <v>0</v>
      </c>
      <c r="H3890" s="15">
        <f>SUM(H3891:H3894)</f>
        <v>0</v>
      </c>
    </row>
    <row r="3891" spans="1:8" ht="16.5" thickTop="1" thickBot="1" x14ac:dyDescent="0.3">
      <c r="A3891" s="5" t="s">
        <v>4571</v>
      </c>
      <c r="B3891" s="8" t="s">
        <v>22</v>
      </c>
      <c r="C3891" s="15">
        <v>43</v>
      </c>
      <c r="D3891" s="15">
        <v>43</v>
      </c>
      <c r="E3891" s="15">
        <f t="shared" si="355"/>
        <v>43</v>
      </c>
      <c r="F3891" s="15">
        <v>43</v>
      </c>
      <c r="G3891" s="15">
        <v>0</v>
      </c>
      <c r="H3891" s="15">
        <v>0</v>
      </c>
    </row>
    <row r="3892" spans="1:8" ht="16.5" thickTop="1" thickBot="1" x14ac:dyDescent="0.3">
      <c r="A3892" s="5" t="s">
        <v>4572</v>
      </c>
      <c r="B3892" s="8" t="s">
        <v>24</v>
      </c>
      <c r="C3892" s="15">
        <v>0</v>
      </c>
      <c r="D3892" s="15">
        <v>0</v>
      </c>
      <c r="E3892" s="15">
        <f t="shared" si="355"/>
        <v>0</v>
      </c>
      <c r="F3892" s="15">
        <v>0</v>
      </c>
      <c r="G3892" s="15">
        <v>0</v>
      </c>
      <c r="H3892" s="15">
        <v>0</v>
      </c>
    </row>
    <row r="3893" spans="1:8" ht="16.5" thickTop="1" thickBot="1" x14ac:dyDescent="0.3">
      <c r="A3893" s="5" t="s">
        <v>4573</v>
      </c>
      <c r="B3893" s="8" t="s">
        <v>32</v>
      </c>
      <c r="C3893" s="15">
        <v>0</v>
      </c>
      <c r="D3893" s="15">
        <v>0</v>
      </c>
      <c r="E3893" s="15">
        <f t="shared" si="355"/>
        <v>0</v>
      </c>
      <c r="F3893" s="15">
        <v>0</v>
      </c>
      <c r="G3893" s="15">
        <v>0</v>
      </c>
      <c r="H3893" s="15">
        <v>0</v>
      </c>
    </row>
    <row r="3894" spans="1:8" ht="16.5" thickTop="1" thickBot="1" x14ac:dyDescent="0.3">
      <c r="A3894" s="5" t="s">
        <v>4574</v>
      </c>
      <c r="B3894" s="8" t="s">
        <v>34</v>
      </c>
      <c r="C3894" s="15">
        <v>0</v>
      </c>
      <c r="D3894" s="15">
        <v>0</v>
      </c>
      <c r="E3894" s="15">
        <f t="shared" si="355"/>
        <v>0</v>
      </c>
      <c r="F3894" s="15">
        <v>0</v>
      </c>
      <c r="G3894" s="15">
        <v>0</v>
      </c>
      <c r="H3894" s="15">
        <v>0</v>
      </c>
    </row>
    <row r="3895" spans="1:8" ht="16.5" thickTop="1" thickBot="1" x14ac:dyDescent="0.3">
      <c r="A3895" s="5" t="s">
        <v>4575</v>
      </c>
      <c r="B3895" s="7" t="s">
        <v>36</v>
      </c>
      <c r="C3895" s="15">
        <v>0</v>
      </c>
      <c r="D3895" s="15">
        <v>0</v>
      </c>
      <c r="E3895" s="15">
        <f t="shared" si="355"/>
        <v>0</v>
      </c>
      <c r="F3895" s="15">
        <v>0</v>
      </c>
      <c r="G3895" s="15">
        <v>0</v>
      </c>
      <c r="H3895" s="15">
        <v>0</v>
      </c>
    </row>
    <row r="3896" spans="1:8" ht="16.5" thickTop="1" thickBot="1" x14ac:dyDescent="0.3">
      <c r="A3896" s="5" t="s">
        <v>4576</v>
      </c>
      <c r="B3896" s="6" t="s">
        <v>4577</v>
      </c>
      <c r="C3896" s="14">
        <v>75</v>
      </c>
      <c r="D3896" s="14">
        <v>75</v>
      </c>
      <c r="E3896" s="14">
        <f t="shared" si="355"/>
        <v>75</v>
      </c>
      <c r="F3896" s="14">
        <f>SUM(F3897,F3902)</f>
        <v>75</v>
      </c>
      <c r="G3896" s="14">
        <f>SUM(G3897,G3902)</f>
        <v>0</v>
      </c>
      <c r="H3896" s="14">
        <f>SUM(H3897,H3902)</f>
        <v>0</v>
      </c>
    </row>
    <row r="3897" spans="1:8" ht="16.5" thickTop="1" thickBot="1" x14ac:dyDescent="0.3">
      <c r="A3897" s="5" t="s">
        <v>4578</v>
      </c>
      <c r="B3897" s="7" t="s">
        <v>20</v>
      </c>
      <c r="C3897" s="15">
        <v>71.204999999999998</v>
      </c>
      <c r="D3897" s="15">
        <v>75</v>
      </c>
      <c r="E3897" s="15">
        <f t="shared" si="355"/>
        <v>75</v>
      </c>
      <c r="F3897" s="15">
        <f>SUM(F3898:F3901)</f>
        <v>75</v>
      </c>
      <c r="G3897" s="15">
        <f>SUM(G3898:G3901)</f>
        <v>0</v>
      </c>
      <c r="H3897" s="15">
        <f>SUM(H3898:H3901)</f>
        <v>0</v>
      </c>
    </row>
    <row r="3898" spans="1:8" ht="16.5" thickTop="1" thickBot="1" x14ac:dyDescent="0.3">
      <c r="A3898" s="5" t="s">
        <v>4579</v>
      </c>
      <c r="B3898" s="8" t="s">
        <v>22</v>
      </c>
      <c r="C3898" s="15">
        <v>38</v>
      </c>
      <c r="D3898" s="15">
        <v>0</v>
      </c>
      <c r="E3898" s="15">
        <f t="shared" si="355"/>
        <v>0</v>
      </c>
      <c r="F3898" s="15">
        <v>0</v>
      </c>
      <c r="G3898" s="15">
        <v>0</v>
      </c>
      <c r="H3898" s="15">
        <v>0</v>
      </c>
    </row>
    <row r="3899" spans="1:8" ht="16.5" thickTop="1" thickBot="1" x14ac:dyDescent="0.3">
      <c r="A3899" s="5" t="s">
        <v>4580</v>
      </c>
      <c r="B3899" s="8" t="s">
        <v>24</v>
      </c>
      <c r="C3899" s="15">
        <v>33.204999999999998</v>
      </c>
      <c r="D3899" s="15">
        <v>75</v>
      </c>
      <c r="E3899" s="15">
        <f t="shared" si="355"/>
        <v>75</v>
      </c>
      <c r="F3899" s="15">
        <v>75</v>
      </c>
      <c r="G3899" s="15">
        <v>0</v>
      </c>
      <c r="H3899" s="15">
        <v>0</v>
      </c>
    </row>
    <row r="3900" spans="1:8" ht="16.5" thickTop="1" thickBot="1" x14ac:dyDescent="0.3">
      <c r="A3900" s="5" t="s">
        <v>4581</v>
      </c>
      <c r="B3900" s="8" t="s">
        <v>32</v>
      </c>
      <c r="C3900" s="15">
        <v>0</v>
      </c>
      <c r="D3900" s="15">
        <v>0</v>
      </c>
      <c r="E3900" s="15">
        <f t="shared" si="355"/>
        <v>0</v>
      </c>
      <c r="F3900" s="15">
        <v>0</v>
      </c>
      <c r="G3900" s="15">
        <v>0</v>
      </c>
      <c r="H3900" s="15">
        <v>0</v>
      </c>
    </row>
    <row r="3901" spans="1:8" ht="16.5" thickTop="1" thickBot="1" x14ac:dyDescent="0.3">
      <c r="A3901" s="5" t="s">
        <v>4582</v>
      </c>
      <c r="B3901" s="8" t="s">
        <v>34</v>
      </c>
      <c r="C3901" s="15">
        <v>0</v>
      </c>
      <c r="D3901" s="15">
        <v>0</v>
      </c>
      <c r="E3901" s="15">
        <f t="shared" si="355"/>
        <v>0</v>
      </c>
      <c r="F3901" s="15">
        <v>0</v>
      </c>
      <c r="G3901" s="15">
        <v>0</v>
      </c>
      <c r="H3901" s="15">
        <v>0</v>
      </c>
    </row>
    <row r="3902" spans="1:8" ht="16.5" thickTop="1" thickBot="1" x14ac:dyDescent="0.3">
      <c r="A3902" s="5" t="s">
        <v>4583</v>
      </c>
      <c r="B3902" s="7" t="s">
        <v>36</v>
      </c>
      <c r="C3902" s="15">
        <v>3.7949999999999999</v>
      </c>
      <c r="D3902" s="15">
        <v>0</v>
      </c>
      <c r="E3902" s="15">
        <f t="shared" si="355"/>
        <v>0</v>
      </c>
      <c r="F3902" s="15">
        <v>0</v>
      </c>
      <c r="G3902" s="15">
        <v>0</v>
      </c>
      <c r="H3902" s="15">
        <v>0</v>
      </c>
    </row>
    <row r="3903" spans="1:8" ht="31.5" thickTop="1" thickBot="1" x14ac:dyDescent="0.3">
      <c r="A3903" s="5" t="s">
        <v>4584</v>
      </c>
      <c r="B3903" s="6" t="s">
        <v>4585</v>
      </c>
      <c r="C3903" s="14">
        <v>133.90716999999998</v>
      </c>
      <c r="D3903" s="14">
        <v>32</v>
      </c>
      <c r="E3903" s="14">
        <f t="shared" si="355"/>
        <v>32</v>
      </c>
      <c r="F3903" s="14">
        <f>SUM(F3904,F3908)</f>
        <v>32</v>
      </c>
      <c r="G3903" s="14">
        <f>SUM(G3904,G3908)</f>
        <v>0</v>
      </c>
      <c r="H3903" s="14">
        <f>SUM(H3904,H3908)</f>
        <v>0</v>
      </c>
    </row>
    <row r="3904" spans="1:8" ht="16.5" thickTop="1" thickBot="1" x14ac:dyDescent="0.3">
      <c r="A3904" s="5" t="s">
        <v>4586</v>
      </c>
      <c r="B3904" s="7" t="s">
        <v>20</v>
      </c>
      <c r="C3904" s="15">
        <v>76.913099999999986</v>
      </c>
      <c r="D3904" s="15">
        <v>32</v>
      </c>
      <c r="E3904" s="15">
        <f t="shared" si="355"/>
        <v>32</v>
      </c>
      <c r="F3904" s="15">
        <f>SUM(F3905:F3907)</f>
        <v>32</v>
      </c>
      <c r="G3904" s="15">
        <f>SUM(G3905:G3907)</f>
        <v>0</v>
      </c>
      <c r="H3904" s="15">
        <f>SUM(H3905:H3907)</f>
        <v>0</v>
      </c>
    </row>
    <row r="3905" spans="1:8" ht="16.5" thickTop="1" thickBot="1" x14ac:dyDescent="0.3">
      <c r="A3905" s="5" t="s">
        <v>4587</v>
      </c>
      <c r="B3905" s="8" t="s">
        <v>22</v>
      </c>
      <c r="C3905" s="15">
        <v>27</v>
      </c>
      <c r="D3905" s="15">
        <v>27</v>
      </c>
      <c r="E3905" s="15">
        <f t="shared" si="355"/>
        <v>27</v>
      </c>
      <c r="F3905" s="15">
        <v>27</v>
      </c>
      <c r="G3905" s="15">
        <v>0</v>
      </c>
      <c r="H3905" s="15">
        <v>0</v>
      </c>
    </row>
    <row r="3906" spans="1:8" ht="16.5" thickTop="1" thickBot="1" x14ac:dyDescent="0.3">
      <c r="A3906" s="5" t="s">
        <v>4588</v>
      </c>
      <c r="B3906" s="8" t="s">
        <v>24</v>
      </c>
      <c r="C3906" s="15">
        <v>49.820079999999997</v>
      </c>
      <c r="D3906" s="15">
        <v>5</v>
      </c>
      <c r="E3906" s="15">
        <f t="shared" si="355"/>
        <v>5</v>
      </c>
      <c r="F3906" s="15">
        <v>5</v>
      </c>
      <c r="G3906" s="15">
        <v>0</v>
      </c>
      <c r="H3906" s="15">
        <v>0</v>
      </c>
    </row>
    <row r="3907" spans="1:8" ht="16.5" thickTop="1" thickBot="1" x14ac:dyDescent="0.3">
      <c r="A3907" s="5" t="s">
        <v>4589</v>
      </c>
      <c r="B3907" s="8" t="s">
        <v>34</v>
      </c>
      <c r="C3907" s="15">
        <v>9.3020000000000005E-2</v>
      </c>
      <c r="D3907" s="15">
        <v>0</v>
      </c>
      <c r="E3907" s="15">
        <f t="shared" si="355"/>
        <v>0</v>
      </c>
      <c r="F3907" s="15">
        <v>0</v>
      </c>
      <c r="G3907" s="15">
        <v>0</v>
      </c>
      <c r="H3907" s="15">
        <v>0</v>
      </c>
    </row>
    <row r="3908" spans="1:8" ht="16.5" thickTop="1" thickBot="1" x14ac:dyDescent="0.3">
      <c r="A3908" s="5" t="s">
        <v>4590</v>
      </c>
      <c r="B3908" s="7" t="s">
        <v>36</v>
      </c>
      <c r="C3908" s="15">
        <v>56.994070000000001</v>
      </c>
      <c r="D3908" s="15">
        <v>0</v>
      </c>
      <c r="E3908" s="15">
        <f t="shared" si="355"/>
        <v>0</v>
      </c>
      <c r="F3908" s="15">
        <v>0</v>
      </c>
      <c r="G3908" s="15">
        <v>0</v>
      </c>
      <c r="H3908" s="15">
        <v>0</v>
      </c>
    </row>
    <row r="3909" spans="1:8" ht="16.5" thickTop="1" thickBot="1" x14ac:dyDescent="0.3">
      <c r="A3909" s="5" t="s">
        <v>4591</v>
      </c>
      <c r="B3909" s="6" t="s">
        <v>4592</v>
      </c>
      <c r="C3909" s="14">
        <v>57.15963</v>
      </c>
      <c r="D3909" s="14">
        <v>68</v>
      </c>
      <c r="E3909" s="14">
        <f t="shared" si="355"/>
        <v>68</v>
      </c>
      <c r="F3909" s="14">
        <f>SUM(F3910,F3914)</f>
        <v>68</v>
      </c>
      <c r="G3909" s="14">
        <f>SUM(G3910,G3914)</f>
        <v>0</v>
      </c>
      <c r="H3909" s="14">
        <f>SUM(H3910,H3914)</f>
        <v>0</v>
      </c>
    </row>
    <row r="3910" spans="1:8" ht="16.5" thickTop="1" thickBot="1" x14ac:dyDescent="0.3">
      <c r="A3910" s="5" t="s">
        <v>4593</v>
      </c>
      <c r="B3910" s="7" t="s">
        <v>20</v>
      </c>
      <c r="C3910" s="15">
        <v>54.863939999999999</v>
      </c>
      <c r="D3910" s="15">
        <v>66</v>
      </c>
      <c r="E3910" s="15">
        <f t="shared" ref="E3910:E3973" si="356">SUM(F3910:H3910)</f>
        <v>66</v>
      </c>
      <c r="F3910" s="15">
        <f>SUM(F3911:F3913)</f>
        <v>66</v>
      </c>
      <c r="G3910" s="15">
        <f>SUM(G3911:G3913)</f>
        <v>0</v>
      </c>
      <c r="H3910" s="15">
        <f>SUM(H3911:H3913)</f>
        <v>0</v>
      </c>
    </row>
    <row r="3911" spans="1:8" ht="16.5" thickTop="1" thickBot="1" x14ac:dyDescent="0.3">
      <c r="A3911" s="5" t="s">
        <v>4594</v>
      </c>
      <c r="B3911" s="8" t="s">
        <v>22</v>
      </c>
      <c r="C3911" s="15">
        <v>47.495229999999999</v>
      </c>
      <c r="D3911" s="15">
        <v>60</v>
      </c>
      <c r="E3911" s="15">
        <f t="shared" si="356"/>
        <v>60</v>
      </c>
      <c r="F3911" s="15">
        <v>60</v>
      </c>
      <c r="G3911" s="15">
        <v>0</v>
      </c>
      <c r="H3911" s="15">
        <v>0</v>
      </c>
    </row>
    <row r="3912" spans="1:8" ht="16.5" thickTop="1" thickBot="1" x14ac:dyDescent="0.3">
      <c r="A3912" s="5" t="s">
        <v>4595</v>
      </c>
      <c r="B3912" s="8" t="s">
        <v>24</v>
      </c>
      <c r="C3912" s="15">
        <v>7.3687100000000001</v>
      </c>
      <c r="D3912" s="15">
        <v>5</v>
      </c>
      <c r="E3912" s="15">
        <f t="shared" si="356"/>
        <v>5</v>
      </c>
      <c r="F3912" s="15">
        <v>5</v>
      </c>
      <c r="G3912" s="15">
        <v>0</v>
      </c>
      <c r="H3912" s="15">
        <v>0</v>
      </c>
    </row>
    <row r="3913" spans="1:8" ht="16.5" thickTop="1" thickBot="1" x14ac:dyDescent="0.3">
      <c r="A3913" s="5" t="s">
        <v>4596</v>
      </c>
      <c r="B3913" s="8" t="s">
        <v>34</v>
      </c>
      <c r="C3913" s="15">
        <v>0</v>
      </c>
      <c r="D3913" s="15">
        <v>1</v>
      </c>
      <c r="E3913" s="15">
        <f t="shared" si="356"/>
        <v>1</v>
      </c>
      <c r="F3913" s="15">
        <v>1</v>
      </c>
      <c r="G3913" s="15">
        <v>0</v>
      </c>
      <c r="H3913" s="15">
        <v>0</v>
      </c>
    </row>
    <row r="3914" spans="1:8" ht="16.5" thickTop="1" thickBot="1" x14ac:dyDescent="0.3">
      <c r="A3914" s="5" t="s">
        <v>4597</v>
      </c>
      <c r="B3914" s="7" t="s">
        <v>36</v>
      </c>
      <c r="C3914" s="15">
        <v>2.29569</v>
      </c>
      <c r="D3914" s="15">
        <v>2</v>
      </c>
      <c r="E3914" s="15">
        <f t="shared" si="356"/>
        <v>2</v>
      </c>
      <c r="F3914" s="15">
        <v>2</v>
      </c>
      <c r="G3914" s="15">
        <v>0</v>
      </c>
      <c r="H3914" s="15">
        <v>0</v>
      </c>
    </row>
    <row r="3915" spans="1:8" ht="46.5" thickTop="1" thickBot="1" x14ac:dyDescent="0.3">
      <c r="A3915" s="5" t="s">
        <v>4598</v>
      </c>
      <c r="B3915" s="6" t="s">
        <v>4599</v>
      </c>
      <c r="C3915" s="14">
        <v>110</v>
      </c>
      <c r="D3915" s="14">
        <v>128</v>
      </c>
      <c r="E3915" s="14">
        <f t="shared" si="356"/>
        <v>128</v>
      </c>
      <c r="F3915" s="14">
        <f>SUM(F3916,F3920)</f>
        <v>128</v>
      </c>
      <c r="G3915" s="14">
        <f>SUM(G3916,G3920)</f>
        <v>0</v>
      </c>
      <c r="H3915" s="14">
        <f>SUM(H3916,H3920)</f>
        <v>0</v>
      </c>
    </row>
    <row r="3916" spans="1:8" ht="16.5" thickTop="1" thickBot="1" x14ac:dyDescent="0.3">
      <c r="A3916" s="5" t="s">
        <v>4600</v>
      </c>
      <c r="B3916" s="7" t="s">
        <v>20</v>
      </c>
      <c r="C3916" s="15">
        <v>110</v>
      </c>
      <c r="D3916" s="15">
        <v>128</v>
      </c>
      <c r="E3916" s="15">
        <f t="shared" si="356"/>
        <v>128</v>
      </c>
      <c r="F3916" s="15">
        <f>SUM(F3917:F3919)</f>
        <v>128</v>
      </c>
      <c r="G3916" s="15">
        <f>SUM(G3917:G3919)</f>
        <v>0</v>
      </c>
      <c r="H3916" s="15">
        <f>SUM(H3917:H3919)</f>
        <v>0</v>
      </c>
    </row>
    <row r="3917" spans="1:8" ht="16.5" thickTop="1" thickBot="1" x14ac:dyDescent="0.3">
      <c r="A3917" s="5" t="s">
        <v>4601</v>
      </c>
      <c r="B3917" s="8" t="s">
        <v>22</v>
      </c>
      <c r="C3917" s="15">
        <v>99</v>
      </c>
      <c r="D3917" s="15">
        <v>99</v>
      </c>
      <c r="E3917" s="15">
        <f t="shared" si="356"/>
        <v>99</v>
      </c>
      <c r="F3917" s="15">
        <v>99</v>
      </c>
      <c r="G3917" s="15">
        <v>0</v>
      </c>
      <c r="H3917" s="15">
        <v>0</v>
      </c>
    </row>
    <row r="3918" spans="1:8" ht="16.5" thickTop="1" thickBot="1" x14ac:dyDescent="0.3">
      <c r="A3918" s="5" t="s">
        <v>4602</v>
      </c>
      <c r="B3918" s="8" t="s">
        <v>24</v>
      </c>
      <c r="C3918" s="15">
        <v>10.919</v>
      </c>
      <c r="D3918" s="15">
        <v>27</v>
      </c>
      <c r="E3918" s="15">
        <f t="shared" si="356"/>
        <v>29</v>
      </c>
      <c r="F3918" s="15">
        <v>29</v>
      </c>
      <c r="G3918" s="15">
        <v>0</v>
      </c>
      <c r="H3918" s="15">
        <v>0</v>
      </c>
    </row>
    <row r="3919" spans="1:8" ht="16.5" thickTop="1" thickBot="1" x14ac:dyDescent="0.3">
      <c r="A3919" s="5" t="s">
        <v>4603</v>
      </c>
      <c r="B3919" s="8" t="s">
        <v>34</v>
      </c>
      <c r="C3919" s="15">
        <v>8.1000000000000003E-2</v>
      </c>
      <c r="D3919" s="15">
        <v>2</v>
      </c>
      <c r="E3919" s="15">
        <f t="shared" si="356"/>
        <v>0</v>
      </c>
      <c r="F3919" s="15">
        <v>0</v>
      </c>
      <c r="G3919" s="15">
        <v>0</v>
      </c>
      <c r="H3919" s="15">
        <v>0</v>
      </c>
    </row>
    <row r="3920" spans="1:8" ht="16.5" thickTop="1" thickBot="1" x14ac:dyDescent="0.3">
      <c r="A3920" s="5" t="s">
        <v>4604</v>
      </c>
      <c r="B3920" s="7" t="s">
        <v>36</v>
      </c>
      <c r="C3920" s="15">
        <v>0</v>
      </c>
      <c r="D3920" s="15">
        <v>0</v>
      </c>
      <c r="E3920" s="15">
        <f t="shared" si="356"/>
        <v>0</v>
      </c>
      <c r="F3920" s="15">
        <v>0</v>
      </c>
      <c r="G3920" s="15">
        <v>0</v>
      </c>
      <c r="H3920" s="15">
        <v>0</v>
      </c>
    </row>
    <row r="3921" spans="1:8" ht="31.5" thickTop="1" thickBot="1" x14ac:dyDescent="0.3">
      <c r="A3921" s="5" t="s">
        <v>4605</v>
      </c>
      <c r="B3921" s="6" t="s">
        <v>4606</v>
      </c>
      <c r="C3921" s="14">
        <v>57.24841</v>
      </c>
      <c r="D3921" s="14">
        <v>35</v>
      </c>
      <c r="E3921" s="14">
        <f t="shared" si="356"/>
        <v>35</v>
      </c>
      <c r="F3921" s="14">
        <f>SUM(F3922,F3925)</f>
        <v>35</v>
      </c>
      <c r="G3921" s="14">
        <f>SUM(G3922,G3925)</f>
        <v>0</v>
      </c>
      <c r="H3921" s="14">
        <f>SUM(H3922,H3925)</f>
        <v>0</v>
      </c>
    </row>
    <row r="3922" spans="1:8" ht="16.5" thickTop="1" thickBot="1" x14ac:dyDescent="0.3">
      <c r="A3922" s="5" t="s">
        <v>4607</v>
      </c>
      <c r="B3922" s="7" t="s">
        <v>20</v>
      </c>
      <c r="C3922" s="15">
        <v>57.24841</v>
      </c>
      <c r="D3922" s="15">
        <v>35</v>
      </c>
      <c r="E3922" s="15">
        <f t="shared" si="356"/>
        <v>35</v>
      </c>
      <c r="F3922" s="15">
        <f>SUM(F3923:F3924)</f>
        <v>35</v>
      </c>
      <c r="G3922" s="15">
        <f>SUM(G3923:G3924)</f>
        <v>0</v>
      </c>
      <c r="H3922" s="15">
        <f>SUM(H3923:H3924)</f>
        <v>0</v>
      </c>
    </row>
    <row r="3923" spans="1:8" ht="16.5" thickTop="1" thickBot="1" x14ac:dyDescent="0.3">
      <c r="A3923" s="5" t="s">
        <v>4608</v>
      </c>
      <c r="B3923" s="8" t="s">
        <v>22</v>
      </c>
      <c r="C3923" s="15">
        <v>43.283999999999999</v>
      </c>
      <c r="D3923" s="15">
        <v>34</v>
      </c>
      <c r="E3923" s="15">
        <f t="shared" si="356"/>
        <v>34</v>
      </c>
      <c r="F3923" s="15">
        <v>34</v>
      </c>
      <c r="G3923" s="15">
        <v>0</v>
      </c>
      <c r="H3923" s="15">
        <v>0</v>
      </c>
    </row>
    <row r="3924" spans="1:8" ht="16.5" thickTop="1" thickBot="1" x14ac:dyDescent="0.3">
      <c r="A3924" s="5" t="s">
        <v>4609</v>
      </c>
      <c r="B3924" s="8" t="s">
        <v>24</v>
      </c>
      <c r="C3924" s="15">
        <v>13.964410000000001</v>
      </c>
      <c r="D3924" s="15">
        <v>1</v>
      </c>
      <c r="E3924" s="15">
        <f t="shared" si="356"/>
        <v>1</v>
      </c>
      <c r="F3924" s="15">
        <v>1</v>
      </c>
      <c r="G3924" s="15">
        <v>0</v>
      </c>
      <c r="H3924" s="15">
        <v>0</v>
      </c>
    </row>
    <row r="3925" spans="1:8" ht="16.5" thickTop="1" thickBot="1" x14ac:dyDescent="0.3">
      <c r="A3925" s="5" t="s">
        <v>4610</v>
      </c>
      <c r="B3925" s="7" t="s">
        <v>36</v>
      </c>
      <c r="C3925" s="15">
        <v>0</v>
      </c>
      <c r="D3925" s="15">
        <v>0</v>
      </c>
      <c r="E3925" s="15">
        <f t="shared" si="356"/>
        <v>0</v>
      </c>
      <c r="F3925" s="15">
        <v>0</v>
      </c>
      <c r="G3925" s="15">
        <v>0</v>
      </c>
      <c r="H3925" s="15">
        <v>0</v>
      </c>
    </row>
    <row r="3926" spans="1:8" ht="16.5" thickTop="1" thickBot="1" x14ac:dyDescent="0.3">
      <c r="A3926" s="5" t="s">
        <v>4611</v>
      </c>
      <c r="B3926" s="6" t="s">
        <v>4612</v>
      </c>
      <c r="C3926" s="14">
        <v>11361.377270000001</v>
      </c>
      <c r="D3926" s="14">
        <v>6531</v>
      </c>
      <c r="E3926" s="14">
        <f t="shared" si="356"/>
        <v>6531</v>
      </c>
      <c r="F3926" s="14">
        <f t="shared" ref="F3926:H3927" si="357">SUM(F3934,F3942)</f>
        <v>6531</v>
      </c>
      <c r="G3926" s="14">
        <f t="shared" si="357"/>
        <v>0</v>
      </c>
      <c r="H3926" s="14">
        <f t="shared" si="357"/>
        <v>0</v>
      </c>
    </row>
    <row r="3927" spans="1:8" ht="16.5" thickTop="1" thickBot="1" x14ac:dyDescent="0.3">
      <c r="A3927" s="5" t="s">
        <v>4613</v>
      </c>
      <c r="B3927" s="7" t="s">
        <v>20</v>
      </c>
      <c r="C3927" s="15">
        <v>11069.95631</v>
      </c>
      <c r="D3927" s="15">
        <v>6417</v>
      </c>
      <c r="E3927" s="15">
        <f t="shared" si="356"/>
        <v>6447</v>
      </c>
      <c r="F3927" s="15">
        <f t="shared" si="357"/>
        <v>6447</v>
      </c>
      <c r="G3927" s="15">
        <f t="shared" si="357"/>
        <v>0</v>
      </c>
      <c r="H3927" s="15">
        <f t="shared" si="357"/>
        <v>0</v>
      </c>
    </row>
    <row r="3928" spans="1:8" ht="16.5" thickTop="1" thickBot="1" x14ac:dyDescent="0.3">
      <c r="A3928" s="5" t="s">
        <v>4614</v>
      </c>
      <c r="B3928" s="8" t="s">
        <v>22</v>
      </c>
      <c r="C3928" s="15">
        <v>2294.2313199999999</v>
      </c>
      <c r="D3928" s="15">
        <v>2322</v>
      </c>
      <c r="E3928" s="15">
        <f t="shared" si="356"/>
        <v>2322</v>
      </c>
      <c r="F3928" s="15">
        <f>SUM(F3936)</f>
        <v>2322</v>
      </c>
      <c r="G3928" s="15">
        <f>SUM(G3936)</f>
        <v>0</v>
      </c>
      <c r="H3928" s="15">
        <f>SUM(H3936)</f>
        <v>0</v>
      </c>
    </row>
    <row r="3929" spans="1:8" ht="16.5" thickTop="1" thickBot="1" x14ac:dyDescent="0.3">
      <c r="A3929" s="5" t="s">
        <v>4615</v>
      </c>
      <c r="B3929" s="8" t="s">
        <v>24</v>
      </c>
      <c r="C3929" s="15">
        <v>1394.2577999999999</v>
      </c>
      <c r="D3929" s="15">
        <v>1448</v>
      </c>
      <c r="E3929" s="15">
        <f t="shared" si="356"/>
        <v>1493</v>
      </c>
      <c r="F3929" s="15">
        <f>SUM(F3937,F3944)</f>
        <v>1493</v>
      </c>
      <c r="G3929" s="15">
        <f>SUM(G3937,G3944)</f>
        <v>0</v>
      </c>
      <c r="H3929" s="15">
        <f>SUM(H3937,H3944)</f>
        <v>0</v>
      </c>
    </row>
    <row r="3930" spans="1:8" ht="16.5" thickTop="1" thickBot="1" x14ac:dyDescent="0.3">
      <c r="A3930" s="5" t="s">
        <v>4616</v>
      </c>
      <c r="B3930" s="8" t="s">
        <v>32</v>
      </c>
      <c r="C3930" s="15">
        <v>35.532510000000002</v>
      </c>
      <c r="D3930" s="15">
        <v>12</v>
      </c>
      <c r="E3930" s="15">
        <f t="shared" si="356"/>
        <v>12</v>
      </c>
      <c r="F3930" s="15">
        <f>SUM(F3938)</f>
        <v>12</v>
      </c>
      <c r="G3930" s="15">
        <f>SUM(G3938)</f>
        <v>0</v>
      </c>
      <c r="H3930" s="15">
        <f>SUM(H3938)</f>
        <v>0</v>
      </c>
    </row>
    <row r="3931" spans="1:8" ht="16.5" thickTop="1" thickBot="1" x14ac:dyDescent="0.3">
      <c r="A3931" s="5" t="s">
        <v>4617</v>
      </c>
      <c r="B3931" s="8" t="s">
        <v>34</v>
      </c>
      <c r="C3931" s="15">
        <v>7345.9346800000003</v>
      </c>
      <c r="D3931" s="15">
        <v>2635</v>
      </c>
      <c r="E3931" s="15">
        <f t="shared" si="356"/>
        <v>2620</v>
      </c>
      <c r="F3931" s="15">
        <f t="shared" ref="F3931:H3932" si="358">SUM(F3939,F3945)</f>
        <v>2620</v>
      </c>
      <c r="G3931" s="15">
        <f t="shared" si="358"/>
        <v>0</v>
      </c>
      <c r="H3931" s="15">
        <f t="shared" si="358"/>
        <v>0</v>
      </c>
    </row>
    <row r="3932" spans="1:8" ht="16.5" thickTop="1" thickBot="1" x14ac:dyDescent="0.3">
      <c r="A3932" s="5" t="s">
        <v>4618</v>
      </c>
      <c r="B3932" s="7" t="s">
        <v>36</v>
      </c>
      <c r="C3932" s="15">
        <v>286.24879999999996</v>
      </c>
      <c r="D3932" s="15">
        <v>114</v>
      </c>
      <c r="E3932" s="15">
        <f t="shared" si="356"/>
        <v>84</v>
      </c>
      <c r="F3932" s="15">
        <f t="shared" si="358"/>
        <v>84</v>
      </c>
      <c r="G3932" s="15">
        <f t="shared" si="358"/>
        <v>0</v>
      </c>
      <c r="H3932" s="15">
        <f t="shared" si="358"/>
        <v>0</v>
      </c>
    </row>
    <row r="3933" spans="1:8" ht="16.5" thickTop="1" thickBot="1" x14ac:dyDescent="0.3">
      <c r="A3933" s="5" t="s">
        <v>4619</v>
      </c>
      <c r="B3933" s="7" t="s">
        <v>40</v>
      </c>
      <c r="C3933" s="15">
        <v>5.1721599999999999</v>
      </c>
      <c r="D3933" s="15">
        <v>0</v>
      </c>
      <c r="E3933" s="15">
        <f t="shared" si="356"/>
        <v>0</v>
      </c>
      <c r="F3933" s="15">
        <f>SUM(F3941)</f>
        <v>0</v>
      </c>
      <c r="G3933" s="15">
        <f>SUM(G3941)</f>
        <v>0</v>
      </c>
      <c r="H3933" s="15">
        <f>SUM(H3941)</f>
        <v>0</v>
      </c>
    </row>
    <row r="3934" spans="1:8" ht="31.5" thickTop="1" thickBot="1" x14ac:dyDescent="0.3">
      <c r="A3934" s="5" t="s">
        <v>4620</v>
      </c>
      <c r="B3934" s="6" t="s">
        <v>4621</v>
      </c>
      <c r="C3934" s="14">
        <v>3291.6512600000001</v>
      </c>
      <c r="D3934" s="14">
        <v>3086</v>
      </c>
      <c r="E3934" s="14">
        <f t="shared" si="356"/>
        <v>3086</v>
      </c>
      <c r="F3934" s="14">
        <f>SUM(F3935,F3940:F3941)</f>
        <v>3086</v>
      </c>
      <c r="G3934" s="14">
        <f>SUM(G3935,G3940:G3941)</f>
        <v>0</v>
      </c>
      <c r="H3934" s="14">
        <f>SUM(H3935,H3940:H3941)</f>
        <v>0</v>
      </c>
    </row>
    <row r="3935" spans="1:8" ht="16.5" thickTop="1" thickBot="1" x14ac:dyDescent="0.3">
      <c r="A3935" s="5" t="s">
        <v>4622</v>
      </c>
      <c r="B3935" s="7" t="s">
        <v>20</v>
      </c>
      <c r="C3935" s="15">
        <v>3080.1585399999999</v>
      </c>
      <c r="D3935" s="15">
        <v>3049</v>
      </c>
      <c r="E3935" s="15">
        <f t="shared" si="356"/>
        <v>3049</v>
      </c>
      <c r="F3935" s="15">
        <f>SUM(F3936:F3939)</f>
        <v>3049</v>
      </c>
      <c r="G3935" s="15">
        <f>SUM(G3936:G3939)</f>
        <v>0</v>
      </c>
      <c r="H3935" s="15">
        <f>SUM(H3936:H3939)</f>
        <v>0</v>
      </c>
    </row>
    <row r="3936" spans="1:8" ht="16.5" thickTop="1" thickBot="1" x14ac:dyDescent="0.3">
      <c r="A3936" s="5" t="s">
        <v>4623</v>
      </c>
      <c r="B3936" s="8" t="s">
        <v>22</v>
      </c>
      <c r="C3936" s="15">
        <v>2294.2313199999999</v>
      </c>
      <c r="D3936" s="15">
        <v>2322</v>
      </c>
      <c r="E3936" s="15">
        <f t="shared" si="356"/>
        <v>2322</v>
      </c>
      <c r="F3936" s="15">
        <v>2322</v>
      </c>
      <c r="G3936" s="15">
        <v>0</v>
      </c>
      <c r="H3936" s="15">
        <v>0</v>
      </c>
    </row>
    <row r="3937" spans="1:8" ht="16.5" thickTop="1" thickBot="1" x14ac:dyDescent="0.3">
      <c r="A3937" s="5" t="s">
        <v>4624</v>
      </c>
      <c r="B3937" s="8" t="s">
        <v>24</v>
      </c>
      <c r="C3937" s="15">
        <v>738.0942</v>
      </c>
      <c r="D3937" s="15">
        <v>704</v>
      </c>
      <c r="E3937" s="15">
        <f t="shared" si="356"/>
        <v>703</v>
      </c>
      <c r="F3937" s="15">
        <v>703</v>
      </c>
      <c r="G3937" s="15">
        <v>0</v>
      </c>
      <c r="H3937" s="15">
        <v>0</v>
      </c>
    </row>
    <row r="3938" spans="1:8" ht="16.5" thickTop="1" thickBot="1" x14ac:dyDescent="0.3">
      <c r="A3938" s="5" t="s">
        <v>4625</v>
      </c>
      <c r="B3938" s="8" t="s">
        <v>32</v>
      </c>
      <c r="C3938" s="15">
        <v>35.532510000000002</v>
      </c>
      <c r="D3938" s="15">
        <v>12</v>
      </c>
      <c r="E3938" s="15">
        <f t="shared" si="356"/>
        <v>12</v>
      </c>
      <c r="F3938" s="15">
        <v>12</v>
      </c>
      <c r="G3938" s="15">
        <v>0</v>
      </c>
      <c r="H3938" s="15">
        <v>0</v>
      </c>
    </row>
    <row r="3939" spans="1:8" ht="16.5" thickTop="1" thickBot="1" x14ac:dyDescent="0.3">
      <c r="A3939" s="5" t="s">
        <v>4626</v>
      </c>
      <c r="B3939" s="8" t="s">
        <v>34</v>
      </c>
      <c r="C3939" s="15">
        <v>12.300509999999999</v>
      </c>
      <c r="D3939" s="15">
        <v>11</v>
      </c>
      <c r="E3939" s="15">
        <f t="shared" si="356"/>
        <v>12</v>
      </c>
      <c r="F3939" s="15">
        <v>12</v>
      </c>
      <c r="G3939" s="15">
        <v>0</v>
      </c>
      <c r="H3939" s="15">
        <v>0</v>
      </c>
    </row>
    <row r="3940" spans="1:8" ht="16.5" thickTop="1" thickBot="1" x14ac:dyDescent="0.3">
      <c r="A3940" s="5" t="s">
        <v>4627</v>
      </c>
      <c r="B3940" s="7" t="s">
        <v>36</v>
      </c>
      <c r="C3940" s="15">
        <v>206.32056</v>
      </c>
      <c r="D3940" s="15">
        <v>37</v>
      </c>
      <c r="E3940" s="15">
        <f t="shared" si="356"/>
        <v>37</v>
      </c>
      <c r="F3940" s="15">
        <v>37</v>
      </c>
      <c r="G3940" s="15">
        <v>0</v>
      </c>
      <c r="H3940" s="15">
        <v>0</v>
      </c>
    </row>
    <row r="3941" spans="1:8" ht="16.5" thickTop="1" thickBot="1" x14ac:dyDescent="0.3">
      <c r="A3941" s="5" t="s">
        <v>4628</v>
      </c>
      <c r="B3941" s="7" t="s">
        <v>40</v>
      </c>
      <c r="C3941" s="15">
        <v>5.1721599999999999</v>
      </c>
      <c r="D3941" s="15">
        <v>0</v>
      </c>
      <c r="E3941" s="15">
        <f t="shared" si="356"/>
        <v>0</v>
      </c>
      <c r="F3941" s="15">
        <v>0</v>
      </c>
      <c r="G3941" s="15">
        <v>0</v>
      </c>
      <c r="H3941" s="15">
        <v>0</v>
      </c>
    </row>
    <row r="3942" spans="1:8" ht="16.5" thickTop="1" thickBot="1" x14ac:dyDescent="0.3">
      <c r="A3942" s="5" t="s">
        <v>4629</v>
      </c>
      <c r="B3942" s="6" t="s">
        <v>4630</v>
      </c>
      <c r="C3942" s="14">
        <v>8069.7260100000003</v>
      </c>
      <c r="D3942" s="14">
        <v>3445</v>
      </c>
      <c r="E3942" s="14">
        <f t="shared" si="356"/>
        <v>3445</v>
      </c>
      <c r="F3942" s="14">
        <f>SUM(F3943,F3946)</f>
        <v>3445</v>
      </c>
      <c r="G3942" s="14">
        <f>SUM(G3943,G3946)</f>
        <v>0</v>
      </c>
      <c r="H3942" s="14">
        <f>SUM(H3943,H3946)</f>
        <v>0</v>
      </c>
    </row>
    <row r="3943" spans="1:8" ht="16.5" thickTop="1" thickBot="1" x14ac:dyDescent="0.3">
      <c r="A3943" s="5" t="s">
        <v>4631</v>
      </c>
      <c r="B3943" s="7" t="s">
        <v>20</v>
      </c>
      <c r="C3943" s="15">
        <v>7989.797770000001</v>
      </c>
      <c r="D3943" s="15">
        <v>3368</v>
      </c>
      <c r="E3943" s="15">
        <f t="shared" si="356"/>
        <v>3398</v>
      </c>
      <c r="F3943" s="15">
        <f>SUM(F3944:F3945)</f>
        <v>3398</v>
      </c>
      <c r="G3943" s="15">
        <f>SUM(G3944:G3945)</f>
        <v>0</v>
      </c>
      <c r="H3943" s="15">
        <f>SUM(H3944:H3945)</f>
        <v>0</v>
      </c>
    </row>
    <row r="3944" spans="1:8" ht="16.5" thickTop="1" thickBot="1" x14ac:dyDescent="0.3">
      <c r="A3944" s="5" t="s">
        <v>4632</v>
      </c>
      <c r="B3944" s="8" t="s">
        <v>24</v>
      </c>
      <c r="C3944" s="15">
        <v>656.16359999999997</v>
      </c>
      <c r="D3944" s="15">
        <v>744</v>
      </c>
      <c r="E3944" s="15">
        <f t="shared" si="356"/>
        <v>790</v>
      </c>
      <c r="F3944" s="15">
        <v>790</v>
      </c>
      <c r="G3944" s="15">
        <v>0</v>
      </c>
      <c r="H3944" s="15">
        <v>0</v>
      </c>
    </row>
    <row r="3945" spans="1:8" ht="16.5" thickTop="1" thickBot="1" x14ac:dyDescent="0.3">
      <c r="A3945" s="5" t="s">
        <v>4633</v>
      </c>
      <c r="B3945" s="8" t="s">
        <v>34</v>
      </c>
      <c r="C3945" s="15">
        <v>7333.6341700000003</v>
      </c>
      <c r="D3945" s="15">
        <v>2624</v>
      </c>
      <c r="E3945" s="15">
        <f t="shared" si="356"/>
        <v>2608</v>
      </c>
      <c r="F3945" s="15">
        <v>2608</v>
      </c>
      <c r="G3945" s="15">
        <v>0</v>
      </c>
      <c r="H3945" s="15">
        <v>0</v>
      </c>
    </row>
    <row r="3946" spans="1:8" ht="16.5" thickTop="1" thickBot="1" x14ac:dyDescent="0.3">
      <c r="A3946" s="5" t="s">
        <v>4634</v>
      </c>
      <c r="B3946" s="7" t="s">
        <v>36</v>
      </c>
      <c r="C3946" s="15">
        <v>79.928240000000002</v>
      </c>
      <c r="D3946" s="15">
        <v>77</v>
      </c>
      <c r="E3946" s="15">
        <f t="shared" si="356"/>
        <v>47</v>
      </c>
      <c r="F3946" s="15">
        <v>47</v>
      </c>
      <c r="G3946" s="15">
        <v>0</v>
      </c>
      <c r="H3946" s="15">
        <v>0</v>
      </c>
    </row>
    <row r="3947" spans="1:8" ht="46.5" thickTop="1" thickBot="1" x14ac:dyDescent="0.3">
      <c r="A3947" s="5" t="s">
        <v>4635</v>
      </c>
      <c r="B3947" s="6" t="s">
        <v>4636</v>
      </c>
      <c r="C3947" s="14">
        <v>73586.382150000005</v>
      </c>
      <c r="D3947" s="14">
        <v>85000</v>
      </c>
      <c r="E3947" s="14">
        <f t="shared" si="356"/>
        <v>85000</v>
      </c>
      <c r="F3947" s="14">
        <f t="shared" ref="F3947:H3948" si="359">SUM(F3956,F4036,F4055)</f>
        <v>85000</v>
      </c>
      <c r="G3947" s="14">
        <f t="shared" si="359"/>
        <v>0</v>
      </c>
      <c r="H3947" s="14">
        <f t="shared" si="359"/>
        <v>0</v>
      </c>
    </row>
    <row r="3948" spans="1:8" ht="16.5" thickTop="1" thickBot="1" x14ac:dyDescent="0.3">
      <c r="A3948" s="5" t="s">
        <v>4637</v>
      </c>
      <c r="B3948" s="7" t="s">
        <v>20</v>
      </c>
      <c r="C3948" s="15">
        <v>35100.289339999996</v>
      </c>
      <c r="D3948" s="15">
        <v>32431</v>
      </c>
      <c r="E3948" s="15">
        <f t="shared" si="356"/>
        <v>31953</v>
      </c>
      <c r="F3948" s="15">
        <f t="shared" si="359"/>
        <v>31953</v>
      </c>
      <c r="G3948" s="15">
        <f t="shared" si="359"/>
        <v>0</v>
      </c>
      <c r="H3948" s="15">
        <f t="shared" si="359"/>
        <v>0</v>
      </c>
    </row>
    <row r="3949" spans="1:8" ht="16.5" thickTop="1" thickBot="1" x14ac:dyDescent="0.3">
      <c r="A3949" s="5" t="s">
        <v>4638</v>
      </c>
      <c r="B3949" s="8" t="s">
        <v>22</v>
      </c>
      <c r="C3949" s="15">
        <v>4629.8231599999999</v>
      </c>
      <c r="D3949" s="15">
        <v>4485</v>
      </c>
      <c r="E3949" s="15">
        <f t="shared" si="356"/>
        <v>4421</v>
      </c>
      <c r="F3949" s="15">
        <f>SUM(F3958,F4057)</f>
        <v>4421</v>
      </c>
      <c r="G3949" s="15">
        <f>SUM(G3958,G4057)</f>
        <v>0</v>
      </c>
      <c r="H3949" s="15">
        <f>SUM(H3958,H4057)</f>
        <v>0</v>
      </c>
    </row>
    <row r="3950" spans="1:8" ht="16.5" thickTop="1" thickBot="1" x14ac:dyDescent="0.3">
      <c r="A3950" s="5" t="s">
        <v>4639</v>
      </c>
      <c r="B3950" s="8" t="s">
        <v>24</v>
      </c>
      <c r="C3950" s="15">
        <v>4594.4380099999998</v>
      </c>
      <c r="D3950" s="15">
        <v>4746</v>
      </c>
      <c r="E3950" s="15">
        <f t="shared" si="356"/>
        <v>4285</v>
      </c>
      <c r="F3950" s="15">
        <f>SUM(F3959,F4038,F4058)</f>
        <v>4285</v>
      </c>
      <c r="G3950" s="15">
        <f>SUM(G3959,G4038,G4058)</f>
        <v>0</v>
      </c>
      <c r="H3950" s="15">
        <f>SUM(H3959,H4038,H4058)</f>
        <v>0</v>
      </c>
    </row>
    <row r="3951" spans="1:8" ht="16.5" thickTop="1" thickBot="1" x14ac:dyDescent="0.3">
      <c r="A3951" s="5" t="s">
        <v>4640</v>
      </c>
      <c r="B3951" s="8" t="s">
        <v>30</v>
      </c>
      <c r="C3951" s="15">
        <v>217.36760000000001</v>
      </c>
      <c r="D3951" s="15">
        <v>0</v>
      </c>
      <c r="E3951" s="15">
        <f t="shared" si="356"/>
        <v>0</v>
      </c>
      <c r="F3951" s="15">
        <f>SUM(F3960)</f>
        <v>0</v>
      </c>
      <c r="G3951" s="15">
        <f>SUM(G3960)</f>
        <v>0</v>
      </c>
      <c r="H3951" s="15">
        <f>SUM(H3960)</f>
        <v>0</v>
      </c>
    </row>
    <row r="3952" spans="1:8" ht="16.5" thickTop="1" thickBot="1" x14ac:dyDescent="0.3">
      <c r="A3952" s="5" t="s">
        <v>4641</v>
      </c>
      <c r="B3952" s="8" t="s">
        <v>32</v>
      </c>
      <c r="C3952" s="15">
        <v>4185.7905600000004</v>
      </c>
      <c r="D3952" s="15">
        <v>2079</v>
      </c>
      <c r="E3952" s="15">
        <f t="shared" si="356"/>
        <v>2077</v>
      </c>
      <c r="F3952" s="15">
        <f t="shared" ref="F3952:H3954" si="360">SUM(F3961,F4039,F4059)</f>
        <v>2077</v>
      </c>
      <c r="G3952" s="15">
        <f t="shared" si="360"/>
        <v>0</v>
      </c>
      <c r="H3952" s="15">
        <f t="shared" si="360"/>
        <v>0</v>
      </c>
    </row>
    <row r="3953" spans="1:8" ht="16.5" thickTop="1" thickBot="1" x14ac:dyDescent="0.3">
      <c r="A3953" s="5" t="s">
        <v>4642</v>
      </c>
      <c r="B3953" s="8" t="s">
        <v>34</v>
      </c>
      <c r="C3953" s="15">
        <v>21472.870010000002</v>
      </c>
      <c r="D3953" s="15">
        <v>21121</v>
      </c>
      <c r="E3953" s="15">
        <f t="shared" si="356"/>
        <v>21170</v>
      </c>
      <c r="F3953" s="15">
        <f t="shared" si="360"/>
        <v>21170</v>
      </c>
      <c r="G3953" s="15">
        <f t="shared" si="360"/>
        <v>0</v>
      </c>
      <c r="H3953" s="15">
        <f t="shared" si="360"/>
        <v>0</v>
      </c>
    </row>
    <row r="3954" spans="1:8" ht="16.5" thickTop="1" thickBot="1" x14ac:dyDescent="0.3">
      <c r="A3954" s="5" t="s">
        <v>4643</v>
      </c>
      <c r="B3954" s="7" t="s">
        <v>36</v>
      </c>
      <c r="C3954" s="15">
        <v>38477.738870000001</v>
      </c>
      <c r="D3954" s="15">
        <v>52569</v>
      </c>
      <c r="E3954" s="15">
        <f t="shared" si="356"/>
        <v>53047</v>
      </c>
      <c r="F3954" s="15">
        <f t="shared" si="360"/>
        <v>53047</v>
      </c>
      <c r="G3954" s="15">
        <f t="shared" si="360"/>
        <v>0</v>
      </c>
      <c r="H3954" s="15">
        <f t="shared" si="360"/>
        <v>0</v>
      </c>
    </row>
    <row r="3955" spans="1:8" ht="16.5" thickTop="1" thickBot="1" x14ac:dyDescent="0.3">
      <c r="A3955" s="5" t="s">
        <v>4644</v>
      </c>
      <c r="B3955" s="7" t="s">
        <v>40</v>
      </c>
      <c r="C3955" s="15">
        <v>8.3539399999999997</v>
      </c>
      <c r="D3955" s="15">
        <v>0</v>
      </c>
      <c r="E3955" s="15">
        <f t="shared" si="356"/>
        <v>0</v>
      </c>
      <c r="F3955" s="15">
        <f>SUM(F3964,F4042)</f>
        <v>0</v>
      </c>
      <c r="G3955" s="15">
        <f>SUM(G3964,G4042)</f>
        <v>0</v>
      </c>
      <c r="H3955" s="15">
        <f>SUM(H3964,H4042)</f>
        <v>0</v>
      </c>
    </row>
    <row r="3956" spans="1:8" ht="46.5" thickTop="1" thickBot="1" x14ac:dyDescent="0.3">
      <c r="A3956" s="5" t="s">
        <v>4645</v>
      </c>
      <c r="B3956" s="6" t="s">
        <v>4646</v>
      </c>
      <c r="C3956" s="14">
        <v>11442.43232</v>
      </c>
      <c r="D3956" s="14">
        <v>10476</v>
      </c>
      <c r="E3956" s="14">
        <f t="shared" si="356"/>
        <v>10276</v>
      </c>
      <c r="F3956" s="14">
        <f t="shared" ref="F3956:H3957" si="361">SUM(F3965,F3974,F4006,F4023)</f>
        <v>10276</v>
      </c>
      <c r="G3956" s="14">
        <f t="shared" si="361"/>
        <v>0</v>
      </c>
      <c r="H3956" s="14">
        <f t="shared" si="361"/>
        <v>0</v>
      </c>
    </row>
    <row r="3957" spans="1:8" ht="16.5" thickTop="1" thickBot="1" x14ac:dyDescent="0.3">
      <c r="A3957" s="5" t="s">
        <v>4647</v>
      </c>
      <c r="B3957" s="7" t="s">
        <v>20</v>
      </c>
      <c r="C3957" s="15">
        <v>11182.032509999999</v>
      </c>
      <c r="D3957" s="15">
        <v>10237</v>
      </c>
      <c r="E3957" s="15">
        <f t="shared" si="356"/>
        <v>10059</v>
      </c>
      <c r="F3957" s="15">
        <f t="shared" si="361"/>
        <v>10059</v>
      </c>
      <c r="G3957" s="15">
        <f t="shared" si="361"/>
        <v>0</v>
      </c>
      <c r="H3957" s="15">
        <f t="shared" si="361"/>
        <v>0</v>
      </c>
    </row>
    <row r="3958" spans="1:8" ht="16.5" thickTop="1" thickBot="1" x14ac:dyDescent="0.3">
      <c r="A3958" s="5" t="s">
        <v>4648</v>
      </c>
      <c r="B3958" s="8" t="s">
        <v>22</v>
      </c>
      <c r="C3958" s="15">
        <v>4471.8441499999999</v>
      </c>
      <c r="D3958" s="15">
        <v>4335</v>
      </c>
      <c r="E3958" s="15">
        <f t="shared" si="356"/>
        <v>4271</v>
      </c>
      <c r="F3958" s="15">
        <f>SUM(F3967,F3976)</f>
        <v>4271</v>
      </c>
      <c r="G3958" s="15">
        <f>SUM(G3967,G3976)</f>
        <v>0</v>
      </c>
      <c r="H3958" s="15">
        <f>SUM(H3967,H3976)</f>
        <v>0</v>
      </c>
    </row>
    <row r="3959" spans="1:8" ht="16.5" thickTop="1" thickBot="1" x14ac:dyDescent="0.3">
      <c r="A3959" s="5" t="s">
        <v>4649</v>
      </c>
      <c r="B3959" s="8" t="s">
        <v>24</v>
      </c>
      <c r="C3959" s="15">
        <v>2929.5214899999996</v>
      </c>
      <c r="D3959" s="15">
        <v>2918</v>
      </c>
      <c r="E3959" s="15">
        <f t="shared" si="356"/>
        <v>2757</v>
      </c>
      <c r="F3959" s="15">
        <f>SUM(F3968,F3977,F4008,F4025)</f>
        <v>2757</v>
      </c>
      <c r="G3959" s="15">
        <f>SUM(G3968,G3977,G4008,G4025)</f>
        <v>0</v>
      </c>
      <c r="H3959" s="15">
        <f>SUM(H3968,H3977,H4008,H4025)</f>
        <v>0</v>
      </c>
    </row>
    <row r="3960" spans="1:8" ht="16.5" thickTop="1" thickBot="1" x14ac:dyDescent="0.3">
      <c r="A3960" s="5" t="s">
        <v>4650</v>
      </c>
      <c r="B3960" s="8" t="s">
        <v>30</v>
      </c>
      <c r="C3960" s="15">
        <v>217.36760000000001</v>
      </c>
      <c r="D3960" s="15">
        <v>0</v>
      </c>
      <c r="E3960" s="15">
        <f t="shared" si="356"/>
        <v>0</v>
      </c>
      <c r="F3960" s="15">
        <f>SUM(F3969)</f>
        <v>0</v>
      </c>
      <c r="G3960" s="15">
        <f>SUM(G3969)</f>
        <v>0</v>
      </c>
      <c r="H3960" s="15">
        <f>SUM(H3969)</f>
        <v>0</v>
      </c>
    </row>
    <row r="3961" spans="1:8" ht="16.5" thickTop="1" thickBot="1" x14ac:dyDescent="0.3">
      <c r="A3961" s="5" t="s">
        <v>4651</v>
      </c>
      <c r="B3961" s="8" t="s">
        <v>32</v>
      </c>
      <c r="C3961" s="15">
        <v>385.35723999999999</v>
      </c>
      <c r="D3961" s="15">
        <v>79</v>
      </c>
      <c r="E3961" s="15">
        <f t="shared" si="356"/>
        <v>77</v>
      </c>
      <c r="F3961" s="15">
        <f>SUM(F3970,F3978)</f>
        <v>77</v>
      </c>
      <c r="G3961" s="15">
        <f>SUM(G3970,G3978)</f>
        <v>0</v>
      </c>
      <c r="H3961" s="15">
        <f>SUM(H3970,H3978)</f>
        <v>0</v>
      </c>
    </row>
    <row r="3962" spans="1:8" ht="16.5" thickTop="1" thickBot="1" x14ac:dyDescent="0.3">
      <c r="A3962" s="5" t="s">
        <v>4652</v>
      </c>
      <c r="B3962" s="8" t="s">
        <v>34</v>
      </c>
      <c r="C3962" s="15">
        <v>3177.9420300000002</v>
      </c>
      <c r="D3962" s="15">
        <v>2905</v>
      </c>
      <c r="E3962" s="15">
        <f t="shared" si="356"/>
        <v>2954</v>
      </c>
      <c r="F3962" s="15">
        <f t="shared" ref="F3962:H3963" si="362">SUM(F3971,F3979,F4009,F4026)</f>
        <v>2954</v>
      </c>
      <c r="G3962" s="15">
        <f t="shared" si="362"/>
        <v>0</v>
      </c>
      <c r="H3962" s="15">
        <f t="shared" si="362"/>
        <v>0</v>
      </c>
    </row>
    <row r="3963" spans="1:8" ht="16.5" thickTop="1" thickBot="1" x14ac:dyDescent="0.3">
      <c r="A3963" s="5" t="s">
        <v>4653</v>
      </c>
      <c r="B3963" s="7" t="s">
        <v>36</v>
      </c>
      <c r="C3963" s="15">
        <v>253.19387</v>
      </c>
      <c r="D3963" s="15">
        <v>239</v>
      </c>
      <c r="E3963" s="15">
        <f t="shared" si="356"/>
        <v>217</v>
      </c>
      <c r="F3963" s="15">
        <f t="shared" si="362"/>
        <v>217</v>
      </c>
      <c r="G3963" s="15">
        <f t="shared" si="362"/>
        <v>0</v>
      </c>
      <c r="H3963" s="15">
        <f t="shared" si="362"/>
        <v>0</v>
      </c>
    </row>
    <row r="3964" spans="1:8" ht="16.5" thickTop="1" thickBot="1" x14ac:dyDescent="0.3">
      <c r="A3964" s="5" t="s">
        <v>4654</v>
      </c>
      <c r="B3964" s="7" t="s">
        <v>40</v>
      </c>
      <c r="C3964" s="15">
        <v>7.20594</v>
      </c>
      <c r="D3964" s="15">
        <v>0</v>
      </c>
      <c r="E3964" s="15">
        <f t="shared" si="356"/>
        <v>0</v>
      </c>
      <c r="F3964" s="15">
        <f>SUM(F3973)</f>
        <v>0</v>
      </c>
      <c r="G3964" s="15">
        <f>SUM(G3973)</f>
        <v>0</v>
      </c>
      <c r="H3964" s="15">
        <f>SUM(H3973)</f>
        <v>0</v>
      </c>
    </row>
    <row r="3965" spans="1:8" ht="61.5" thickTop="1" thickBot="1" x14ac:dyDescent="0.3">
      <c r="A3965" s="5" t="s">
        <v>4655</v>
      </c>
      <c r="B3965" s="6" t="s">
        <v>4656</v>
      </c>
      <c r="C3965" s="14">
        <v>8163.4215299999996</v>
      </c>
      <c r="D3965" s="14">
        <v>6270</v>
      </c>
      <c r="E3965" s="14">
        <f t="shared" si="356"/>
        <v>6234</v>
      </c>
      <c r="F3965" s="14">
        <f>SUM(F3966,F3972:F3973)</f>
        <v>6234</v>
      </c>
      <c r="G3965" s="14">
        <f>SUM(G3966,G3972:G3973)</f>
        <v>0</v>
      </c>
      <c r="H3965" s="14">
        <f>SUM(H3966,H3972:H3973)</f>
        <v>0</v>
      </c>
    </row>
    <row r="3966" spans="1:8" ht="16.5" thickTop="1" thickBot="1" x14ac:dyDescent="0.3">
      <c r="A3966" s="5" t="s">
        <v>4657</v>
      </c>
      <c r="B3966" s="7" t="s">
        <v>20</v>
      </c>
      <c r="C3966" s="15">
        <v>7968.47372</v>
      </c>
      <c r="D3966" s="15">
        <v>6070</v>
      </c>
      <c r="E3966" s="15">
        <f t="shared" si="356"/>
        <v>6056</v>
      </c>
      <c r="F3966" s="15">
        <f>SUM(F3967:F3971)</f>
        <v>6056</v>
      </c>
      <c r="G3966" s="15">
        <f>SUM(G3967:G3971)</f>
        <v>0</v>
      </c>
      <c r="H3966" s="15">
        <f>SUM(H3967:H3971)</f>
        <v>0</v>
      </c>
    </row>
    <row r="3967" spans="1:8" ht="16.5" thickTop="1" thickBot="1" x14ac:dyDescent="0.3">
      <c r="A3967" s="5" t="s">
        <v>4658</v>
      </c>
      <c r="B3967" s="8" t="s">
        <v>22</v>
      </c>
      <c r="C3967" s="15">
        <v>4038.2279400000002</v>
      </c>
      <c r="D3967" s="15">
        <v>3900</v>
      </c>
      <c r="E3967" s="15">
        <f t="shared" si="356"/>
        <v>3928</v>
      </c>
      <c r="F3967" s="15">
        <v>3928</v>
      </c>
      <c r="G3967" s="15">
        <v>0</v>
      </c>
      <c r="H3967" s="15">
        <v>0</v>
      </c>
    </row>
    <row r="3968" spans="1:8" ht="16.5" thickTop="1" thickBot="1" x14ac:dyDescent="0.3">
      <c r="A3968" s="5" t="s">
        <v>4659</v>
      </c>
      <c r="B3968" s="8" t="s">
        <v>24</v>
      </c>
      <c r="C3968" s="15">
        <v>2317.4745000000003</v>
      </c>
      <c r="D3968" s="15">
        <v>2050</v>
      </c>
      <c r="E3968" s="15">
        <f t="shared" si="356"/>
        <v>2008</v>
      </c>
      <c r="F3968" s="15">
        <v>2008</v>
      </c>
      <c r="G3968" s="15">
        <v>0</v>
      </c>
      <c r="H3968" s="15">
        <v>0</v>
      </c>
    </row>
    <row r="3969" spans="1:8" ht="16.5" thickTop="1" thickBot="1" x14ac:dyDescent="0.3">
      <c r="A3969" s="5" t="s">
        <v>4660</v>
      </c>
      <c r="B3969" s="8" t="s">
        <v>30</v>
      </c>
      <c r="C3969" s="15">
        <v>217.36760000000001</v>
      </c>
      <c r="D3969" s="15">
        <v>0</v>
      </c>
      <c r="E3969" s="15">
        <f t="shared" si="356"/>
        <v>0</v>
      </c>
      <c r="F3969" s="15">
        <v>0</v>
      </c>
      <c r="G3969" s="15">
        <v>0</v>
      </c>
      <c r="H3969" s="15">
        <v>0</v>
      </c>
    </row>
    <row r="3970" spans="1:8" ht="16.5" thickTop="1" thickBot="1" x14ac:dyDescent="0.3">
      <c r="A3970" s="5" t="s">
        <v>4661</v>
      </c>
      <c r="B3970" s="8" t="s">
        <v>32</v>
      </c>
      <c r="C3970" s="15">
        <v>385.35723999999999</v>
      </c>
      <c r="D3970" s="15">
        <v>70</v>
      </c>
      <c r="E3970" s="15">
        <f t="shared" si="356"/>
        <v>70</v>
      </c>
      <c r="F3970" s="15">
        <v>70</v>
      </c>
      <c r="G3970" s="15">
        <v>0</v>
      </c>
      <c r="H3970" s="15">
        <v>0</v>
      </c>
    </row>
    <row r="3971" spans="1:8" ht="16.5" thickTop="1" thickBot="1" x14ac:dyDescent="0.3">
      <c r="A3971" s="5" t="s">
        <v>4662</v>
      </c>
      <c r="B3971" s="8" t="s">
        <v>34</v>
      </c>
      <c r="C3971" s="15">
        <v>1010.04644</v>
      </c>
      <c r="D3971" s="15">
        <v>50</v>
      </c>
      <c r="E3971" s="15">
        <f t="shared" si="356"/>
        <v>50</v>
      </c>
      <c r="F3971" s="15">
        <v>50</v>
      </c>
      <c r="G3971" s="15">
        <v>0</v>
      </c>
      <c r="H3971" s="15">
        <v>0</v>
      </c>
    </row>
    <row r="3972" spans="1:8" ht="16.5" thickTop="1" thickBot="1" x14ac:dyDescent="0.3">
      <c r="A3972" s="5" t="s">
        <v>4663</v>
      </c>
      <c r="B3972" s="7" t="s">
        <v>36</v>
      </c>
      <c r="C3972" s="15">
        <v>187.74187000000001</v>
      </c>
      <c r="D3972" s="15">
        <v>200</v>
      </c>
      <c r="E3972" s="15">
        <f t="shared" si="356"/>
        <v>178</v>
      </c>
      <c r="F3972" s="15">
        <v>178</v>
      </c>
      <c r="G3972" s="15">
        <v>0</v>
      </c>
      <c r="H3972" s="15">
        <v>0</v>
      </c>
    </row>
    <row r="3973" spans="1:8" ht="16.5" thickTop="1" thickBot="1" x14ac:dyDescent="0.3">
      <c r="A3973" s="5" t="s">
        <v>4664</v>
      </c>
      <c r="B3973" s="7" t="s">
        <v>40</v>
      </c>
      <c r="C3973" s="15">
        <v>7.20594</v>
      </c>
      <c r="D3973" s="15">
        <v>0</v>
      </c>
      <c r="E3973" s="15">
        <f t="shared" si="356"/>
        <v>0</v>
      </c>
      <c r="F3973" s="15">
        <v>0</v>
      </c>
      <c r="G3973" s="15">
        <v>0</v>
      </c>
      <c r="H3973" s="15">
        <v>0</v>
      </c>
    </row>
    <row r="3974" spans="1:8" ht="61.5" thickTop="1" thickBot="1" x14ac:dyDescent="0.3">
      <c r="A3974" s="5" t="s">
        <v>4665</v>
      </c>
      <c r="B3974" s="6" t="s">
        <v>4666</v>
      </c>
      <c r="C3974" s="14">
        <v>667.54228000000001</v>
      </c>
      <c r="D3974" s="14">
        <v>729</v>
      </c>
      <c r="E3974" s="14">
        <f t="shared" ref="E3974:E4037" si="363">SUM(F3974:H3974)</f>
        <v>564</v>
      </c>
      <c r="F3974" s="14">
        <f t="shared" ref="F3974:H3979" si="364">SUM(F3981,F3987,F3993,F4000)</f>
        <v>564</v>
      </c>
      <c r="G3974" s="14">
        <f t="shared" si="364"/>
        <v>0</v>
      </c>
      <c r="H3974" s="14">
        <f t="shared" si="364"/>
        <v>0</v>
      </c>
    </row>
    <row r="3975" spans="1:8" ht="16.5" thickTop="1" thickBot="1" x14ac:dyDescent="0.3">
      <c r="A3975" s="5" t="s">
        <v>4667</v>
      </c>
      <c r="B3975" s="7" t="s">
        <v>20</v>
      </c>
      <c r="C3975" s="15">
        <v>667.54228000000001</v>
      </c>
      <c r="D3975" s="15">
        <v>729</v>
      </c>
      <c r="E3975" s="15">
        <f t="shared" si="363"/>
        <v>564</v>
      </c>
      <c r="F3975" s="15">
        <f t="shared" si="364"/>
        <v>564</v>
      </c>
      <c r="G3975" s="15">
        <f t="shared" si="364"/>
        <v>0</v>
      </c>
      <c r="H3975" s="15">
        <f t="shared" si="364"/>
        <v>0</v>
      </c>
    </row>
    <row r="3976" spans="1:8" ht="16.5" thickTop="1" thickBot="1" x14ac:dyDescent="0.3">
      <c r="A3976" s="5" t="s">
        <v>4668</v>
      </c>
      <c r="B3976" s="8" t="s">
        <v>22</v>
      </c>
      <c r="C3976" s="15">
        <v>433.61621000000002</v>
      </c>
      <c r="D3976" s="15">
        <v>435</v>
      </c>
      <c r="E3976" s="15">
        <f t="shared" si="363"/>
        <v>343</v>
      </c>
      <c r="F3976" s="15">
        <f t="shared" si="364"/>
        <v>343</v>
      </c>
      <c r="G3976" s="15">
        <f t="shared" si="364"/>
        <v>0</v>
      </c>
      <c r="H3976" s="15">
        <f t="shared" si="364"/>
        <v>0</v>
      </c>
    </row>
    <row r="3977" spans="1:8" ht="16.5" thickTop="1" thickBot="1" x14ac:dyDescent="0.3">
      <c r="A3977" s="5" t="s">
        <v>4669</v>
      </c>
      <c r="B3977" s="8" t="s">
        <v>24</v>
      </c>
      <c r="C3977" s="15">
        <v>232.86284000000001</v>
      </c>
      <c r="D3977" s="15">
        <v>280</v>
      </c>
      <c r="E3977" s="15">
        <f t="shared" si="363"/>
        <v>211</v>
      </c>
      <c r="F3977" s="15">
        <f t="shared" si="364"/>
        <v>211</v>
      </c>
      <c r="G3977" s="15">
        <f t="shared" si="364"/>
        <v>0</v>
      </c>
      <c r="H3977" s="15">
        <f t="shared" si="364"/>
        <v>0</v>
      </c>
    </row>
    <row r="3978" spans="1:8" ht="16.5" thickTop="1" thickBot="1" x14ac:dyDescent="0.3">
      <c r="A3978" s="5" t="s">
        <v>4670</v>
      </c>
      <c r="B3978" s="8" t="s">
        <v>32</v>
      </c>
      <c r="C3978" s="15">
        <v>0</v>
      </c>
      <c r="D3978" s="15">
        <v>9</v>
      </c>
      <c r="E3978" s="15">
        <f t="shared" si="363"/>
        <v>7</v>
      </c>
      <c r="F3978" s="15">
        <f t="shared" si="364"/>
        <v>7</v>
      </c>
      <c r="G3978" s="15">
        <f t="shared" si="364"/>
        <v>0</v>
      </c>
      <c r="H3978" s="15">
        <f t="shared" si="364"/>
        <v>0</v>
      </c>
    </row>
    <row r="3979" spans="1:8" ht="16.5" thickTop="1" thickBot="1" x14ac:dyDescent="0.3">
      <c r="A3979" s="5" t="s">
        <v>4671</v>
      </c>
      <c r="B3979" s="8" t="s">
        <v>34</v>
      </c>
      <c r="C3979" s="15">
        <v>1.0632299999999999</v>
      </c>
      <c r="D3979" s="15">
        <v>5</v>
      </c>
      <c r="E3979" s="15">
        <f t="shared" si="363"/>
        <v>3</v>
      </c>
      <c r="F3979" s="15">
        <f t="shared" si="364"/>
        <v>3</v>
      </c>
      <c r="G3979" s="15">
        <f t="shared" si="364"/>
        <v>0</v>
      </c>
      <c r="H3979" s="15">
        <f t="shared" si="364"/>
        <v>0</v>
      </c>
    </row>
    <row r="3980" spans="1:8" ht="16.5" thickTop="1" thickBot="1" x14ac:dyDescent="0.3">
      <c r="A3980" s="5" t="s">
        <v>4672</v>
      </c>
      <c r="B3980" s="7" t="s">
        <v>36</v>
      </c>
      <c r="C3980" s="15">
        <v>0</v>
      </c>
      <c r="D3980" s="15">
        <v>0</v>
      </c>
      <c r="E3980" s="15">
        <f t="shared" si="363"/>
        <v>0</v>
      </c>
      <c r="F3980" s="15">
        <f>SUM(F3999)</f>
        <v>0</v>
      </c>
      <c r="G3980" s="15">
        <f>SUM(G3999)</f>
        <v>0</v>
      </c>
      <c r="H3980" s="15">
        <f>SUM(H3999)</f>
        <v>0</v>
      </c>
    </row>
    <row r="3981" spans="1:8" ht="76.5" thickTop="1" thickBot="1" x14ac:dyDescent="0.3">
      <c r="A3981" s="5" t="s">
        <v>4673</v>
      </c>
      <c r="B3981" s="6" t="s">
        <v>4674</v>
      </c>
      <c r="C3981" s="14">
        <v>178.73799</v>
      </c>
      <c r="D3981" s="14">
        <v>197</v>
      </c>
      <c r="E3981" s="14">
        <f t="shared" si="363"/>
        <v>191</v>
      </c>
      <c r="F3981" s="14">
        <f>SUM(F3982)</f>
        <v>191</v>
      </c>
      <c r="G3981" s="14">
        <f>SUM(G3982)</f>
        <v>0</v>
      </c>
      <c r="H3981" s="14">
        <f>SUM(H3982)</f>
        <v>0</v>
      </c>
    </row>
    <row r="3982" spans="1:8" ht="16.5" thickTop="1" thickBot="1" x14ac:dyDescent="0.3">
      <c r="A3982" s="5" t="s">
        <v>4675</v>
      </c>
      <c r="B3982" s="7" t="s">
        <v>20</v>
      </c>
      <c r="C3982" s="15">
        <v>178.73799</v>
      </c>
      <c r="D3982" s="15">
        <v>197</v>
      </c>
      <c r="E3982" s="15">
        <f t="shared" si="363"/>
        <v>191</v>
      </c>
      <c r="F3982" s="15">
        <f>SUM(F3983:F3986)</f>
        <v>191</v>
      </c>
      <c r="G3982" s="15">
        <f>SUM(G3983:G3986)</f>
        <v>0</v>
      </c>
      <c r="H3982" s="15">
        <f>SUM(H3983:H3986)</f>
        <v>0</v>
      </c>
    </row>
    <row r="3983" spans="1:8" ht="16.5" thickTop="1" thickBot="1" x14ac:dyDescent="0.3">
      <c r="A3983" s="5" t="s">
        <v>4676</v>
      </c>
      <c r="B3983" s="8" t="s">
        <v>22</v>
      </c>
      <c r="C3983" s="15">
        <v>113.09814</v>
      </c>
      <c r="D3983" s="15">
        <v>114</v>
      </c>
      <c r="E3983" s="15">
        <f t="shared" si="363"/>
        <v>108</v>
      </c>
      <c r="F3983" s="15">
        <v>108</v>
      </c>
      <c r="G3983" s="15">
        <v>0</v>
      </c>
      <c r="H3983" s="15">
        <v>0</v>
      </c>
    </row>
    <row r="3984" spans="1:8" ht="16.5" thickTop="1" thickBot="1" x14ac:dyDescent="0.3">
      <c r="A3984" s="5" t="s">
        <v>4677</v>
      </c>
      <c r="B3984" s="8" t="s">
        <v>24</v>
      </c>
      <c r="C3984" s="15">
        <v>65.639849999999996</v>
      </c>
      <c r="D3984" s="15">
        <v>80</v>
      </c>
      <c r="E3984" s="15">
        <f t="shared" si="363"/>
        <v>80</v>
      </c>
      <c r="F3984" s="15">
        <v>80</v>
      </c>
      <c r="G3984" s="15">
        <v>0</v>
      </c>
      <c r="H3984" s="15">
        <v>0</v>
      </c>
    </row>
    <row r="3985" spans="1:8" ht="16.5" thickTop="1" thickBot="1" x14ac:dyDescent="0.3">
      <c r="A3985" s="5" t="s">
        <v>4678</v>
      </c>
      <c r="B3985" s="8" t="s">
        <v>32</v>
      </c>
      <c r="C3985" s="15">
        <v>0</v>
      </c>
      <c r="D3985" s="15">
        <v>2</v>
      </c>
      <c r="E3985" s="15">
        <f t="shared" si="363"/>
        <v>2</v>
      </c>
      <c r="F3985" s="15">
        <v>2</v>
      </c>
      <c r="G3985" s="15">
        <v>0</v>
      </c>
      <c r="H3985" s="15">
        <v>0</v>
      </c>
    </row>
    <row r="3986" spans="1:8" ht="16.5" thickTop="1" thickBot="1" x14ac:dyDescent="0.3">
      <c r="A3986" s="5" t="s">
        <v>4679</v>
      </c>
      <c r="B3986" s="8" t="s">
        <v>34</v>
      </c>
      <c r="C3986" s="15">
        <v>0</v>
      </c>
      <c r="D3986" s="15">
        <v>1</v>
      </c>
      <c r="E3986" s="15">
        <f t="shared" si="363"/>
        <v>1</v>
      </c>
      <c r="F3986" s="15">
        <v>1</v>
      </c>
      <c r="G3986" s="15">
        <v>0</v>
      </c>
      <c r="H3986" s="15">
        <v>0</v>
      </c>
    </row>
    <row r="3987" spans="1:8" ht="61.5" thickTop="1" thickBot="1" x14ac:dyDescent="0.3">
      <c r="A3987" s="5" t="s">
        <v>4680</v>
      </c>
      <c r="B3987" s="6" t="s">
        <v>4681</v>
      </c>
      <c r="C3987" s="14">
        <v>130.2073</v>
      </c>
      <c r="D3987" s="14">
        <v>148</v>
      </c>
      <c r="E3987" s="14">
        <f t="shared" si="363"/>
        <v>141</v>
      </c>
      <c r="F3987" s="14">
        <f>SUM(F3988)</f>
        <v>141</v>
      </c>
      <c r="G3987" s="14">
        <f>SUM(G3988)</f>
        <v>0</v>
      </c>
      <c r="H3987" s="14">
        <f>SUM(H3988)</f>
        <v>0</v>
      </c>
    </row>
    <row r="3988" spans="1:8" ht="16.5" thickTop="1" thickBot="1" x14ac:dyDescent="0.3">
      <c r="A3988" s="5" t="s">
        <v>4682</v>
      </c>
      <c r="B3988" s="7" t="s">
        <v>20</v>
      </c>
      <c r="C3988" s="15">
        <v>130.2073</v>
      </c>
      <c r="D3988" s="15">
        <v>148</v>
      </c>
      <c r="E3988" s="15">
        <f t="shared" si="363"/>
        <v>141</v>
      </c>
      <c r="F3988" s="15">
        <f>SUM(F3989:F3992)</f>
        <v>141</v>
      </c>
      <c r="G3988" s="15">
        <f>SUM(G3989:G3992)</f>
        <v>0</v>
      </c>
      <c r="H3988" s="15">
        <f>SUM(H3989:H3992)</f>
        <v>0</v>
      </c>
    </row>
    <row r="3989" spans="1:8" ht="16.5" thickTop="1" thickBot="1" x14ac:dyDescent="0.3">
      <c r="A3989" s="5" t="s">
        <v>4683</v>
      </c>
      <c r="B3989" s="8" t="s">
        <v>22</v>
      </c>
      <c r="C3989" s="15">
        <v>94.226799999999997</v>
      </c>
      <c r="D3989" s="15">
        <v>95</v>
      </c>
      <c r="E3989" s="15">
        <f t="shared" si="363"/>
        <v>88</v>
      </c>
      <c r="F3989" s="15">
        <v>88</v>
      </c>
      <c r="G3989" s="15">
        <v>0</v>
      </c>
      <c r="H3989" s="15">
        <v>0</v>
      </c>
    </row>
    <row r="3990" spans="1:8" ht="16.5" thickTop="1" thickBot="1" x14ac:dyDescent="0.3">
      <c r="A3990" s="5" t="s">
        <v>4684</v>
      </c>
      <c r="B3990" s="8" t="s">
        <v>24</v>
      </c>
      <c r="C3990" s="15">
        <v>35.904269999999997</v>
      </c>
      <c r="D3990" s="15">
        <v>50</v>
      </c>
      <c r="E3990" s="15">
        <f t="shared" si="363"/>
        <v>50</v>
      </c>
      <c r="F3990" s="15">
        <v>50</v>
      </c>
      <c r="G3990" s="15">
        <v>0</v>
      </c>
      <c r="H3990" s="15">
        <v>0</v>
      </c>
    </row>
    <row r="3991" spans="1:8" ht="16.5" thickTop="1" thickBot="1" x14ac:dyDescent="0.3">
      <c r="A3991" s="5" t="s">
        <v>4685</v>
      </c>
      <c r="B3991" s="8" t="s">
        <v>32</v>
      </c>
      <c r="C3991" s="15">
        <v>0</v>
      </c>
      <c r="D3991" s="15">
        <v>2</v>
      </c>
      <c r="E3991" s="15">
        <f t="shared" si="363"/>
        <v>2</v>
      </c>
      <c r="F3991" s="15">
        <v>2</v>
      </c>
      <c r="G3991" s="15">
        <v>0</v>
      </c>
      <c r="H3991" s="15">
        <v>0</v>
      </c>
    </row>
    <row r="3992" spans="1:8" ht="16.5" thickTop="1" thickBot="1" x14ac:dyDescent="0.3">
      <c r="A3992" s="5" t="s">
        <v>4686</v>
      </c>
      <c r="B3992" s="8" t="s">
        <v>34</v>
      </c>
      <c r="C3992" s="15">
        <v>7.6230000000000006E-2</v>
      </c>
      <c r="D3992" s="15">
        <v>1</v>
      </c>
      <c r="E3992" s="15">
        <f t="shared" si="363"/>
        <v>1</v>
      </c>
      <c r="F3992" s="15">
        <v>1</v>
      </c>
      <c r="G3992" s="15">
        <v>0</v>
      </c>
      <c r="H3992" s="15">
        <v>0</v>
      </c>
    </row>
    <row r="3993" spans="1:8" ht="61.5" thickTop="1" thickBot="1" x14ac:dyDescent="0.3">
      <c r="A3993" s="5" t="s">
        <v>4687</v>
      </c>
      <c r="B3993" s="6" t="s">
        <v>4688</v>
      </c>
      <c r="C3993" s="14">
        <v>220.26054999999999</v>
      </c>
      <c r="D3993" s="14">
        <v>234</v>
      </c>
      <c r="E3993" s="14">
        <f t="shared" si="363"/>
        <v>232</v>
      </c>
      <c r="F3993" s="14">
        <f>SUM(F3994,F3999)</f>
        <v>232</v>
      </c>
      <c r="G3993" s="14">
        <f>SUM(G3994,G3999)</f>
        <v>0</v>
      </c>
      <c r="H3993" s="14">
        <f>SUM(H3994,H3999)</f>
        <v>0</v>
      </c>
    </row>
    <row r="3994" spans="1:8" ht="16.5" thickTop="1" thickBot="1" x14ac:dyDescent="0.3">
      <c r="A3994" s="5" t="s">
        <v>4689</v>
      </c>
      <c r="B3994" s="7" t="s">
        <v>20</v>
      </c>
      <c r="C3994" s="15">
        <v>220.26054999999999</v>
      </c>
      <c r="D3994" s="15">
        <v>234</v>
      </c>
      <c r="E3994" s="15">
        <f t="shared" si="363"/>
        <v>232</v>
      </c>
      <c r="F3994" s="15">
        <f>SUM(F3995:F3998)</f>
        <v>232</v>
      </c>
      <c r="G3994" s="15">
        <f>SUM(G3995:G3998)</f>
        <v>0</v>
      </c>
      <c r="H3994" s="15">
        <f>SUM(H3995:H3998)</f>
        <v>0</v>
      </c>
    </row>
    <row r="3995" spans="1:8" ht="16.5" thickTop="1" thickBot="1" x14ac:dyDescent="0.3">
      <c r="A3995" s="5" t="s">
        <v>4690</v>
      </c>
      <c r="B3995" s="8" t="s">
        <v>22</v>
      </c>
      <c r="C3995" s="15">
        <v>149.39165</v>
      </c>
      <c r="D3995" s="15">
        <v>149</v>
      </c>
      <c r="E3995" s="15">
        <f t="shared" si="363"/>
        <v>147</v>
      </c>
      <c r="F3995" s="15">
        <v>147</v>
      </c>
      <c r="G3995" s="15">
        <v>0</v>
      </c>
      <c r="H3995" s="15">
        <v>0</v>
      </c>
    </row>
    <row r="3996" spans="1:8" ht="16.5" thickTop="1" thickBot="1" x14ac:dyDescent="0.3">
      <c r="A3996" s="5" t="s">
        <v>4691</v>
      </c>
      <c r="B3996" s="8" t="s">
        <v>24</v>
      </c>
      <c r="C3996" s="15">
        <v>70.868899999999996</v>
      </c>
      <c r="D3996" s="15">
        <v>81</v>
      </c>
      <c r="E3996" s="15">
        <f t="shared" si="363"/>
        <v>81</v>
      </c>
      <c r="F3996" s="15">
        <v>81</v>
      </c>
      <c r="G3996" s="15">
        <v>0</v>
      </c>
      <c r="H3996" s="15">
        <v>0</v>
      </c>
    </row>
    <row r="3997" spans="1:8" ht="16.5" thickTop="1" thickBot="1" x14ac:dyDescent="0.3">
      <c r="A3997" s="5" t="s">
        <v>4692</v>
      </c>
      <c r="B3997" s="8" t="s">
        <v>32</v>
      </c>
      <c r="C3997" s="15">
        <v>0</v>
      </c>
      <c r="D3997" s="15">
        <v>3</v>
      </c>
      <c r="E3997" s="15">
        <f t="shared" si="363"/>
        <v>3</v>
      </c>
      <c r="F3997" s="15">
        <v>3</v>
      </c>
      <c r="G3997" s="15">
        <v>0</v>
      </c>
      <c r="H3997" s="15">
        <v>0</v>
      </c>
    </row>
    <row r="3998" spans="1:8" ht="16.5" thickTop="1" thickBot="1" x14ac:dyDescent="0.3">
      <c r="A3998" s="5" t="s">
        <v>4693</v>
      </c>
      <c r="B3998" s="8" t="s">
        <v>34</v>
      </c>
      <c r="C3998" s="15">
        <v>0</v>
      </c>
      <c r="D3998" s="15">
        <v>1</v>
      </c>
      <c r="E3998" s="15">
        <f t="shared" si="363"/>
        <v>1</v>
      </c>
      <c r="F3998" s="15">
        <v>1</v>
      </c>
      <c r="G3998" s="15">
        <v>0</v>
      </c>
      <c r="H3998" s="15">
        <v>0</v>
      </c>
    </row>
    <row r="3999" spans="1:8" ht="16.5" thickTop="1" thickBot="1" x14ac:dyDescent="0.3">
      <c r="A3999" s="5" t="s">
        <v>4694</v>
      </c>
      <c r="B3999" s="7" t="s">
        <v>36</v>
      </c>
      <c r="C3999" s="15">
        <v>0</v>
      </c>
      <c r="D3999" s="15">
        <v>0</v>
      </c>
      <c r="E3999" s="15">
        <f t="shared" si="363"/>
        <v>0</v>
      </c>
      <c r="F3999" s="15">
        <v>0</v>
      </c>
      <c r="G3999" s="15">
        <v>0</v>
      </c>
      <c r="H3999" s="15">
        <v>0</v>
      </c>
    </row>
    <row r="4000" spans="1:8" ht="76.5" thickTop="1" thickBot="1" x14ac:dyDescent="0.3">
      <c r="A4000" s="5" t="s">
        <v>4695</v>
      </c>
      <c r="B4000" s="6" t="s">
        <v>4696</v>
      </c>
      <c r="C4000" s="14">
        <v>138.33644000000001</v>
      </c>
      <c r="D4000" s="14">
        <v>150</v>
      </c>
      <c r="E4000" s="14">
        <f t="shared" si="363"/>
        <v>0</v>
      </c>
      <c r="F4000" s="14">
        <f>SUM(F4001)</f>
        <v>0</v>
      </c>
      <c r="G4000" s="14">
        <f>SUM(G4001)</f>
        <v>0</v>
      </c>
      <c r="H4000" s="14">
        <f>SUM(H4001)</f>
        <v>0</v>
      </c>
    </row>
    <row r="4001" spans="1:8" ht="16.5" thickTop="1" thickBot="1" x14ac:dyDescent="0.3">
      <c r="A4001" s="5" t="s">
        <v>4697</v>
      </c>
      <c r="B4001" s="7" t="s">
        <v>20</v>
      </c>
      <c r="C4001" s="15">
        <v>138.33644000000001</v>
      </c>
      <c r="D4001" s="15">
        <v>150</v>
      </c>
      <c r="E4001" s="15">
        <f t="shared" si="363"/>
        <v>0</v>
      </c>
      <c r="F4001" s="15">
        <f>SUM(F4002:F4005)</f>
        <v>0</v>
      </c>
      <c r="G4001" s="15">
        <f>SUM(G4002:G4005)</f>
        <v>0</v>
      </c>
      <c r="H4001" s="15">
        <f>SUM(H4002:H4005)</f>
        <v>0</v>
      </c>
    </row>
    <row r="4002" spans="1:8" ht="16.5" thickTop="1" thickBot="1" x14ac:dyDescent="0.3">
      <c r="A4002" s="5" t="s">
        <v>4698</v>
      </c>
      <c r="B4002" s="8" t="s">
        <v>22</v>
      </c>
      <c r="C4002" s="15">
        <v>76.899619999999999</v>
      </c>
      <c r="D4002" s="15">
        <v>77</v>
      </c>
      <c r="E4002" s="15">
        <f t="shared" si="363"/>
        <v>0</v>
      </c>
      <c r="F4002" s="15">
        <v>0</v>
      </c>
      <c r="G4002" s="15">
        <v>0</v>
      </c>
      <c r="H4002" s="15">
        <v>0</v>
      </c>
    </row>
    <row r="4003" spans="1:8" ht="16.5" thickTop="1" thickBot="1" x14ac:dyDescent="0.3">
      <c r="A4003" s="5" t="s">
        <v>4699</v>
      </c>
      <c r="B4003" s="8" t="s">
        <v>24</v>
      </c>
      <c r="C4003" s="15">
        <v>60.449820000000003</v>
      </c>
      <c r="D4003" s="15">
        <v>69</v>
      </c>
      <c r="E4003" s="15">
        <f t="shared" si="363"/>
        <v>0</v>
      </c>
      <c r="F4003" s="15">
        <v>0</v>
      </c>
      <c r="G4003" s="15">
        <v>0</v>
      </c>
      <c r="H4003" s="15">
        <v>0</v>
      </c>
    </row>
    <row r="4004" spans="1:8" ht="16.5" thickTop="1" thickBot="1" x14ac:dyDescent="0.3">
      <c r="A4004" s="5" t="s">
        <v>4700</v>
      </c>
      <c r="B4004" s="8" t="s">
        <v>32</v>
      </c>
      <c r="C4004" s="15">
        <v>0</v>
      </c>
      <c r="D4004" s="15">
        <v>2</v>
      </c>
      <c r="E4004" s="15">
        <f t="shared" si="363"/>
        <v>0</v>
      </c>
      <c r="F4004" s="15">
        <v>0</v>
      </c>
      <c r="G4004" s="15">
        <v>0</v>
      </c>
      <c r="H4004" s="15">
        <v>0</v>
      </c>
    </row>
    <row r="4005" spans="1:8" ht="16.5" thickTop="1" thickBot="1" x14ac:dyDescent="0.3">
      <c r="A4005" s="5" t="s">
        <v>4701</v>
      </c>
      <c r="B4005" s="8" t="s">
        <v>34</v>
      </c>
      <c r="C4005" s="15">
        <v>0.98699999999999999</v>
      </c>
      <c r="D4005" s="15">
        <v>2</v>
      </c>
      <c r="E4005" s="15">
        <f t="shared" si="363"/>
        <v>0</v>
      </c>
      <c r="F4005" s="15">
        <v>0</v>
      </c>
      <c r="G4005" s="15">
        <v>0</v>
      </c>
      <c r="H4005" s="15">
        <v>0</v>
      </c>
    </row>
    <row r="4006" spans="1:8" ht="31.5" thickTop="1" thickBot="1" x14ac:dyDescent="0.3">
      <c r="A4006" s="5" t="s">
        <v>4702</v>
      </c>
      <c r="B4006" s="6" t="s">
        <v>4703</v>
      </c>
      <c r="C4006" s="14">
        <v>620.76688000000001</v>
      </c>
      <c r="D4006" s="14">
        <v>1140</v>
      </c>
      <c r="E4006" s="14">
        <f t="shared" si="363"/>
        <v>1138</v>
      </c>
      <c r="F4006" s="14">
        <f t="shared" ref="F4006:H4008" si="365">SUM(F4011,F4015,F4019)</f>
        <v>1138</v>
      </c>
      <c r="G4006" s="14">
        <f t="shared" si="365"/>
        <v>0</v>
      </c>
      <c r="H4006" s="14">
        <f t="shared" si="365"/>
        <v>0</v>
      </c>
    </row>
    <row r="4007" spans="1:8" ht="16.5" thickTop="1" thickBot="1" x14ac:dyDescent="0.3">
      <c r="A4007" s="5" t="s">
        <v>4704</v>
      </c>
      <c r="B4007" s="7" t="s">
        <v>20</v>
      </c>
      <c r="C4007" s="15">
        <v>617.26688000000001</v>
      </c>
      <c r="D4007" s="15">
        <v>1101</v>
      </c>
      <c r="E4007" s="15">
        <f t="shared" si="363"/>
        <v>1099</v>
      </c>
      <c r="F4007" s="15">
        <f t="shared" si="365"/>
        <v>1099</v>
      </c>
      <c r="G4007" s="15">
        <f t="shared" si="365"/>
        <v>0</v>
      </c>
      <c r="H4007" s="15">
        <f t="shared" si="365"/>
        <v>0</v>
      </c>
    </row>
    <row r="4008" spans="1:8" ht="16.5" thickTop="1" thickBot="1" x14ac:dyDescent="0.3">
      <c r="A4008" s="5" t="s">
        <v>4705</v>
      </c>
      <c r="B4008" s="8" t="s">
        <v>24</v>
      </c>
      <c r="C4008" s="15">
        <v>227.43451999999999</v>
      </c>
      <c r="D4008" s="15">
        <v>501</v>
      </c>
      <c r="E4008" s="15">
        <f t="shared" si="363"/>
        <v>448</v>
      </c>
      <c r="F4008" s="15">
        <f t="shared" si="365"/>
        <v>448</v>
      </c>
      <c r="G4008" s="15">
        <f t="shared" si="365"/>
        <v>0</v>
      </c>
      <c r="H4008" s="15">
        <f t="shared" si="365"/>
        <v>0</v>
      </c>
    </row>
    <row r="4009" spans="1:8" ht="16.5" thickTop="1" thickBot="1" x14ac:dyDescent="0.3">
      <c r="A4009" s="5" t="s">
        <v>4706</v>
      </c>
      <c r="B4009" s="8" t="s">
        <v>34</v>
      </c>
      <c r="C4009" s="15">
        <v>389.83235999999999</v>
      </c>
      <c r="D4009" s="15">
        <v>600</v>
      </c>
      <c r="E4009" s="15">
        <f t="shared" si="363"/>
        <v>651</v>
      </c>
      <c r="F4009" s="15">
        <f>SUM(F4018,F4022)</f>
        <v>651</v>
      </c>
      <c r="G4009" s="15">
        <f>SUM(G4018,G4022)</f>
        <v>0</v>
      </c>
      <c r="H4009" s="15">
        <f>SUM(H4018,H4022)</f>
        <v>0</v>
      </c>
    </row>
    <row r="4010" spans="1:8" ht="16.5" thickTop="1" thickBot="1" x14ac:dyDescent="0.3">
      <c r="A4010" s="5" t="s">
        <v>4707</v>
      </c>
      <c r="B4010" s="7" t="s">
        <v>36</v>
      </c>
      <c r="C4010" s="15">
        <v>3.5</v>
      </c>
      <c r="D4010" s="15">
        <v>39</v>
      </c>
      <c r="E4010" s="15">
        <f t="shared" si="363"/>
        <v>39</v>
      </c>
      <c r="F4010" s="15">
        <f>SUM(F4014)</f>
        <v>39</v>
      </c>
      <c r="G4010" s="15">
        <f>SUM(G4014)</f>
        <v>0</v>
      </c>
      <c r="H4010" s="15">
        <f>SUM(H4014)</f>
        <v>0</v>
      </c>
    </row>
    <row r="4011" spans="1:8" ht="31.5" thickTop="1" thickBot="1" x14ac:dyDescent="0.3">
      <c r="A4011" s="5" t="s">
        <v>4708</v>
      </c>
      <c r="B4011" s="6" t="s">
        <v>4709</v>
      </c>
      <c r="C4011" s="14">
        <v>228.23452</v>
      </c>
      <c r="D4011" s="14">
        <v>540</v>
      </c>
      <c r="E4011" s="14">
        <f t="shared" si="363"/>
        <v>456</v>
      </c>
      <c r="F4011" s="14">
        <f>SUM(F4012,F4014)</f>
        <v>456</v>
      </c>
      <c r="G4011" s="14">
        <f>SUM(G4012,G4014)</f>
        <v>0</v>
      </c>
      <c r="H4011" s="14">
        <f>SUM(H4012,H4014)</f>
        <v>0</v>
      </c>
    </row>
    <row r="4012" spans="1:8" ht="16.5" thickTop="1" thickBot="1" x14ac:dyDescent="0.3">
      <c r="A4012" s="5" t="s">
        <v>4710</v>
      </c>
      <c r="B4012" s="7" t="s">
        <v>20</v>
      </c>
      <c r="C4012" s="15">
        <v>224.73452</v>
      </c>
      <c r="D4012" s="15">
        <v>501</v>
      </c>
      <c r="E4012" s="15">
        <f t="shared" si="363"/>
        <v>417</v>
      </c>
      <c r="F4012" s="15">
        <f>SUM(F4013)</f>
        <v>417</v>
      </c>
      <c r="G4012" s="15">
        <f>SUM(G4013)</f>
        <v>0</v>
      </c>
      <c r="H4012" s="15">
        <f>SUM(H4013)</f>
        <v>0</v>
      </c>
    </row>
    <row r="4013" spans="1:8" ht="16.5" thickTop="1" thickBot="1" x14ac:dyDescent="0.3">
      <c r="A4013" s="5" t="s">
        <v>4711</v>
      </c>
      <c r="B4013" s="8" t="s">
        <v>24</v>
      </c>
      <c r="C4013" s="15">
        <v>224.73452</v>
      </c>
      <c r="D4013" s="15">
        <v>501</v>
      </c>
      <c r="E4013" s="15">
        <f t="shared" si="363"/>
        <v>417</v>
      </c>
      <c r="F4013" s="15">
        <v>417</v>
      </c>
      <c r="G4013" s="15">
        <v>0</v>
      </c>
      <c r="H4013" s="15">
        <v>0</v>
      </c>
    </row>
    <row r="4014" spans="1:8" ht="16.5" thickTop="1" thickBot="1" x14ac:dyDescent="0.3">
      <c r="A4014" s="5" t="s">
        <v>4712</v>
      </c>
      <c r="B4014" s="7" t="s">
        <v>36</v>
      </c>
      <c r="C4014" s="15">
        <v>3.5</v>
      </c>
      <c r="D4014" s="15">
        <v>39</v>
      </c>
      <c r="E4014" s="15">
        <f t="shared" si="363"/>
        <v>39</v>
      </c>
      <c r="F4014" s="15">
        <v>39</v>
      </c>
      <c r="G4014" s="15">
        <v>0</v>
      </c>
      <c r="H4014" s="15">
        <v>0</v>
      </c>
    </row>
    <row r="4015" spans="1:8" ht="31.5" thickTop="1" thickBot="1" x14ac:dyDescent="0.3">
      <c r="A4015" s="5" t="s">
        <v>4713</v>
      </c>
      <c r="B4015" s="6" t="s">
        <v>4714</v>
      </c>
      <c r="C4015" s="14">
        <v>392.53235999999998</v>
      </c>
      <c r="D4015" s="14">
        <v>600</v>
      </c>
      <c r="E4015" s="14">
        <f t="shared" si="363"/>
        <v>600</v>
      </c>
      <c r="F4015" s="14">
        <f>SUM(F4016)</f>
        <v>600</v>
      </c>
      <c r="G4015" s="14">
        <f>SUM(G4016)</f>
        <v>0</v>
      </c>
      <c r="H4015" s="14">
        <f>SUM(H4016)</f>
        <v>0</v>
      </c>
    </row>
    <row r="4016" spans="1:8" ht="16.5" thickTop="1" thickBot="1" x14ac:dyDescent="0.3">
      <c r="A4016" s="5" t="s">
        <v>4715</v>
      </c>
      <c r="B4016" s="7" t="s">
        <v>20</v>
      </c>
      <c r="C4016" s="15">
        <v>392.53235999999998</v>
      </c>
      <c r="D4016" s="15">
        <v>600</v>
      </c>
      <c r="E4016" s="15">
        <f t="shared" si="363"/>
        <v>600</v>
      </c>
      <c r="F4016" s="15">
        <f>SUM(F4017:F4018)</f>
        <v>600</v>
      </c>
      <c r="G4016" s="15">
        <f>SUM(G4017:G4018)</f>
        <v>0</v>
      </c>
      <c r="H4016" s="15">
        <f>SUM(H4017:H4018)</f>
        <v>0</v>
      </c>
    </row>
    <row r="4017" spans="1:8" ht="16.5" thickTop="1" thickBot="1" x14ac:dyDescent="0.3">
      <c r="A4017" s="5" t="s">
        <v>4716</v>
      </c>
      <c r="B4017" s="8" t="s">
        <v>24</v>
      </c>
      <c r="C4017" s="15">
        <v>2.7</v>
      </c>
      <c r="D4017" s="15">
        <v>0</v>
      </c>
      <c r="E4017" s="15">
        <f t="shared" si="363"/>
        <v>0</v>
      </c>
      <c r="F4017" s="15">
        <v>0</v>
      </c>
      <c r="G4017" s="15">
        <v>0</v>
      </c>
      <c r="H4017" s="15">
        <v>0</v>
      </c>
    </row>
    <row r="4018" spans="1:8" ht="16.5" thickTop="1" thickBot="1" x14ac:dyDescent="0.3">
      <c r="A4018" s="5" t="s">
        <v>4717</v>
      </c>
      <c r="B4018" s="8" t="s">
        <v>34</v>
      </c>
      <c r="C4018" s="15">
        <v>389.83235999999999</v>
      </c>
      <c r="D4018" s="15">
        <v>600</v>
      </c>
      <c r="E4018" s="15">
        <f t="shared" si="363"/>
        <v>600</v>
      </c>
      <c r="F4018" s="15">
        <v>600</v>
      </c>
      <c r="G4018" s="15">
        <v>0</v>
      </c>
      <c r="H4018" s="15">
        <v>0</v>
      </c>
    </row>
    <row r="4019" spans="1:8" ht="31.5" thickTop="1" thickBot="1" x14ac:dyDescent="0.3">
      <c r="A4019" s="5" t="s">
        <v>4718</v>
      </c>
      <c r="B4019" s="6" t="s">
        <v>4719</v>
      </c>
      <c r="C4019" s="14">
        <v>0</v>
      </c>
      <c r="D4019" s="14">
        <v>0</v>
      </c>
      <c r="E4019" s="14">
        <f t="shared" si="363"/>
        <v>82</v>
      </c>
      <c r="F4019" s="14">
        <f>SUM(F4020)</f>
        <v>82</v>
      </c>
      <c r="G4019" s="14">
        <f>SUM(G4020)</f>
        <v>0</v>
      </c>
      <c r="H4019" s="14">
        <f>SUM(H4020)</f>
        <v>0</v>
      </c>
    </row>
    <row r="4020" spans="1:8" ht="16.5" thickTop="1" thickBot="1" x14ac:dyDescent="0.3">
      <c r="A4020" s="5" t="s">
        <v>4720</v>
      </c>
      <c r="B4020" s="7" t="s">
        <v>20</v>
      </c>
      <c r="C4020" s="15">
        <v>0</v>
      </c>
      <c r="D4020" s="15">
        <v>0</v>
      </c>
      <c r="E4020" s="15">
        <f t="shared" si="363"/>
        <v>82</v>
      </c>
      <c r="F4020" s="15">
        <f>SUM(F4021:F4022)</f>
        <v>82</v>
      </c>
      <c r="G4020" s="15">
        <f>SUM(G4021:G4022)</f>
        <v>0</v>
      </c>
      <c r="H4020" s="15">
        <f>SUM(H4021:H4022)</f>
        <v>0</v>
      </c>
    </row>
    <row r="4021" spans="1:8" ht="16.5" thickTop="1" thickBot="1" x14ac:dyDescent="0.3">
      <c r="A4021" s="5" t="s">
        <v>4721</v>
      </c>
      <c r="B4021" s="8" t="s">
        <v>24</v>
      </c>
      <c r="C4021" s="15">
        <v>0</v>
      </c>
      <c r="D4021" s="15">
        <v>0</v>
      </c>
      <c r="E4021" s="15">
        <f t="shared" si="363"/>
        <v>31</v>
      </c>
      <c r="F4021" s="15">
        <v>31</v>
      </c>
      <c r="G4021" s="15">
        <v>0</v>
      </c>
      <c r="H4021" s="15">
        <v>0</v>
      </c>
    </row>
    <row r="4022" spans="1:8" ht="16.5" thickTop="1" thickBot="1" x14ac:dyDescent="0.3">
      <c r="A4022" s="5" t="s">
        <v>4722</v>
      </c>
      <c r="B4022" s="8" t="s">
        <v>34</v>
      </c>
      <c r="C4022" s="15">
        <v>0</v>
      </c>
      <c r="D4022" s="15">
        <v>0</v>
      </c>
      <c r="E4022" s="15">
        <f t="shared" si="363"/>
        <v>51</v>
      </c>
      <c r="F4022" s="15">
        <v>51</v>
      </c>
      <c r="G4022" s="15">
        <v>0</v>
      </c>
      <c r="H4022" s="15">
        <v>0</v>
      </c>
    </row>
    <row r="4023" spans="1:8" ht="16.5" thickTop="1" thickBot="1" x14ac:dyDescent="0.3">
      <c r="A4023" s="5" t="s">
        <v>4723</v>
      </c>
      <c r="B4023" s="6" t="s">
        <v>4724</v>
      </c>
      <c r="C4023" s="14">
        <v>1990.70163</v>
      </c>
      <c r="D4023" s="14">
        <v>2337</v>
      </c>
      <c r="E4023" s="14">
        <f t="shared" si="363"/>
        <v>2340</v>
      </c>
      <c r="F4023" s="14">
        <f t="shared" ref="F4023:H4025" si="366">SUM(F4028,F4032)</f>
        <v>2340</v>
      </c>
      <c r="G4023" s="14">
        <f t="shared" si="366"/>
        <v>0</v>
      </c>
      <c r="H4023" s="14">
        <f t="shared" si="366"/>
        <v>0</v>
      </c>
    </row>
    <row r="4024" spans="1:8" ht="16.5" thickTop="1" thickBot="1" x14ac:dyDescent="0.3">
      <c r="A4024" s="5" t="s">
        <v>4725</v>
      </c>
      <c r="B4024" s="7" t="s">
        <v>20</v>
      </c>
      <c r="C4024" s="15">
        <v>1928.7496299999998</v>
      </c>
      <c r="D4024" s="15">
        <v>2337</v>
      </c>
      <c r="E4024" s="15">
        <f t="shared" si="363"/>
        <v>2340</v>
      </c>
      <c r="F4024" s="15">
        <f t="shared" si="366"/>
        <v>2340</v>
      </c>
      <c r="G4024" s="15">
        <f t="shared" si="366"/>
        <v>0</v>
      </c>
      <c r="H4024" s="15">
        <f t="shared" si="366"/>
        <v>0</v>
      </c>
    </row>
    <row r="4025" spans="1:8" ht="16.5" thickTop="1" thickBot="1" x14ac:dyDescent="0.3">
      <c r="A4025" s="5" t="s">
        <v>4726</v>
      </c>
      <c r="B4025" s="8" t="s">
        <v>24</v>
      </c>
      <c r="C4025" s="15">
        <v>151.74963</v>
      </c>
      <c r="D4025" s="15">
        <v>87</v>
      </c>
      <c r="E4025" s="15">
        <f t="shared" si="363"/>
        <v>90</v>
      </c>
      <c r="F4025" s="15">
        <f t="shared" si="366"/>
        <v>90</v>
      </c>
      <c r="G4025" s="15">
        <f t="shared" si="366"/>
        <v>0</v>
      </c>
      <c r="H4025" s="15">
        <f t="shared" si="366"/>
        <v>0</v>
      </c>
    </row>
    <row r="4026" spans="1:8" ht="16.5" thickTop="1" thickBot="1" x14ac:dyDescent="0.3">
      <c r="A4026" s="5" t="s">
        <v>4727</v>
      </c>
      <c r="B4026" s="8" t="s">
        <v>34</v>
      </c>
      <c r="C4026" s="15">
        <v>1777</v>
      </c>
      <c r="D4026" s="15">
        <v>2250</v>
      </c>
      <c r="E4026" s="15">
        <f t="shared" si="363"/>
        <v>2250</v>
      </c>
      <c r="F4026" s="15">
        <f>SUM(F4031)</f>
        <v>2250</v>
      </c>
      <c r="G4026" s="15">
        <f>SUM(G4031)</f>
        <v>0</v>
      </c>
      <c r="H4026" s="15">
        <f>SUM(H4031)</f>
        <v>0</v>
      </c>
    </row>
    <row r="4027" spans="1:8" ht="16.5" thickTop="1" thickBot="1" x14ac:dyDescent="0.3">
      <c r="A4027" s="5" t="s">
        <v>4728</v>
      </c>
      <c r="B4027" s="7" t="s">
        <v>36</v>
      </c>
      <c r="C4027" s="15">
        <v>61.951999999999998</v>
      </c>
      <c r="D4027" s="15">
        <v>0</v>
      </c>
      <c r="E4027" s="15">
        <f t="shared" si="363"/>
        <v>0</v>
      </c>
      <c r="F4027" s="15">
        <f>SUM(F4035)</f>
        <v>0</v>
      </c>
      <c r="G4027" s="15">
        <f>SUM(G4035)</f>
        <v>0</v>
      </c>
      <c r="H4027" s="15">
        <f>SUM(H4035)</f>
        <v>0</v>
      </c>
    </row>
    <row r="4028" spans="1:8" ht="31.5" thickTop="1" thickBot="1" x14ac:dyDescent="0.3">
      <c r="A4028" s="5" t="s">
        <v>4729</v>
      </c>
      <c r="B4028" s="6" t="s">
        <v>4730</v>
      </c>
      <c r="C4028" s="14">
        <v>1872.85</v>
      </c>
      <c r="D4028" s="14">
        <v>2337</v>
      </c>
      <c r="E4028" s="14">
        <f t="shared" si="363"/>
        <v>2340</v>
      </c>
      <c r="F4028" s="14">
        <f>SUM(F4029)</f>
        <v>2340</v>
      </c>
      <c r="G4028" s="14">
        <f>SUM(G4029)</f>
        <v>0</v>
      </c>
      <c r="H4028" s="14">
        <f>SUM(H4029)</f>
        <v>0</v>
      </c>
    </row>
    <row r="4029" spans="1:8" ht="16.5" thickTop="1" thickBot="1" x14ac:dyDescent="0.3">
      <c r="A4029" s="5" t="s">
        <v>4731</v>
      </c>
      <c r="B4029" s="7" t="s">
        <v>20</v>
      </c>
      <c r="C4029" s="15">
        <v>1872.85</v>
      </c>
      <c r="D4029" s="15">
        <v>2337</v>
      </c>
      <c r="E4029" s="15">
        <f t="shared" si="363"/>
        <v>2340</v>
      </c>
      <c r="F4029" s="15">
        <f>SUM(F4030:F4031)</f>
        <v>2340</v>
      </c>
      <c r="G4029" s="15">
        <f>SUM(G4030:G4031)</f>
        <v>0</v>
      </c>
      <c r="H4029" s="15">
        <f>SUM(H4030:H4031)</f>
        <v>0</v>
      </c>
    </row>
    <row r="4030" spans="1:8" ht="16.5" thickTop="1" thickBot="1" x14ac:dyDescent="0.3">
      <c r="A4030" s="5" t="s">
        <v>4732</v>
      </c>
      <c r="B4030" s="8" t="s">
        <v>24</v>
      </c>
      <c r="C4030" s="15">
        <v>95.85</v>
      </c>
      <c r="D4030" s="15">
        <v>87</v>
      </c>
      <c r="E4030" s="15">
        <f t="shared" si="363"/>
        <v>90</v>
      </c>
      <c r="F4030" s="15">
        <v>90</v>
      </c>
      <c r="G4030" s="15">
        <v>0</v>
      </c>
      <c r="H4030" s="15">
        <v>0</v>
      </c>
    </row>
    <row r="4031" spans="1:8" ht="16.5" thickTop="1" thickBot="1" x14ac:dyDescent="0.3">
      <c r="A4031" s="5" t="s">
        <v>4733</v>
      </c>
      <c r="B4031" s="8" t="s">
        <v>34</v>
      </c>
      <c r="C4031" s="15">
        <v>1777</v>
      </c>
      <c r="D4031" s="15">
        <v>2250</v>
      </c>
      <c r="E4031" s="15">
        <f t="shared" si="363"/>
        <v>2250</v>
      </c>
      <c r="F4031" s="15">
        <v>2250</v>
      </c>
      <c r="G4031" s="15">
        <v>0</v>
      </c>
      <c r="H4031" s="15">
        <v>0</v>
      </c>
    </row>
    <row r="4032" spans="1:8" ht="61.5" thickTop="1" thickBot="1" x14ac:dyDescent="0.3">
      <c r="A4032" s="5" t="s">
        <v>4734</v>
      </c>
      <c r="B4032" s="6" t="s">
        <v>4735</v>
      </c>
      <c r="C4032" s="14">
        <v>117.85163</v>
      </c>
      <c r="D4032" s="14">
        <v>0</v>
      </c>
      <c r="E4032" s="14">
        <f t="shared" si="363"/>
        <v>0</v>
      </c>
      <c r="F4032" s="14">
        <f>SUM(F4033,F4035)</f>
        <v>0</v>
      </c>
      <c r="G4032" s="14">
        <f>SUM(G4033,G4035)</f>
        <v>0</v>
      </c>
      <c r="H4032" s="14">
        <f>SUM(H4033,H4035)</f>
        <v>0</v>
      </c>
    </row>
    <row r="4033" spans="1:8" ht="16.5" thickTop="1" thickBot="1" x14ac:dyDescent="0.3">
      <c r="A4033" s="5" t="s">
        <v>4736</v>
      </c>
      <c r="B4033" s="7" t="s">
        <v>20</v>
      </c>
      <c r="C4033" s="15">
        <v>55.899630000000002</v>
      </c>
      <c r="D4033" s="15">
        <v>0</v>
      </c>
      <c r="E4033" s="15">
        <f t="shared" si="363"/>
        <v>0</v>
      </c>
      <c r="F4033" s="15">
        <f>SUM(F4034)</f>
        <v>0</v>
      </c>
      <c r="G4033" s="15">
        <f>SUM(G4034)</f>
        <v>0</v>
      </c>
      <c r="H4033" s="15">
        <f>SUM(H4034)</f>
        <v>0</v>
      </c>
    </row>
    <row r="4034" spans="1:8" ht="16.5" thickTop="1" thickBot="1" x14ac:dyDescent="0.3">
      <c r="A4034" s="5" t="s">
        <v>4737</v>
      </c>
      <c r="B4034" s="8" t="s">
        <v>24</v>
      </c>
      <c r="C4034" s="15">
        <v>55.899630000000002</v>
      </c>
      <c r="D4034" s="15">
        <v>0</v>
      </c>
      <c r="E4034" s="15">
        <f t="shared" si="363"/>
        <v>0</v>
      </c>
      <c r="F4034" s="15">
        <v>0</v>
      </c>
      <c r="G4034" s="15">
        <v>0</v>
      </c>
      <c r="H4034" s="15">
        <v>0</v>
      </c>
    </row>
    <row r="4035" spans="1:8" ht="16.5" thickTop="1" thickBot="1" x14ac:dyDescent="0.3">
      <c r="A4035" s="5" t="s">
        <v>4738</v>
      </c>
      <c r="B4035" s="7" t="s">
        <v>36</v>
      </c>
      <c r="C4035" s="15">
        <v>61.951999999999998</v>
      </c>
      <c r="D4035" s="15">
        <v>0</v>
      </c>
      <c r="E4035" s="15">
        <f t="shared" si="363"/>
        <v>0</v>
      </c>
      <c r="F4035" s="15">
        <v>0</v>
      </c>
      <c r="G4035" s="15">
        <v>0</v>
      </c>
      <c r="H4035" s="15">
        <v>0</v>
      </c>
    </row>
    <row r="4036" spans="1:8" ht="31.5" thickTop="1" thickBot="1" x14ac:dyDescent="0.3">
      <c r="A4036" s="5" t="s">
        <v>4739</v>
      </c>
      <c r="B4036" s="6" t="s">
        <v>4740</v>
      </c>
      <c r="C4036" s="14">
        <v>61928.473919999997</v>
      </c>
      <c r="D4036" s="14">
        <v>74087</v>
      </c>
      <c r="E4036" s="14">
        <f t="shared" si="363"/>
        <v>74287</v>
      </c>
      <c r="F4036" s="14">
        <f>SUM(F4043,F4050,F4052)</f>
        <v>74287</v>
      </c>
      <c r="G4036" s="14">
        <f>SUM(G4043,G4050,G4052)</f>
        <v>0</v>
      </c>
      <c r="H4036" s="14">
        <f>SUM(H4043,H4050,H4052)</f>
        <v>0</v>
      </c>
    </row>
    <row r="4037" spans="1:8" ht="16.5" thickTop="1" thickBot="1" x14ac:dyDescent="0.3">
      <c r="A4037" s="5" t="s">
        <v>4741</v>
      </c>
      <c r="B4037" s="7" t="s">
        <v>20</v>
      </c>
      <c r="C4037" s="15">
        <v>23705.155919999997</v>
      </c>
      <c r="D4037" s="15">
        <v>21800</v>
      </c>
      <c r="E4037" s="15">
        <f t="shared" si="363"/>
        <v>21500</v>
      </c>
      <c r="F4037" s="15">
        <f t="shared" ref="F4037:H4038" si="367">SUM(F4044,F4053)</f>
        <v>21500</v>
      </c>
      <c r="G4037" s="15">
        <f t="shared" si="367"/>
        <v>0</v>
      </c>
      <c r="H4037" s="15">
        <f t="shared" si="367"/>
        <v>0</v>
      </c>
    </row>
    <row r="4038" spans="1:8" ht="16.5" thickTop="1" thickBot="1" x14ac:dyDescent="0.3">
      <c r="A4038" s="5" t="s">
        <v>4742</v>
      </c>
      <c r="B4038" s="8" t="s">
        <v>24</v>
      </c>
      <c r="C4038" s="15">
        <v>1613.64462</v>
      </c>
      <c r="D4038" s="15">
        <v>1800</v>
      </c>
      <c r="E4038" s="15">
        <f t="shared" ref="E4038:E4101" si="368">SUM(F4038:H4038)</f>
        <v>1500</v>
      </c>
      <c r="F4038" s="15">
        <f t="shared" si="367"/>
        <v>1500</v>
      </c>
      <c r="G4038" s="15">
        <f t="shared" si="367"/>
        <v>0</v>
      </c>
      <c r="H4038" s="15">
        <f t="shared" si="367"/>
        <v>0</v>
      </c>
    </row>
    <row r="4039" spans="1:8" ht="16.5" thickTop="1" thickBot="1" x14ac:dyDescent="0.3">
      <c r="A4039" s="5" t="s">
        <v>4743</v>
      </c>
      <c r="B4039" s="8" t="s">
        <v>32</v>
      </c>
      <c r="C4039" s="15">
        <v>3796.5833200000002</v>
      </c>
      <c r="D4039" s="15">
        <v>2000</v>
      </c>
      <c r="E4039" s="15">
        <f t="shared" si="368"/>
        <v>2000</v>
      </c>
      <c r="F4039" s="15">
        <f t="shared" ref="F4039:H4041" si="369">SUM(F4046)</f>
        <v>2000</v>
      </c>
      <c r="G4039" s="15">
        <f t="shared" si="369"/>
        <v>0</v>
      </c>
      <c r="H4039" s="15">
        <f t="shared" si="369"/>
        <v>0</v>
      </c>
    </row>
    <row r="4040" spans="1:8" ht="16.5" thickTop="1" thickBot="1" x14ac:dyDescent="0.3">
      <c r="A4040" s="5" t="s">
        <v>4744</v>
      </c>
      <c r="B4040" s="8" t="s">
        <v>34</v>
      </c>
      <c r="C4040" s="15">
        <v>18294.92798</v>
      </c>
      <c r="D4040" s="15">
        <v>18000</v>
      </c>
      <c r="E4040" s="15">
        <f t="shared" si="368"/>
        <v>18000</v>
      </c>
      <c r="F4040" s="15">
        <f t="shared" si="369"/>
        <v>18000</v>
      </c>
      <c r="G4040" s="15">
        <f t="shared" si="369"/>
        <v>0</v>
      </c>
      <c r="H4040" s="15">
        <f t="shared" si="369"/>
        <v>0</v>
      </c>
    </row>
    <row r="4041" spans="1:8" ht="16.5" thickTop="1" thickBot="1" x14ac:dyDescent="0.3">
      <c r="A4041" s="5" t="s">
        <v>4745</v>
      </c>
      <c r="B4041" s="7" t="s">
        <v>36</v>
      </c>
      <c r="C4041" s="15">
        <v>38222.17</v>
      </c>
      <c r="D4041" s="15">
        <v>52287</v>
      </c>
      <c r="E4041" s="15">
        <f t="shared" si="368"/>
        <v>52787</v>
      </c>
      <c r="F4041" s="15">
        <f t="shared" si="369"/>
        <v>52787</v>
      </c>
      <c r="G4041" s="15">
        <f t="shared" si="369"/>
        <v>0</v>
      </c>
      <c r="H4041" s="15">
        <f t="shared" si="369"/>
        <v>0</v>
      </c>
    </row>
    <row r="4042" spans="1:8" ht="16.5" thickTop="1" thickBot="1" x14ac:dyDescent="0.3">
      <c r="A4042" s="5" t="s">
        <v>4746</v>
      </c>
      <c r="B4042" s="7" t="s">
        <v>40</v>
      </c>
      <c r="C4042" s="15">
        <v>1.1480000000000001</v>
      </c>
      <c r="D4042" s="15">
        <v>0</v>
      </c>
      <c r="E4042" s="15">
        <f t="shared" si="368"/>
        <v>0</v>
      </c>
      <c r="F4042" s="15">
        <f>SUM(F4049,F4051)</f>
        <v>0</v>
      </c>
      <c r="G4042" s="15">
        <f>SUM(G4049,G4051)</f>
        <v>0</v>
      </c>
      <c r="H4042" s="15">
        <f>SUM(H4049,H4051)</f>
        <v>0</v>
      </c>
    </row>
    <row r="4043" spans="1:8" ht="31.5" thickTop="1" thickBot="1" x14ac:dyDescent="0.3">
      <c r="A4043" s="5" t="s">
        <v>4747</v>
      </c>
      <c r="B4043" s="6" t="s">
        <v>4748</v>
      </c>
      <c r="C4043" s="14">
        <v>61294.113599999997</v>
      </c>
      <c r="D4043" s="14">
        <v>74087</v>
      </c>
      <c r="E4043" s="14">
        <f t="shared" si="368"/>
        <v>74287</v>
      </c>
      <c r="F4043" s="14">
        <f>SUM(F4044,F4048:F4049)</f>
        <v>74287</v>
      </c>
      <c r="G4043" s="14">
        <f>SUM(G4044,G4048:G4049)</f>
        <v>0</v>
      </c>
      <c r="H4043" s="14">
        <f>SUM(H4044,H4048:H4049)</f>
        <v>0</v>
      </c>
    </row>
    <row r="4044" spans="1:8" ht="16.5" thickTop="1" thickBot="1" x14ac:dyDescent="0.3">
      <c r="A4044" s="5" t="s">
        <v>4749</v>
      </c>
      <c r="B4044" s="7" t="s">
        <v>20</v>
      </c>
      <c r="C4044" s="15">
        <v>23071.043599999997</v>
      </c>
      <c r="D4044" s="15">
        <v>21800</v>
      </c>
      <c r="E4044" s="15">
        <f t="shared" si="368"/>
        <v>21500</v>
      </c>
      <c r="F4044" s="15">
        <f>SUM(F4045:F4047)</f>
        <v>21500</v>
      </c>
      <c r="G4044" s="15">
        <f>SUM(G4045:G4047)</f>
        <v>0</v>
      </c>
      <c r="H4044" s="15">
        <f>SUM(H4045:H4047)</f>
        <v>0</v>
      </c>
    </row>
    <row r="4045" spans="1:8" ht="16.5" thickTop="1" thickBot="1" x14ac:dyDescent="0.3">
      <c r="A4045" s="5" t="s">
        <v>4750</v>
      </c>
      <c r="B4045" s="8" t="s">
        <v>24</v>
      </c>
      <c r="C4045" s="15">
        <v>979.53229999999996</v>
      </c>
      <c r="D4045" s="15">
        <v>1800</v>
      </c>
      <c r="E4045" s="15">
        <f t="shared" si="368"/>
        <v>1500</v>
      </c>
      <c r="F4045" s="15">
        <v>1500</v>
      </c>
      <c r="G4045" s="15">
        <v>0</v>
      </c>
      <c r="H4045" s="15">
        <v>0</v>
      </c>
    </row>
    <row r="4046" spans="1:8" ht="16.5" thickTop="1" thickBot="1" x14ac:dyDescent="0.3">
      <c r="A4046" s="5" t="s">
        <v>4751</v>
      </c>
      <c r="B4046" s="8" t="s">
        <v>32</v>
      </c>
      <c r="C4046" s="15">
        <v>3796.5833200000002</v>
      </c>
      <c r="D4046" s="15">
        <v>2000</v>
      </c>
      <c r="E4046" s="15">
        <f t="shared" si="368"/>
        <v>2000</v>
      </c>
      <c r="F4046" s="15">
        <v>2000</v>
      </c>
      <c r="G4046" s="15">
        <v>0</v>
      </c>
      <c r="H4046" s="15">
        <v>0</v>
      </c>
    </row>
    <row r="4047" spans="1:8" ht="16.5" thickTop="1" thickBot="1" x14ac:dyDescent="0.3">
      <c r="A4047" s="5" t="s">
        <v>4752</v>
      </c>
      <c r="B4047" s="8" t="s">
        <v>34</v>
      </c>
      <c r="C4047" s="15">
        <v>18294.92798</v>
      </c>
      <c r="D4047" s="15">
        <v>18000</v>
      </c>
      <c r="E4047" s="15">
        <f t="shared" si="368"/>
        <v>18000</v>
      </c>
      <c r="F4047" s="15">
        <v>18000</v>
      </c>
      <c r="G4047" s="15">
        <v>0</v>
      </c>
      <c r="H4047" s="15">
        <v>0</v>
      </c>
    </row>
    <row r="4048" spans="1:8" ht="16.5" thickTop="1" thickBot="1" x14ac:dyDescent="0.3">
      <c r="A4048" s="5" t="s">
        <v>4753</v>
      </c>
      <c r="B4048" s="7" t="s">
        <v>36</v>
      </c>
      <c r="C4048" s="15">
        <v>38222.17</v>
      </c>
      <c r="D4048" s="15">
        <v>52287</v>
      </c>
      <c r="E4048" s="15">
        <f t="shared" si="368"/>
        <v>52787</v>
      </c>
      <c r="F4048" s="15">
        <v>52787</v>
      </c>
      <c r="G4048" s="15">
        <v>0</v>
      </c>
      <c r="H4048" s="15">
        <v>0</v>
      </c>
    </row>
    <row r="4049" spans="1:8" ht="16.5" thickTop="1" thickBot="1" x14ac:dyDescent="0.3">
      <c r="A4049" s="5" t="s">
        <v>4754</v>
      </c>
      <c r="B4049" s="7" t="s">
        <v>40</v>
      </c>
      <c r="C4049" s="15">
        <v>0.9</v>
      </c>
      <c r="D4049" s="15">
        <v>0</v>
      </c>
      <c r="E4049" s="15">
        <f t="shared" si="368"/>
        <v>0</v>
      </c>
      <c r="F4049" s="15">
        <v>0</v>
      </c>
      <c r="G4049" s="15">
        <v>0</v>
      </c>
      <c r="H4049" s="15">
        <v>0</v>
      </c>
    </row>
    <row r="4050" spans="1:8" ht="46.5" thickTop="1" thickBot="1" x14ac:dyDescent="0.3">
      <c r="A4050" s="5" t="s">
        <v>4755</v>
      </c>
      <c r="B4050" s="6" t="s">
        <v>4756</v>
      </c>
      <c r="C4050" s="14">
        <v>0.248</v>
      </c>
      <c r="D4050" s="14">
        <v>0</v>
      </c>
      <c r="E4050" s="14">
        <f t="shared" si="368"/>
        <v>0</v>
      </c>
      <c r="F4050" s="14">
        <f>SUM(F4051)</f>
        <v>0</v>
      </c>
      <c r="G4050" s="14">
        <f>SUM(G4051)</f>
        <v>0</v>
      </c>
      <c r="H4050" s="14">
        <f>SUM(H4051)</f>
        <v>0</v>
      </c>
    </row>
    <row r="4051" spans="1:8" ht="16.5" thickTop="1" thickBot="1" x14ac:dyDescent="0.3">
      <c r="A4051" s="5" t="s">
        <v>4757</v>
      </c>
      <c r="B4051" s="7" t="s">
        <v>40</v>
      </c>
      <c r="C4051" s="15">
        <v>0.248</v>
      </c>
      <c r="D4051" s="15">
        <v>0</v>
      </c>
      <c r="E4051" s="15">
        <f t="shared" si="368"/>
        <v>0</v>
      </c>
      <c r="F4051" s="15">
        <v>0</v>
      </c>
      <c r="G4051" s="15">
        <v>0</v>
      </c>
      <c r="H4051" s="15">
        <v>0</v>
      </c>
    </row>
    <row r="4052" spans="1:8" ht="46.5" thickTop="1" thickBot="1" x14ac:dyDescent="0.3">
      <c r="A4052" s="5" t="s">
        <v>4758</v>
      </c>
      <c r="B4052" s="6" t="s">
        <v>4759</v>
      </c>
      <c r="C4052" s="14">
        <v>634.11231999999995</v>
      </c>
      <c r="D4052" s="14">
        <v>0</v>
      </c>
      <c r="E4052" s="14">
        <f t="shared" si="368"/>
        <v>0</v>
      </c>
      <c r="F4052" s="14">
        <f t="shared" ref="F4052:H4053" si="370">SUM(F4053)</f>
        <v>0</v>
      </c>
      <c r="G4052" s="14">
        <f t="shared" si="370"/>
        <v>0</v>
      </c>
      <c r="H4052" s="14">
        <f t="shared" si="370"/>
        <v>0</v>
      </c>
    </row>
    <row r="4053" spans="1:8" ht="16.5" thickTop="1" thickBot="1" x14ac:dyDescent="0.3">
      <c r="A4053" s="5" t="s">
        <v>4760</v>
      </c>
      <c r="B4053" s="7" t="s">
        <v>20</v>
      </c>
      <c r="C4053" s="15">
        <v>634.11231999999995</v>
      </c>
      <c r="D4053" s="15">
        <v>0</v>
      </c>
      <c r="E4053" s="15">
        <f t="shared" si="368"/>
        <v>0</v>
      </c>
      <c r="F4053" s="15">
        <f t="shared" si="370"/>
        <v>0</v>
      </c>
      <c r="G4053" s="15">
        <f t="shared" si="370"/>
        <v>0</v>
      </c>
      <c r="H4053" s="15">
        <f t="shared" si="370"/>
        <v>0</v>
      </c>
    </row>
    <row r="4054" spans="1:8" ht="16.5" thickTop="1" thickBot="1" x14ac:dyDescent="0.3">
      <c r="A4054" s="5" t="s">
        <v>4761</v>
      </c>
      <c r="B4054" s="8" t="s">
        <v>24</v>
      </c>
      <c r="C4054" s="15">
        <v>634.11231999999995</v>
      </c>
      <c r="D4054" s="15">
        <v>0</v>
      </c>
      <c r="E4054" s="15">
        <f t="shared" si="368"/>
        <v>0</v>
      </c>
      <c r="F4054" s="15">
        <v>0</v>
      </c>
      <c r="G4054" s="15">
        <v>0</v>
      </c>
      <c r="H4054" s="15">
        <v>0</v>
      </c>
    </row>
    <row r="4055" spans="1:8" ht="16.5" thickTop="1" thickBot="1" x14ac:dyDescent="0.3">
      <c r="A4055" s="5" t="s">
        <v>4762</v>
      </c>
      <c r="B4055" s="6" t="s">
        <v>4763</v>
      </c>
      <c r="C4055" s="14">
        <v>215.47590999999997</v>
      </c>
      <c r="D4055" s="14">
        <v>437</v>
      </c>
      <c r="E4055" s="14">
        <f t="shared" si="368"/>
        <v>437</v>
      </c>
      <c r="F4055" s="14">
        <f>SUM(F4056,F4061)</f>
        <v>437</v>
      </c>
      <c r="G4055" s="14">
        <f>SUM(G4056,G4061)</f>
        <v>0</v>
      </c>
      <c r="H4055" s="14">
        <f>SUM(H4056,H4061)</f>
        <v>0</v>
      </c>
    </row>
    <row r="4056" spans="1:8" ht="16.5" thickTop="1" thickBot="1" x14ac:dyDescent="0.3">
      <c r="A4056" s="5" t="s">
        <v>4764</v>
      </c>
      <c r="B4056" s="7" t="s">
        <v>20</v>
      </c>
      <c r="C4056" s="15">
        <v>213.10090999999997</v>
      </c>
      <c r="D4056" s="15">
        <v>394</v>
      </c>
      <c r="E4056" s="15">
        <f t="shared" si="368"/>
        <v>394</v>
      </c>
      <c r="F4056" s="15">
        <f>SUM(F4057:F4060)</f>
        <v>394</v>
      </c>
      <c r="G4056" s="15">
        <f>SUM(G4057:G4060)</f>
        <v>0</v>
      </c>
      <c r="H4056" s="15">
        <f>SUM(H4057:H4060)</f>
        <v>0</v>
      </c>
    </row>
    <row r="4057" spans="1:8" ht="16.5" thickTop="1" thickBot="1" x14ac:dyDescent="0.3">
      <c r="A4057" s="5" t="s">
        <v>4765</v>
      </c>
      <c r="B4057" s="8" t="s">
        <v>22</v>
      </c>
      <c r="C4057" s="15">
        <v>157.97900999999999</v>
      </c>
      <c r="D4057" s="15">
        <v>150</v>
      </c>
      <c r="E4057" s="15">
        <f t="shared" si="368"/>
        <v>150</v>
      </c>
      <c r="F4057" s="15">
        <v>150</v>
      </c>
      <c r="G4057" s="15">
        <v>0</v>
      </c>
      <c r="H4057" s="15">
        <v>0</v>
      </c>
    </row>
    <row r="4058" spans="1:8" ht="16.5" thickTop="1" thickBot="1" x14ac:dyDescent="0.3">
      <c r="A4058" s="5" t="s">
        <v>4766</v>
      </c>
      <c r="B4058" s="8" t="s">
        <v>24</v>
      </c>
      <c r="C4058" s="15">
        <v>51.271900000000002</v>
      </c>
      <c r="D4058" s="15">
        <v>28</v>
      </c>
      <c r="E4058" s="15">
        <f t="shared" si="368"/>
        <v>28</v>
      </c>
      <c r="F4058" s="15">
        <v>28</v>
      </c>
      <c r="G4058" s="15">
        <v>0</v>
      </c>
      <c r="H4058" s="15">
        <v>0</v>
      </c>
    </row>
    <row r="4059" spans="1:8" ht="16.5" thickTop="1" thickBot="1" x14ac:dyDescent="0.3">
      <c r="A4059" s="5" t="s">
        <v>4767</v>
      </c>
      <c r="B4059" s="8" t="s">
        <v>32</v>
      </c>
      <c r="C4059" s="15">
        <v>3.85</v>
      </c>
      <c r="D4059" s="15">
        <v>0</v>
      </c>
      <c r="E4059" s="15">
        <f t="shared" si="368"/>
        <v>0</v>
      </c>
      <c r="F4059" s="15">
        <v>0</v>
      </c>
      <c r="G4059" s="15">
        <v>0</v>
      </c>
      <c r="H4059" s="15">
        <v>0</v>
      </c>
    </row>
    <row r="4060" spans="1:8" ht="16.5" thickTop="1" thickBot="1" x14ac:dyDescent="0.3">
      <c r="A4060" s="5" t="s">
        <v>4768</v>
      </c>
      <c r="B4060" s="8" t="s">
        <v>34</v>
      </c>
      <c r="C4060" s="15">
        <v>0</v>
      </c>
      <c r="D4060" s="15">
        <v>216</v>
      </c>
      <c r="E4060" s="15">
        <f t="shared" si="368"/>
        <v>216</v>
      </c>
      <c r="F4060" s="15">
        <v>216</v>
      </c>
      <c r="G4060" s="15">
        <v>0</v>
      </c>
      <c r="H4060" s="15">
        <v>0</v>
      </c>
    </row>
    <row r="4061" spans="1:8" ht="16.5" thickTop="1" thickBot="1" x14ac:dyDescent="0.3">
      <c r="A4061" s="5" t="s">
        <v>4769</v>
      </c>
      <c r="B4061" s="7" t="s">
        <v>36</v>
      </c>
      <c r="C4061" s="15">
        <v>2.375</v>
      </c>
      <c r="D4061" s="15">
        <v>43</v>
      </c>
      <c r="E4061" s="15">
        <f t="shared" si="368"/>
        <v>43</v>
      </c>
      <c r="F4061" s="15">
        <v>43</v>
      </c>
      <c r="G4061" s="15">
        <v>0</v>
      </c>
      <c r="H4061" s="15">
        <v>0</v>
      </c>
    </row>
    <row r="4062" spans="1:8" ht="31.5" thickTop="1" thickBot="1" x14ac:dyDescent="0.3">
      <c r="A4062" s="5" t="s">
        <v>4770</v>
      </c>
      <c r="B4062" s="6" t="s">
        <v>4771</v>
      </c>
      <c r="C4062" s="14">
        <v>2906168.7489999998</v>
      </c>
      <c r="D4062" s="14">
        <v>3162000</v>
      </c>
      <c r="E4062" s="14">
        <f t="shared" si="368"/>
        <v>3330000</v>
      </c>
      <c r="F4062" s="14">
        <f t="shared" ref="F4062:H4063" si="371">SUM(F4072,F4222,F4293,F4500,F4505)</f>
        <v>3330000</v>
      </c>
      <c r="G4062" s="14">
        <f t="shared" si="371"/>
        <v>0</v>
      </c>
      <c r="H4062" s="14">
        <f t="shared" si="371"/>
        <v>0</v>
      </c>
    </row>
    <row r="4063" spans="1:8" ht="16.5" thickTop="1" thickBot="1" x14ac:dyDescent="0.3">
      <c r="A4063" s="5" t="s">
        <v>4772</v>
      </c>
      <c r="B4063" s="7" t="s">
        <v>20</v>
      </c>
      <c r="C4063" s="15">
        <v>2884825.8639700003</v>
      </c>
      <c r="D4063" s="15">
        <v>3134162</v>
      </c>
      <c r="E4063" s="15">
        <f t="shared" si="368"/>
        <v>3312766</v>
      </c>
      <c r="F4063" s="15">
        <f t="shared" si="371"/>
        <v>3312766</v>
      </c>
      <c r="G4063" s="15">
        <f t="shared" si="371"/>
        <v>0</v>
      </c>
      <c r="H4063" s="15">
        <f t="shared" si="371"/>
        <v>0</v>
      </c>
    </row>
    <row r="4064" spans="1:8" ht="16.5" thickTop="1" thickBot="1" x14ac:dyDescent="0.3">
      <c r="A4064" s="5" t="s">
        <v>4773</v>
      </c>
      <c r="B4064" s="8" t="s">
        <v>22</v>
      </c>
      <c r="C4064" s="15">
        <v>33576.838500000005</v>
      </c>
      <c r="D4064" s="15">
        <v>31491</v>
      </c>
      <c r="E4064" s="15">
        <f t="shared" si="368"/>
        <v>31491</v>
      </c>
      <c r="F4064" s="15">
        <f>SUM(F4074,F4295)</f>
        <v>31491</v>
      </c>
      <c r="G4064" s="15">
        <f>SUM(G4074,G4295)</f>
        <v>0</v>
      </c>
      <c r="H4064" s="15">
        <f>SUM(H4074,H4295)</f>
        <v>0</v>
      </c>
    </row>
    <row r="4065" spans="1:8" ht="16.5" thickTop="1" thickBot="1" x14ac:dyDescent="0.3">
      <c r="A4065" s="5" t="s">
        <v>4774</v>
      </c>
      <c r="B4065" s="8" t="s">
        <v>24</v>
      </c>
      <c r="C4065" s="15">
        <v>66221.532699999996</v>
      </c>
      <c r="D4065" s="15">
        <v>78122</v>
      </c>
      <c r="E4065" s="15">
        <f t="shared" si="368"/>
        <v>81502</v>
      </c>
      <c r="F4065" s="15">
        <f>SUM(F4075,F4224,F4296,F4502,F4507)</f>
        <v>81502</v>
      </c>
      <c r="G4065" s="15">
        <f>SUM(G4075,G4224,G4296,G4502,G4507)</f>
        <v>0</v>
      </c>
      <c r="H4065" s="15">
        <f>SUM(H4075,H4224,H4296,H4502,H4507)</f>
        <v>0</v>
      </c>
    </row>
    <row r="4066" spans="1:8" ht="16.5" thickTop="1" thickBot="1" x14ac:dyDescent="0.3">
      <c r="A4066" s="5" t="s">
        <v>4775</v>
      </c>
      <c r="B4066" s="8" t="s">
        <v>28</v>
      </c>
      <c r="C4066" s="15">
        <v>8223.7814099999996</v>
      </c>
      <c r="D4066" s="15">
        <v>0</v>
      </c>
      <c r="E4066" s="15">
        <f t="shared" si="368"/>
        <v>0</v>
      </c>
      <c r="F4066" s="15">
        <f>SUM(F4297)</f>
        <v>0</v>
      </c>
      <c r="G4066" s="15">
        <f>SUM(G4297)</f>
        <v>0</v>
      </c>
      <c r="H4066" s="15">
        <f>SUM(H4297)</f>
        <v>0</v>
      </c>
    </row>
    <row r="4067" spans="1:8" ht="16.5" thickTop="1" thickBot="1" x14ac:dyDescent="0.3">
      <c r="A4067" s="5" t="s">
        <v>4776</v>
      </c>
      <c r="B4067" s="8" t="s">
        <v>30</v>
      </c>
      <c r="C4067" s="15">
        <v>3394.4113299999999</v>
      </c>
      <c r="D4067" s="15">
        <v>2078</v>
      </c>
      <c r="E4067" s="15">
        <f t="shared" si="368"/>
        <v>2351</v>
      </c>
      <c r="F4067" s="15">
        <f>SUM(F4076)</f>
        <v>2351</v>
      </c>
      <c r="G4067" s="15">
        <f>SUM(G4076)</f>
        <v>0</v>
      </c>
      <c r="H4067" s="15">
        <f>SUM(H4076)</f>
        <v>0</v>
      </c>
    </row>
    <row r="4068" spans="1:8" ht="16.5" thickTop="1" thickBot="1" x14ac:dyDescent="0.3">
      <c r="A4068" s="5" t="s">
        <v>4777</v>
      </c>
      <c r="B4068" s="8" t="s">
        <v>32</v>
      </c>
      <c r="C4068" s="15">
        <v>2755577.9481699998</v>
      </c>
      <c r="D4068" s="15">
        <v>3014450</v>
      </c>
      <c r="E4068" s="15">
        <f t="shared" si="368"/>
        <v>3180747</v>
      </c>
      <c r="F4068" s="15">
        <f>SUM(F4077,F4225,F4298)</f>
        <v>3180747</v>
      </c>
      <c r="G4068" s="15">
        <f>SUM(G4077,G4225,G4298)</f>
        <v>0</v>
      </c>
      <c r="H4068" s="15">
        <f>SUM(H4077,H4225,H4298)</f>
        <v>0</v>
      </c>
    </row>
    <row r="4069" spans="1:8" ht="16.5" thickTop="1" thickBot="1" x14ac:dyDescent="0.3">
      <c r="A4069" s="5" t="s">
        <v>4778</v>
      </c>
      <c r="B4069" s="8" t="s">
        <v>34</v>
      </c>
      <c r="C4069" s="15">
        <v>17831.351859999999</v>
      </c>
      <c r="D4069" s="15">
        <v>8021</v>
      </c>
      <c r="E4069" s="15">
        <f t="shared" si="368"/>
        <v>16675</v>
      </c>
      <c r="F4069" s="15">
        <f>SUM(F4078,F4226,F4299,F4503,F4508)</f>
        <v>16675</v>
      </c>
      <c r="G4069" s="15">
        <f>SUM(G4078,G4226,G4299,G4503,G4508)</f>
        <v>0</v>
      </c>
      <c r="H4069" s="15">
        <f>SUM(H4078,H4226,H4299,H4503,H4508)</f>
        <v>0</v>
      </c>
    </row>
    <row r="4070" spans="1:8" ht="16.5" thickTop="1" thickBot="1" x14ac:dyDescent="0.3">
      <c r="A4070" s="5" t="s">
        <v>4779</v>
      </c>
      <c r="B4070" s="7" t="s">
        <v>36</v>
      </c>
      <c r="C4070" s="15">
        <v>20484.53602</v>
      </c>
      <c r="D4070" s="15">
        <v>27838</v>
      </c>
      <c r="E4070" s="15">
        <f t="shared" si="368"/>
        <v>17234</v>
      </c>
      <c r="F4070" s="15">
        <f>SUM(F4079,F4300,F4504,F4509)</f>
        <v>17234</v>
      </c>
      <c r="G4070" s="15">
        <f>SUM(G4079,G4300,G4504,G4509)</f>
        <v>0</v>
      </c>
      <c r="H4070" s="15">
        <f>SUM(H4079,H4300,H4504,H4509)</f>
        <v>0</v>
      </c>
    </row>
    <row r="4071" spans="1:8" ht="16.5" thickTop="1" thickBot="1" x14ac:dyDescent="0.3">
      <c r="A4071" s="5" t="s">
        <v>4780</v>
      </c>
      <c r="B4071" s="7" t="s">
        <v>40</v>
      </c>
      <c r="C4071" s="15">
        <v>858.34901000000002</v>
      </c>
      <c r="D4071" s="15">
        <v>0</v>
      </c>
      <c r="E4071" s="15">
        <f t="shared" si="368"/>
        <v>0</v>
      </c>
      <c r="F4071" s="15">
        <f>SUM(F4080,F4227,F4301)</f>
        <v>0</v>
      </c>
      <c r="G4071" s="15">
        <f>SUM(G4080,G4227,G4301)</f>
        <v>0</v>
      </c>
      <c r="H4071" s="15">
        <f>SUM(H4080,H4227,H4301)</f>
        <v>0</v>
      </c>
    </row>
    <row r="4072" spans="1:8" ht="31.5" thickTop="1" thickBot="1" x14ac:dyDescent="0.3">
      <c r="A4072" s="5" t="s">
        <v>4781</v>
      </c>
      <c r="B4072" s="6" t="s">
        <v>4782</v>
      </c>
      <c r="C4072" s="14">
        <v>56499.127639999999</v>
      </c>
      <c r="D4072" s="14">
        <v>51500</v>
      </c>
      <c r="E4072" s="14">
        <f t="shared" si="368"/>
        <v>51950</v>
      </c>
      <c r="F4072" s="14">
        <f t="shared" ref="F4072:H4075" si="372">SUM(F4081,F4090,F4113,F4122,F4197,F4205,F4213,F4218)</f>
        <v>51950</v>
      </c>
      <c r="G4072" s="14">
        <f t="shared" si="372"/>
        <v>0</v>
      </c>
      <c r="H4072" s="14">
        <f t="shared" si="372"/>
        <v>0</v>
      </c>
    </row>
    <row r="4073" spans="1:8" ht="16.5" thickTop="1" thickBot="1" x14ac:dyDescent="0.3">
      <c r="A4073" s="5" t="s">
        <v>4783</v>
      </c>
      <c r="B4073" s="7" t="s">
        <v>20</v>
      </c>
      <c r="C4073" s="15">
        <v>54190.154559999995</v>
      </c>
      <c r="D4073" s="15">
        <v>50713</v>
      </c>
      <c r="E4073" s="15">
        <f t="shared" si="368"/>
        <v>51112</v>
      </c>
      <c r="F4073" s="15">
        <f t="shared" si="372"/>
        <v>51112</v>
      </c>
      <c r="G4073" s="15">
        <f t="shared" si="372"/>
        <v>0</v>
      </c>
      <c r="H4073" s="15">
        <f t="shared" si="372"/>
        <v>0</v>
      </c>
    </row>
    <row r="4074" spans="1:8" ht="16.5" thickTop="1" thickBot="1" x14ac:dyDescent="0.3">
      <c r="A4074" s="5" t="s">
        <v>4784</v>
      </c>
      <c r="B4074" s="8" t="s">
        <v>22</v>
      </c>
      <c r="C4074" s="15">
        <v>33456.514500000005</v>
      </c>
      <c r="D4074" s="15">
        <v>31491</v>
      </c>
      <c r="E4074" s="15">
        <f t="shared" si="368"/>
        <v>31491</v>
      </c>
      <c r="F4074" s="15">
        <f t="shared" si="372"/>
        <v>31491</v>
      </c>
      <c r="G4074" s="15">
        <f t="shared" si="372"/>
        <v>0</v>
      </c>
      <c r="H4074" s="15">
        <f t="shared" si="372"/>
        <v>0</v>
      </c>
    </row>
    <row r="4075" spans="1:8" ht="16.5" thickTop="1" thickBot="1" x14ac:dyDescent="0.3">
      <c r="A4075" s="5" t="s">
        <v>4785</v>
      </c>
      <c r="B4075" s="8" t="s">
        <v>24</v>
      </c>
      <c r="C4075" s="15">
        <v>16574.616000000002</v>
      </c>
      <c r="D4075" s="15">
        <v>16660</v>
      </c>
      <c r="E4075" s="15">
        <f t="shared" si="368"/>
        <v>16752</v>
      </c>
      <c r="F4075" s="15">
        <f t="shared" si="372"/>
        <v>16752</v>
      </c>
      <c r="G4075" s="15">
        <f t="shared" si="372"/>
        <v>0</v>
      </c>
      <c r="H4075" s="15">
        <f t="shared" si="372"/>
        <v>0</v>
      </c>
    </row>
    <row r="4076" spans="1:8" ht="16.5" thickTop="1" thickBot="1" x14ac:dyDescent="0.3">
      <c r="A4076" s="5" t="s">
        <v>4786</v>
      </c>
      <c r="B4076" s="8" t="s">
        <v>30</v>
      </c>
      <c r="C4076" s="15">
        <v>3394.4113299999999</v>
      </c>
      <c r="D4076" s="15">
        <v>2078</v>
      </c>
      <c r="E4076" s="15">
        <f t="shared" si="368"/>
        <v>2351</v>
      </c>
      <c r="F4076" s="15">
        <f>SUM(F4085,F4117,F4126)</f>
        <v>2351</v>
      </c>
      <c r="G4076" s="15">
        <f>SUM(G4085,G4117,G4126)</f>
        <v>0</v>
      </c>
      <c r="H4076" s="15">
        <f>SUM(H4085,H4117,H4126)</f>
        <v>0</v>
      </c>
    </row>
    <row r="4077" spans="1:8" ht="16.5" thickTop="1" thickBot="1" x14ac:dyDescent="0.3">
      <c r="A4077" s="5" t="s">
        <v>4787</v>
      </c>
      <c r="B4077" s="8" t="s">
        <v>32</v>
      </c>
      <c r="C4077" s="15">
        <v>638.32155000000012</v>
      </c>
      <c r="D4077" s="15">
        <v>307</v>
      </c>
      <c r="E4077" s="15">
        <f t="shared" si="368"/>
        <v>339</v>
      </c>
      <c r="F4077" s="15">
        <f>SUM(F4086,F4094,F4118,F4127,F4201,F4209)</f>
        <v>339</v>
      </c>
      <c r="G4077" s="15">
        <f>SUM(G4086,G4094,G4118,G4127,G4201,G4209)</f>
        <v>0</v>
      </c>
      <c r="H4077" s="15">
        <f>SUM(H4086,H4094,H4118,H4127,H4201,H4209)</f>
        <v>0</v>
      </c>
    </row>
    <row r="4078" spans="1:8" ht="16.5" thickTop="1" thickBot="1" x14ac:dyDescent="0.3">
      <c r="A4078" s="5" t="s">
        <v>4788</v>
      </c>
      <c r="B4078" s="8" t="s">
        <v>34</v>
      </c>
      <c r="C4078" s="15">
        <v>126.29118000000001</v>
      </c>
      <c r="D4078" s="15">
        <v>177</v>
      </c>
      <c r="E4078" s="15">
        <f t="shared" si="368"/>
        <v>179</v>
      </c>
      <c r="F4078" s="15">
        <f>SUM(F4087,F4095,F4119,F4128,F4202,F4210,F4217)</f>
        <v>179</v>
      </c>
      <c r="G4078" s="15">
        <f>SUM(G4087,G4095,G4119,G4128,G4202,G4210,G4217)</f>
        <v>0</v>
      </c>
      <c r="H4078" s="15">
        <f>SUM(H4087,H4095,H4119,H4128,H4202,H4210,H4217)</f>
        <v>0</v>
      </c>
    </row>
    <row r="4079" spans="1:8" ht="16.5" thickTop="1" thickBot="1" x14ac:dyDescent="0.3">
      <c r="A4079" s="5" t="s">
        <v>4789</v>
      </c>
      <c r="B4079" s="7" t="s">
        <v>36</v>
      </c>
      <c r="C4079" s="15">
        <v>2252.26235</v>
      </c>
      <c r="D4079" s="15">
        <v>787</v>
      </c>
      <c r="E4079" s="15">
        <f t="shared" si="368"/>
        <v>838</v>
      </c>
      <c r="F4079" s="15">
        <f>SUM(F4088,F4096,F4120,F4129,F4203,F4211)</f>
        <v>838</v>
      </c>
      <c r="G4079" s="15">
        <f>SUM(G4088,G4096,G4120,G4129,G4203,G4211)</f>
        <v>0</v>
      </c>
      <c r="H4079" s="15">
        <f>SUM(H4088,H4096,H4120,H4129,H4203,H4211)</f>
        <v>0</v>
      </c>
    </row>
    <row r="4080" spans="1:8" ht="16.5" thickTop="1" thickBot="1" x14ac:dyDescent="0.3">
      <c r="A4080" s="5" t="s">
        <v>4790</v>
      </c>
      <c r="B4080" s="7" t="s">
        <v>40</v>
      </c>
      <c r="C4080" s="15">
        <v>56.710729999999998</v>
      </c>
      <c r="D4080" s="15">
        <v>0</v>
      </c>
      <c r="E4080" s="15">
        <f t="shared" si="368"/>
        <v>0</v>
      </c>
      <c r="F4080" s="15">
        <f>SUM(F4089,F4097,F4121,F4204,F4212)</f>
        <v>0</v>
      </c>
      <c r="G4080" s="15">
        <f>SUM(G4089,G4097,G4121,G4204,G4212)</f>
        <v>0</v>
      </c>
      <c r="H4080" s="15">
        <f>SUM(H4089,H4097,H4121,H4204,H4212)</f>
        <v>0</v>
      </c>
    </row>
    <row r="4081" spans="1:8" ht="31.5" thickTop="1" thickBot="1" x14ac:dyDescent="0.3">
      <c r="A4081" s="5" t="s">
        <v>4791</v>
      </c>
      <c r="B4081" s="6" t="s">
        <v>4792</v>
      </c>
      <c r="C4081" s="14">
        <v>11410.001629999999</v>
      </c>
      <c r="D4081" s="14">
        <v>9414</v>
      </c>
      <c r="E4081" s="14">
        <f t="shared" si="368"/>
        <v>9730</v>
      </c>
      <c r="F4081" s="14">
        <f>SUM(F4082,F4088:F4089)</f>
        <v>9730</v>
      </c>
      <c r="G4081" s="14">
        <f>SUM(G4082,G4088:G4089)</f>
        <v>0</v>
      </c>
      <c r="H4081" s="14">
        <f>SUM(H4082,H4088:H4089)</f>
        <v>0</v>
      </c>
    </row>
    <row r="4082" spans="1:8" ht="16.5" thickTop="1" thickBot="1" x14ac:dyDescent="0.3">
      <c r="A4082" s="5" t="s">
        <v>4793</v>
      </c>
      <c r="B4082" s="7" t="s">
        <v>20</v>
      </c>
      <c r="C4082" s="15">
        <v>10892.48223</v>
      </c>
      <c r="D4082" s="15">
        <v>9321</v>
      </c>
      <c r="E4082" s="15">
        <f t="shared" si="368"/>
        <v>9604</v>
      </c>
      <c r="F4082" s="15">
        <f>SUM(F4083:F4087)</f>
        <v>9604</v>
      </c>
      <c r="G4082" s="15">
        <f>SUM(G4083:G4087)</f>
        <v>0</v>
      </c>
      <c r="H4082" s="15">
        <f>SUM(H4083:H4087)</f>
        <v>0</v>
      </c>
    </row>
    <row r="4083" spans="1:8" ht="16.5" thickTop="1" thickBot="1" x14ac:dyDescent="0.3">
      <c r="A4083" s="5" t="s">
        <v>4794</v>
      </c>
      <c r="B4083" s="8" t="s">
        <v>22</v>
      </c>
      <c r="C4083" s="15">
        <v>4250.6477500000001</v>
      </c>
      <c r="D4083" s="15">
        <v>4200</v>
      </c>
      <c r="E4083" s="15">
        <f t="shared" si="368"/>
        <v>4200</v>
      </c>
      <c r="F4083" s="15">
        <v>4200</v>
      </c>
      <c r="G4083" s="15">
        <v>0</v>
      </c>
      <c r="H4083" s="15">
        <v>0</v>
      </c>
    </row>
    <row r="4084" spans="1:8" ht="16.5" thickTop="1" thickBot="1" x14ac:dyDescent="0.3">
      <c r="A4084" s="5" t="s">
        <v>4795</v>
      </c>
      <c r="B4084" s="8" t="s">
        <v>24</v>
      </c>
      <c r="C4084" s="15">
        <v>3126.4286400000001</v>
      </c>
      <c r="D4084" s="15">
        <v>3000</v>
      </c>
      <c r="E4084" s="15">
        <f t="shared" si="368"/>
        <v>3000</v>
      </c>
      <c r="F4084" s="15">
        <v>3000</v>
      </c>
      <c r="G4084" s="15">
        <v>0</v>
      </c>
      <c r="H4084" s="15">
        <v>0</v>
      </c>
    </row>
    <row r="4085" spans="1:8" ht="16.5" thickTop="1" thickBot="1" x14ac:dyDescent="0.3">
      <c r="A4085" s="5" t="s">
        <v>4796</v>
      </c>
      <c r="B4085" s="8" t="s">
        <v>30</v>
      </c>
      <c r="C4085" s="15">
        <v>3376.09168</v>
      </c>
      <c r="D4085" s="15">
        <v>2025</v>
      </c>
      <c r="E4085" s="15">
        <f t="shared" si="368"/>
        <v>2298</v>
      </c>
      <c r="F4085" s="15">
        <v>2298</v>
      </c>
      <c r="G4085" s="15">
        <v>0</v>
      </c>
      <c r="H4085" s="15">
        <v>0</v>
      </c>
    </row>
    <row r="4086" spans="1:8" ht="16.5" thickTop="1" thickBot="1" x14ac:dyDescent="0.3">
      <c r="A4086" s="5" t="s">
        <v>4797</v>
      </c>
      <c r="B4086" s="8" t="s">
        <v>32</v>
      </c>
      <c r="C4086" s="15">
        <v>112.77160000000001</v>
      </c>
      <c r="D4086" s="15">
        <v>70</v>
      </c>
      <c r="E4086" s="15">
        <f t="shared" si="368"/>
        <v>80</v>
      </c>
      <c r="F4086" s="15">
        <v>80</v>
      </c>
      <c r="G4086" s="15">
        <v>0</v>
      </c>
      <c r="H4086" s="15">
        <v>0</v>
      </c>
    </row>
    <row r="4087" spans="1:8" ht="16.5" thickTop="1" thickBot="1" x14ac:dyDescent="0.3">
      <c r="A4087" s="5" t="s">
        <v>4798</v>
      </c>
      <c r="B4087" s="8" t="s">
        <v>34</v>
      </c>
      <c r="C4087" s="15">
        <v>26.542560000000002</v>
      </c>
      <c r="D4087" s="15">
        <v>26</v>
      </c>
      <c r="E4087" s="15">
        <f t="shared" si="368"/>
        <v>26</v>
      </c>
      <c r="F4087" s="15">
        <v>26</v>
      </c>
      <c r="G4087" s="15">
        <v>0</v>
      </c>
      <c r="H4087" s="15">
        <v>0</v>
      </c>
    </row>
    <row r="4088" spans="1:8" ht="16.5" thickTop="1" thickBot="1" x14ac:dyDescent="0.3">
      <c r="A4088" s="5" t="s">
        <v>4799</v>
      </c>
      <c r="B4088" s="7" t="s">
        <v>36</v>
      </c>
      <c r="C4088" s="15">
        <v>501.68018000000001</v>
      </c>
      <c r="D4088" s="15">
        <v>93</v>
      </c>
      <c r="E4088" s="15">
        <f t="shared" si="368"/>
        <v>126</v>
      </c>
      <c r="F4088" s="15">
        <v>126</v>
      </c>
      <c r="G4088" s="15">
        <v>0</v>
      </c>
      <c r="H4088" s="15">
        <v>0</v>
      </c>
    </row>
    <row r="4089" spans="1:8" ht="16.5" thickTop="1" thickBot="1" x14ac:dyDescent="0.3">
      <c r="A4089" s="5" t="s">
        <v>4800</v>
      </c>
      <c r="B4089" s="7" t="s">
        <v>40</v>
      </c>
      <c r="C4089" s="15">
        <v>15.839219999999999</v>
      </c>
      <c r="D4089" s="15">
        <v>0</v>
      </c>
      <c r="E4089" s="15">
        <f t="shared" si="368"/>
        <v>0</v>
      </c>
      <c r="F4089" s="15">
        <v>0</v>
      </c>
      <c r="G4089" s="15">
        <v>0</v>
      </c>
      <c r="H4089" s="15">
        <v>0</v>
      </c>
    </row>
    <row r="4090" spans="1:8" ht="16.5" thickTop="1" thickBot="1" x14ac:dyDescent="0.3">
      <c r="A4090" s="5" t="s">
        <v>4801</v>
      </c>
      <c r="B4090" s="6" t="s">
        <v>4802</v>
      </c>
      <c r="C4090" s="14">
        <v>3390.33473</v>
      </c>
      <c r="D4090" s="14">
        <v>3298</v>
      </c>
      <c r="E4090" s="14">
        <f t="shared" si="368"/>
        <v>3298</v>
      </c>
      <c r="F4090" s="14">
        <f t="shared" ref="F4090:H4091" si="373">SUM(F4098,F4106,F4109)</f>
        <v>3298</v>
      </c>
      <c r="G4090" s="14">
        <f t="shared" si="373"/>
        <v>0</v>
      </c>
      <c r="H4090" s="14">
        <f t="shared" si="373"/>
        <v>0</v>
      </c>
    </row>
    <row r="4091" spans="1:8" ht="16.5" thickTop="1" thickBot="1" x14ac:dyDescent="0.3">
      <c r="A4091" s="5" t="s">
        <v>4803</v>
      </c>
      <c r="B4091" s="7" t="s">
        <v>20</v>
      </c>
      <c r="C4091" s="15">
        <v>3347.3608799999997</v>
      </c>
      <c r="D4091" s="15">
        <v>3278</v>
      </c>
      <c r="E4091" s="15">
        <f t="shared" si="368"/>
        <v>3278</v>
      </c>
      <c r="F4091" s="15">
        <f t="shared" si="373"/>
        <v>3278</v>
      </c>
      <c r="G4091" s="15">
        <f t="shared" si="373"/>
        <v>0</v>
      </c>
      <c r="H4091" s="15">
        <f t="shared" si="373"/>
        <v>0</v>
      </c>
    </row>
    <row r="4092" spans="1:8" ht="16.5" thickTop="1" thickBot="1" x14ac:dyDescent="0.3">
      <c r="A4092" s="5" t="s">
        <v>4804</v>
      </c>
      <c r="B4092" s="8" t="s">
        <v>22</v>
      </c>
      <c r="C4092" s="15">
        <v>2458.9109800000001</v>
      </c>
      <c r="D4092" s="15">
        <v>2430</v>
      </c>
      <c r="E4092" s="15">
        <f t="shared" si="368"/>
        <v>2430</v>
      </c>
      <c r="F4092" s="15">
        <f>SUM(F4100)</f>
        <v>2430</v>
      </c>
      <c r="G4092" s="15">
        <f>SUM(G4100)</f>
        <v>0</v>
      </c>
      <c r="H4092" s="15">
        <f>SUM(H4100)</f>
        <v>0</v>
      </c>
    </row>
    <row r="4093" spans="1:8" ht="16.5" thickTop="1" thickBot="1" x14ac:dyDescent="0.3">
      <c r="A4093" s="5" t="s">
        <v>4805</v>
      </c>
      <c r="B4093" s="8" t="s">
        <v>24</v>
      </c>
      <c r="C4093" s="15">
        <v>836.94096999999999</v>
      </c>
      <c r="D4093" s="15">
        <v>819</v>
      </c>
      <c r="E4093" s="15">
        <f t="shared" si="368"/>
        <v>819</v>
      </c>
      <c r="F4093" s="15">
        <f>SUM(F4101,F4108,F4111)</f>
        <v>819</v>
      </c>
      <c r="G4093" s="15">
        <f>SUM(G4101,G4108,G4111)</f>
        <v>0</v>
      </c>
      <c r="H4093" s="15">
        <f>SUM(H4101,H4108,H4111)</f>
        <v>0</v>
      </c>
    </row>
    <row r="4094" spans="1:8" ht="16.5" thickTop="1" thickBot="1" x14ac:dyDescent="0.3">
      <c r="A4094" s="5" t="s">
        <v>4806</v>
      </c>
      <c r="B4094" s="8" t="s">
        <v>32</v>
      </c>
      <c r="C4094" s="15">
        <v>37.994039999999998</v>
      </c>
      <c r="D4094" s="15">
        <v>15</v>
      </c>
      <c r="E4094" s="15">
        <f t="shared" si="368"/>
        <v>15</v>
      </c>
      <c r="F4094" s="15">
        <f>SUM(F4102)</f>
        <v>15</v>
      </c>
      <c r="G4094" s="15">
        <f>SUM(G4102)</f>
        <v>0</v>
      </c>
      <c r="H4094" s="15">
        <f>SUM(H4102)</f>
        <v>0</v>
      </c>
    </row>
    <row r="4095" spans="1:8" ht="16.5" thickTop="1" thickBot="1" x14ac:dyDescent="0.3">
      <c r="A4095" s="5" t="s">
        <v>4807</v>
      </c>
      <c r="B4095" s="8" t="s">
        <v>34</v>
      </c>
      <c r="C4095" s="15">
        <v>13.514889999999999</v>
      </c>
      <c r="D4095" s="15">
        <v>14</v>
      </c>
      <c r="E4095" s="15">
        <f t="shared" si="368"/>
        <v>14</v>
      </c>
      <c r="F4095" s="15">
        <f>SUM(F4103,F4112)</f>
        <v>14</v>
      </c>
      <c r="G4095" s="15">
        <f>SUM(G4103,G4112)</f>
        <v>0</v>
      </c>
      <c r="H4095" s="15">
        <f>SUM(H4103,H4112)</f>
        <v>0</v>
      </c>
    </row>
    <row r="4096" spans="1:8" ht="16.5" thickTop="1" thickBot="1" x14ac:dyDescent="0.3">
      <c r="A4096" s="5" t="s">
        <v>4808</v>
      </c>
      <c r="B4096" s="7" t="s">
        <v>36</v>
      </c>
      <c r="C4096" s="15">
        <v>38.884500000000003</v>
      </c>
      <c r="D4096" s="15">
        <v>20</v>
      </c>
      <c r="E4096" s="15">
        <f t="shared" si="368"/>
        <v>20</v>
      </c>
      <c r="F4096" s="15">
        <f t="shared" ref="F4096:H4097" si="374">SUM(F4104)</f>
        <v>20</v>
      </c>
      <c r="G4096" s="15">
        <f t="shared" si="374"/>
        <v>0</v>
      </c>
      <c r="H4096" s="15">
        <f t="shared" si="374"/>
        <v>0</v>
      </c>
    </row>
    <row r="4097" spans="1:8" ht="16.5" thickTop="1" thickBot="1" x14ac:dyDescent="0.3">
      <c r="A4097" s="5" t="s">
        <v>4809</v>
      </c>
      <c r="B4097" s="7" t="s">
        <v>40</v>
      </c>
      <c r="C4097" s="15">
        <v>4.0893499999999996</v>
      </c>
      <c r="D4097" s="15">
        <v>0</v>
      </c>
      <c r="E4097" s="15">
        <f t="shared" si="368"/>
        <v>0</v>
      </c>
      <c r="F4097" s="15">
        <f t="shared" si="374"/>
        <v>0</v>
      </c>
      <c r="G4097" s="15">
        <f t="shared" si="374"/>
        <v>0</v>
      </c>
      <c r="H4097" s="15">
        <f t="shared" si="374"/>
        <v>0</v>
      </c>
    </row>
    <row r="4098" spans="1:8" ht="16.5" thickTop="1" thickBot="1" x14ac:dyDescent="0.3">
      <c r="A4098" s="5" t="s">
        <v>4810</v>
      </c>
      <c r="B4098" s="6" t="s">
        <v>4811</v>
      </c>
      <c r="C4098" s="14">
        <v>3190.8967700000003</v>
      </c>
      <c r="D4098" s="14">
        <v>3048</v>
      </c>
      <c r="E4098" s="14">
        <f t="shared" si="368"/>
        <v>3048</v>
      </c>
      <c r="F4098" s="14">
        <f>SUM(F4099,F4104:F4105)</f>
        <v>3048</v>
      </c>
      <c r="G4098" s="14">
        <f>SUM(G4099,G4104:G4105)</f>
        <v>0</v>
      </c>
      <c r="H4098" s="14">
        <f>SUM(H4099,H4104:H4105)</f>
        <v>0</v>
      </c>
    </row>
    <row r="4099" spans="1:8" ht="16.5" thickTop="1" thickBot="1" x14ac:dyDescent="0.3">
      <c r="A4099" s="5" t="s">
        <v>4812</v>
      </c>
      <c r="B4099" s="7" t="s">
        <v>20</v>
      </c>
      <c r="C4099" s="15">
        <v>3147.92292</v>
      </c>
      <c r="D4099" s="15">
        <v>3028</v>
      </c>
      <c r="E4099" s="15">
        <f t="shared" si="368"/>
        <v>3028</v>
      </c>
      <c r="F4099" s="15">
        <f>SUM(F4100:F4103)</f>
        <v>3028</v>
      </c>
      <c r="G4099" s="15">
        <f>SUM(G4100:G4103)</f>
        <v>0</v>
      </c>
      <c r="H4099" s="15">
        <f>SUM(H4100:H4103)</f>
        <v>0</v>
      </c>
    </row>
    <row r="4100" spans="1:8" ht="16.5" thickTop="1" thickBot="1" x14ac:dyDescent="0.3">
      <c r="A4100" s="5" t="s">
        <v>4813</v>
      </c>
      <c r="B4100" s="8" t="s">
        <v>22</v>
      </c>
      <c r="C4100" s="15">
        <v>2458.9109800000001</v>
      </c>
      <c r="D4100" s="15">
        <v>2430</v>
      </c>
      <c r="E4100" s="15">
        <f t="shared" si="368"/>
        <v>2430</v>
      </c>
      <c r="F4100" s="15">
        <v>2430</v>
      </c>
      <c r="G4100" s="15">
        <v>0</v>
      </c>
      <c r="H4100" s="15">
        <v>0</v>
      </c>
    </row>
    <row r="4101" spans="1:8" ht="16.5" thickTop="1" thickBot="1" x14ac:dyDescent="0.3">
      <c r="A4101" s="5" t="s">
        <v>4814</v>
      </c>
      <c r="B4101" s="8" t="s">
        <v>24</v>
      </c>
      <c r="C4101" s="15">
        <v>647.50297</v>
      </c>
      <c r="D4101" s="15">
        <v>579</v>
      </c>
      <c r="E4101" s="15">
        <f t="shared" si="368"/>
        <v>579</v>
      </c>
      <c r="F4101" s="15">
        <v>579</v>
      </c>
      <c r="G4101" s="15">
        <v>0</v>
      </c>
      <c r="H4101" s="15">
        <v>0</v>
      </c>
    </row>
    <row r="4102" spans="1:8" ht="16.5" thickTop="1" thickBot="1" x14ac:dyDescent="0.3">
      <c r="A4102" s="5" t="s">
        <v>4815</v>
      </c>
      <c r="B4102" s="8" t="s">
        <v>32</v>
      </c>
      <c r="C4102" s="15">
        <v>37.994039999999998</v>
      </c>
      <c r="D4102" s="15">
        <v>15</v>
      </c>
      <c r="E4102" s="15">
        <f t="shared" ref="E4102:E4165" si="375">SUM(F4102:H4102)</f>
        <v>15</v>
      </c>
      <c r="F4102" s="15">
        <v>15</v>
      </c>
      <c r="G4102" s="15">
        <v>0</v>
      </c>
      <c r="H4102" s="15">
        <v>0</v>
      </c>
    </row>
    <row r="4103" spans="1:8" ht="16.5" thickTop="1" thickBot="1" x14ac:dyDescent="0.3">
      <c r="A4103" s="5" t="s">
        <v>4816</v>
      </c>
      <c r="B4103" s="8" t="s">
        <v>34</v>
      </c>
      <c r="C4103" s="15">
        <v>3.5149300000000001</v>
      </c>
      <c r="D4103" s="15">
        <v>4</v>
      </c>
      <c r="E4103" s="15">
        <f t="shared" si="375"/>
        <v>4</v>
      </c>
      <c r="F4103" s="15">
        <v>4</v>
      </c>
      <c r="G4103" s="15">
        <v>0</v>
      </c>
      <c r="H4103" s="15">
        <v>0</v>
      </c>
    </row>
    <row r="4104" spans="1:8" ht="16.5" thickTop="1" thickBot="1" x14ac:dyDescent="0.3">
      <c r="A4104" s="5" t="s">
        <v>4817</v>
      </c>
      <c r="B4104" s="7" t="s">
        <v>36</v>
      </c>
      <c r="C4104" s="15">
        <v>38.884500000000003</v>
      </c>
      <c r="D4104" s="15">
        <v>20</v>
      </c>
      <c r="E4104" s="15">
        <f t="shared" si="375"/>
        <v>20</v>
      </c>
      <c r="F4104" s="15">
        <v>20</v>
      </c>
      <c r="G4104" s="15">
        <v>0</v>
      </c>
      <c r="H4104" s="15">
        <v>0</v>
      </c>
    </row>
    <row r="4105" spans="1:8" ht="16.5" thickTop="1" thickBot="1" x14ac:dyDescent="0.3">
      <c r="A4105" s="5" t="s">
        <v>4818</v>
      </c>
      <c r="B4105" s="7" t="s">
        <v>40</v>
      </c>
      <c r="C4105" s="15">
        <v>4.0893499999999996</v>
      </c>
      <c r="D4105" s="15">
        <v>0</v>
      </c>
      <c r="E4105" s="15">
        <f t="shared" si="375"/>
        <v>0</v>
      </c>
      <c r="F4105" s="15">
        <v>0</v>
      </c>
      <c r="G4105" s="15">
        <v>0</v>
      </c>
      <c r="H4105" s="15">
        <v>0</v>
      </c>
    </row>
    <row r="4106" spans="1:8" ht="31.5" thickTop="1" thickBot="1" x14ac:dyDescent="0.3">
      <c r="A4106" s="5" t="s">
        <v>4819</v>
      </c>
      <c r="B4106" s="6" t="s">
        <v>4820</v>
      </c>
      <c r="C4106" s="14">
        <v>99.74</v>
      </c>
      <c r="D4106" s="14">
        <v>150</v>
      </c>
      <c r="E4106" s="14">
        <f t="shared" si="375"/>
        <v>150</v>
      </c>
      <c r="F4106" s="14">
        <f t="shared" ref="F4106:H4107" si="376">SUM(F4107)</f>
        <v>150</v>
      </c>
      <c r="G4106" s="14">
        <f t="shared" si="376"/>
        <v>0</v>
      </c>
      <c r="H4106" s="14">
        <f t="shared" si="376"/>
        <v>0</v>
      </c>
    </row>
    <row r="4107" spans="1:8" ht="16.5" thickTop="1" thickBot="1" x14ac:dyDescent="0.3">
      <c r="A4107" s="5" t="s">
        <v>4821</v>
      </c>
      <c r="B4107" s="7" t="s">
        <v>20</v>
      </c>
      <c r="C4107" s="15">
        <v>99.74</v>
      </c>
      <c r="D4107" s="15">
        <v>150</v>
      </c>
      <c r="E4107" s="15">
        <f t="shared" si="375"/>
        <v>150</v>
      </c>
      <c r="F4107" s="15">
        <f t="shared" si="376"/>
        <v>150</v>
      </c>
      <c r="G4107" s="15">
        <f t="shared" si="376"/>
        <v>0</v>
      </c>
      <c r="H4107" s="15">
        <f t="shared" si="376"/>
        <v>0</v>
      </c>
    </row>
    <row r="4108" spans="1:8" ht="16.5" thickTop="1" thickBot="1" x14ac:dyDescent="0.3">
      <c r="A4108" s="5" t="s">
        <v>4822</v>
      </c>
      <c r="B4108" s="8" t="s">
        <v>24</v>
      </c>
      <c r="C4108" s="15">
        <v>99.74</v>
      </c>
      <c r="D4108" s="15">
        <v>150</v>
      </c>
      <c r="E4108" s="15">
        <f t="shared" si="375"/>
        <v>150</v>
      </c>
      <c r="F4108" s="15">
        <v>150</v>
      </c>
      <c r="G4108" s="15">
        <v>0</v>
      </c>
      <c r="H4108" s="15">
        <v>0</v>
      </c>
    </row>
    <row r="4109" spans="1:8" ht="31.5" thickTop="1" thickBot="1" x14ac:dyDescent="0.3">
      <c r="A4109" s="5" t="s">
        <v>4823</v>
      </c>
      <c r="B4109" s="6" t="s">
        <v>4824</v>
      </c>
      <c r="C4109" s="14">
        <v>99.697959999999995</v>
      </c>
      <c r="D4109" s="14">
        <v>100</v>
      </c>
      <c r="E4109" s="14">
        <f t="shared" si="375"/>
        <v>100</v>
      </c>
      <c r="F4109" s="14">
        <f>SUM(F4110)</f>
        <v>100</v>
      </c>
      <c r="G4109" s="14">
        <f>SUM(G4110)</f>
        <v>0</v>
      </c>
      <c r="H4109" s="14">
        <f>SUM(H4110)</f>
        <v>0</v>
      </c>
    </row>
    <row r="4110" spans="1:8" ht="16.5" thickTop="1" thickBot="1" x14ac:dyDescent="0.3">
      <c r="A4110" s="5" t="s">
        <v>4825</v>
      </c>
      <c r="B4110" s="7" t="s">
        <v>20</v>
      </c>
      <c r="C4110" s="15">
        <v>99.697959999999995</v>
      </c>
      <c r="D4110" s="15">
        <v>100</v>
      </c>
      <c r="E4110" s="15">
        <f t="shared" si="375"/>
        <v>100</v>
      </c>
      <c r="F4110" s="15">
        <f>SUM(F4111:F4112)</f>
        <v>100</v>
      </c>
      <c r="G4110" s="15">
        <f>SUM(G4111:G4112)</f>
        <v>0</v>
      </c>
      <c r="H4110" s="15">
        <f>SUM(H4111:H4112)</f>
        <v>0</v>
      </c>
    </row>
    <row r="4111" spans="1:8" ht="16.5" thickTop="1" thickBot="1" x14ac:dyDescent="0.3">
      <c r="A4111" s="5" t="s">
        <v>4826</v>
      </c>
      <c r="B4111" s="8" t="s">
        <v>24</v>
      </c>
      <c r="C4111" s="15">
        <v>89.697999999999993</v>
      </c>
      <c r="D4111" s="15">
        <v>90</v>
      </c>
      <c r="E4111" s="15">
        <f t="shared" si="375"/>
        <v>90</v>
      </c>
      <c r="F4111" s="15">
        <v>90</v>
      </c>
      <c r="G4111" s="15">
        <v>0</v>
      </c>
      <c r="H4111" s="15">
        <v>0</v>
      </c>
    </row>
    <row r="4112" spans="1:8" ht="16.5" thickTop="1" thickBot="1" x14ac:dyDescent="0.3">
      <c r="A4112" s="5" t="s">
        <v>4827</v>
      </c>
      <c r="B4112" s="8" t="s">
        <v>34</v>
      </c>
      <c r="C4112" s="15">
        <v>9.9999599999999997</v>
      </c>
      <c r="D4112" s="15">
        <v>10</v>
      </c>
      <c r="E4112" s="15">
        <f t="shared" si="375"/>
        <v>10</v>
      </c>
      <c r="F4112" s="15">
        <v>10</v>
      </c>
      <c r="G4112" s="15">
        <v>0</v>
      </c>
      <c r="H4112" s="15">
        <v>0</v>
      </c>
    </row>
    <row r="4113" spans="1:8" ht="31.5" thickTop="1" thickBot="1" x14ac:dyDescent="0.3">
      <c r="A4113" s="5" t="s">
        <v>4828</v>
      </c>
      <c r="B4113" s="6" t="s">
        <v>4829</v>
      </c>
      <c r="C4113" s="14">
        <v>12091.667220000001</v>
      </c>
      <c r="D4113" s="14">
        <v>7260</v>
      </c>
      <c r="E4113" s="14">
        <f t="shared" si="375"/>
        <v>7260</v>
      </c>
      <c r="F4113" s="14">
        <f>SUM(F4114,F4120:F4121)</f>
        <v>7260</v>
      </c>
      <c r="G4113" s="14">
        <f>SUM(G4114,G4120:G4121)</f>
        <v>0</v>
      </c>
      <c r="H4113" s="14">
        <f>SUM(H4114,H4120:H4121)</f>
        <v>0</v>
      </c>
    </row>
    <row r="4114" spans="1:8" ht="16.5" thickTop="1" thickBot="1" x14ac:dyDescent="0.3">
      <c r="A4114" s="5" t="s">
        <v>4830</v>
      </c>
      <c r="B4114" s="7" t="s">
        <v>20</v>
      </c>
      <c r="C4114" s="15">
        <v>11357.667930000001</v>
      </c>
      <c r="D4114" s="15">
        <v>7230</v>
      </c>
      <c r="E4114" s="15">
        <f t="shared" si="375"/>
        <v>7212</v>
      </c>
      <c r="F4114" s="15">
        <f>SUM(F4115:F4119)</f>
        <v>7212</v>
      </c>
      <c r="G4114" s="15">
        <f>SUM(G4115:G4119)</f>
        <v>0</v>
      </c>
      <c r="H4114" s="15">
        <f>SUM(H4115:H4119)</f>
        <v>0</v>
      </c>
    </row>
    <row r="4115" spans="1:8" ht="16.5" thickTop="1" thickBot="1" x14ac:dyDescent="0.3">
      <c r="A4115" s="5" t="s">
        <v>4831</v>
      </c>
      <c r="B4115" s="8" t="s">
        <v>22</v>
      </c>
      <c r="C4115" s="15">
        <v>4773.7142000000003</v>
      </c>
      <c r="D4115" s="15">
        <v>3100</v>
      </c>
      <c r="E4115" s="15">
        <f t="shared" si="375"/>
        <v>3100</v>
      </c>
      <c r="F4115" s="15">
        <v>3100</v>
      </c>
      <c r="G4115" s="15">
        <v>0</v>
      </c>
      <c r="H4115" s="15">
        <v>0</v>
      </c>
    </row>
    <row r="4116" spans="1:8" ht="16.5" thickTop="1" thickBot="1" x14ac:dyDescent="0.3">
      <c r="A4116" s="5" t="s">
        <v>4832</v>
      </c>
      <c r="B4116" s="8" t="s">
        <v>24</v>
      </c>
      <c r="C4116" s="15">
        <v>6519.8930799999998</v>
      </c>
      <c r="D4116" s="15">
        <v>4006</v>
      </c>
      <c r="E4116" s="15">
        <f t="shared" si="375"/>
        <v>3951</v>
      </c>
      <c r="F4116" s="15">
        <v>3951</v>
      </c>
      <c r="G4116" s="15">
        <v>0</v>
      </c>
      <c r="H4116" s="15">
        <v>0</v>
      </c>
    </row>
    <row r="4117" spans="1:8" ht="16.5" thickTop="1" thickBot="1" x14ac:dyDescent="0.3">
      <c r="A4117" s="5" t="s">
        <v>4833</v>
      </c>
      <c r="B4117" s="8" t="s">
        <v>30</v>
      </c>
      <c r="C4117" s="15">
        <v>15.890740000000001</v>
      </c>
      <c r="D4117" s="15">
        <v>50</v>
      </c>
      <c r="E4117" s="15">
        <f t="shared" si="375"/>
        <v>50</v>
      </c>
      <c r="F4117" s="15">
        <v>50</v>
      </c>
      <c r="G4117" s="15">
        <v>0</v>
      </c>
      <c r="H4117" s="15">
        <v>0</v>
      </c>
    </row>
    <row r="4118" spans="1:8" ht="16.5" thickTop="1" thickBot="1" x14ac:dyDescent="0.3">
      <c r="A4118" s="5" t="s">
        <v>4834</v>
      </c>
      <c r="B4118" s="8" t="s">
        <v>32</v>
      </c>
      <c r="C4118" s="15">
        <v>14.70079</v>
      </c>
      <c r="D4118" s="15">
        <v>30</v>
      </c>
      <c r="E4118" s="15">
        <f t="shared" si="375"/>
        <v>62</v>
      </c>
      <c r="F4118" s="15">
        <v>62</v>
      </c>
      <c r="G4118" s="15">
        <v>0</v>
      </c>
      <c r="H4118" s="15">
        <v>0</v>
      </c>
    </row>
    <row r="4119" spans="1:8" ht="16.5" thickTop="1" thickBot="1" x14ac:dyDescent="0.3">
      <c r="A4119" s="5" t="s">
        <v>4835</v>
      </c>
      <c r="B4119" s="8" t="s">
        <v>34</v>
      </c>
      <c r="C4119" s="15">
        <v>33.469119999999997</v>
      </c>
      <c r="D4119" s="15">
        <v>44</v>
      </c>
      <c r="E4119" s="15">
        <f t="shared" si="375"/>
        <v>49</v>
      </c>
      <c r="F4119" s="15">
        <v>49</v>
      </c>
      <c r="G4119" s="15">
        <v>0</v>
      </c>
      <c r="H4119" s="15">
        <v>0</v>
      </c>
    </row>
    <row r="4120" spans="1:8" ht="16.5" thickTop="1" thickBot="1" x14ac:dyDescent="0.3">
      <c r="A4120" s="5" t="s">
        <v>4836</v>
      </c>
      <c r="B4120" s="7" t="s">
        <v>36</v>
      </c>
      <c r="C4120" s="15">
        <v>724.37129000000004</v>
      </c>
      <c r="D4120" s="15">
        <v>30</v>
      </c>
      <c r="E4120" s="15">
        <f t="shared" si="375"/>
        <v>48</v>
      </c>
      <c r="F4120" s="15">
        <v>48</v>
      </c>
      <c r="G4120" s="15">
        <v>0</v>
      </c>
      <c r="H4120" s="15">
        <v>0</v>
      </c>
    </row>
    <row r="4121" spans="1:8" ht="16.5" thickTop="1" thickBot="1" x14ac:dyDescent="0.3">
      <c r="A4121" s="5" t="s">
        <v>4837</v>
      </c>
      <c r="B4121" s="7" t="s">
        <v>40</v>
      </c>
      <c r="C4121" s="15">
        <v>9.6280000000000001</v>
      </c>
      <c r="D4121" s="15">
        <v>0</v>
      </c>
      <c r="E4121" s="15">
        <f t="shared" si="375"/>
        <v>0</v>
      </c>
      <c r="F4121" s="15">
        <v>0</v>
      </c>
      <c r="G4121" s="15">
        <v>0</v>
      </c>
      <c r="H4121" s="15">
        <v>0</v>
      </c>
    </row>
    <row r="4122" spans="1:8" ht="31.5" thickTop="1" thickBot="1" x14ac:dyDescent="0.3">
      <c r="A4122" s="5" t="s">
        <v>4838</v>
      </c>
      <c r="B4122" s="6" t="s">
        <v>4839</v>
      </c>
      <c r="C4122" s="14">
        <v>22056.488049999996</v>
      </c>
      <c r="D4122" s="14">
        <v>22349</v>
      </c>
      <c r="E4122" s="14">
        <f t="shared" si="375"/>
        <v>22349</v>
      </c>
      <c r="F4122" s="14">
        <f t="shared" ref="F4122:H4125" si="377">SUM(F4130,F4138,F4144,F4150,F4155,F4161,F4167,F4173,F4179,F4185,F4191)</f>
        <v>22349</v>
      </c>
      <c r="G4122" s="14">
        <f t="shared" si="377"/>
        <v>0</v>
      </c>
      <c r="H4122" s="14">
        <f t="shared" si="377"/>
        <v>0</v>
      </c>
    </row>
    <row r="4123" spans="1:8" ht="16.5" thickTop="1" thickBot="1" x14ac:dyDescent="0.3">
      <c r="A4123" s="5" t="s">
        <v>4840</v>
      </c>
      <c r="B4123" s="7" t="s">
        <v>20</v>
      </c>
      <c r="C4123" s="15">
        <v>21343.187929999996</v>
      </c>
      <c r="D4123" s="15">
        <v>22049</v>
      </c>
      <c r="E4123" s="15">
        <f t="shared" si="375"/>
        <v>22049</v>
      </c>
      <c r="F4123" s="15">
        <f t="shared" si="377"/>
        <v>22049</v>
      </c>
      <c r="G4123" s="15">
        <f t="shared" si="377"/>
        <v>0</v>
      </c>
      <c r="H4123" s="15">
        <f t="shared" si="377"/>
        <v>0</v>
      </c>
    </row>
    <row r="4124" spans="1:8" ht="16.5" thickTop="1" thickBot="1" x14ac:dyDescent="0.3">
      <c r="A4124" s="5" t="s">
        <v>4841</v>
      </c>
      <c r="B4124" s="8" t="s">
        <v>22</v>
      </c>
      <c r="C4124" s="15">
        <v>17295.489229999999</v>
      </c>
      <c r="D4124" s="15">
        <v>17000</v>
      </c>
      <c r="E4124" s="15">
        <f t="shared" si="375"/>
        <v>17000</v>
      </c>
      <c r="F4124" s="15">
        <f t="shared" si="377"/>
        <v>17000</v>
      </c>
      <c r="G4124" s="15">
        <f t="shared" si="377"/>
        <v>0</v>
      </c>
      <c r="H4124" s="15">
        <f t="shared" si="377"/>
        <v>0</v>
      </c>
    </row>
    <row r="4125" spans="1:8" ht="16.5" thickTop="1" thickBot="1" x14ac:dyDescent="0.3">
      <c r="A4125" s="5" t="s">
        <v>4842</v>
      </c>
      <c r="B4125" s="8" t="s">
        <v>24</v>
      </c>
      <c r="C4125" s="15">
        <v>3684.8231199999996</v>
      </c>
      <c r="D4125" s="15">
        <v>4900</v>
      </c>
      <c r="E4125" s="15">
        <f t="shared" si="375"/>
        <v>4900</v>
      </c>
      <c r="F4125" s="15">
        <f t="shared" si="377"/>
        <v>4900</v>
      </c>
      <c r="G4125" s="15">
        <f t="shared" si="377"/>
        <v>0</v>
      </c>
      <c r="H4125" s="15">
        <f t="shared" si="377"/>
        <v>0</v>
      </c>
    </row>
    <row r="4126" spans="1:8" ht="16.5" thickTop="1" thickBot="1" x14ac:dyDescent="0.3">
      <c r="A4126" s="5" t="s">
        <v>4843</v>
      </c>
      <c r="B4126" s="8" t="s">
        <v>30</v>
      </c>
      <c r="C4126" s="15">
        <v>2.4289100000000001</v>
      </c>
      <c r="D4126" s="15">
        <v>3</v>
      </c>
      <c r="E4126" s="15">
        <f t="shared" si="375"/>
        <v>3</v>
      </c>
      <c r="F4126" s="15">
        <f>SUM(F4134)</f>
        <v>3</v>
      </c>
      <c r="G4126" s="15">
        <f>SUM(G4134)</f>
        <v>0</v>
      </c>
      <c r="H4126" s="15">
        <f>SUM(H4134)</f>
        <v>0</v>
      </c>
    </row>
    <row r="4127" spans="1:8" ht="16.5" thickTop="1" thickBot="1" x14ac:dyDescent="0.3">
      <c r="A4127" s="5" t="s">
        <v>4844</v>
      </c>
      <c r="B4127" s="8" t="s">
        <v>32</v>
      </c>
      <c r="C4127" s="15">
        <v>326.19891000000007</v>
      </c>
      <c r="D4127" s="15">
        <v>102</v>
      </c>
      <c r="E4127" s="15">
        <f t="shared" si="375"/>
        <v>102</v>
      </c>
      <c r="F4127" s="15">
        <f>SUM(F4135,F4142,F4148,F4154,F4159,F4165,F4171,F4177,F4183,F4189,F4195)</f>
        <v>102</v>
      </c>
      <c r="G4127" s="15">
        <f>SUM(G4135,G4142,G4148,G4154,G4159,G4165,G4171,G4177,G4183,G4189,G4195)</f>
        <v>0</v>
      </c>
      <c r="H4127" s="15">
        <f>SUM(H4135,H4142,H4148,H4154,H4159,H4165,H4171,H4177,H4183,H4189,H4195)</f>
        <v>0</v>
      </c>
    </row>
    <row r="4128" spans="1:8" ht="16.5" thickTop="1" thickBot="1" x14ac:dyDescent="0.3">
      <c r="A4128" s="5" t="s">
        <v>4845</v>
      </c>
      <c r="B4128" s="8" t="s">
        <v>34</v>
      </c>
      <c r="C4128" s="15">
        <v>34.247759999999992</v>
      </c>
      <c r="D4128" s="15">
        <v>44</v>
      </c>
      <c r="E4128" s="15">
        <f t="shared" si="375"/>
        <v>44</v>
      </c>
      <c r="F4128" s="15">
        <f>SUM(F4136,F4143,F4149,F4160,F4166,F4172,F4178,F4184,F4190,F4196)</f>
        <v>44</v>
      </c>
      <c r="G4128" s="15">
        <f>SUM(G4136,G4143,G4149,G4160,G4166,G4172,G4178,G4184,G4190,G4196)</f>
        <v>0</v>
      </c>
      <c r="H4128" s="15">
        <f>SUM(H4136,H4143,H4149,H4160,H4166,H4172,H4178,H4184,H4190,H4196)</f>
        <v>0</v>
      </c>
    </row>
    <row r="4129" spans="1:8" ht="16.5" thickTop="1" thickBot="1" x14ac:dyDescent="0.3">
      <c r="A4129" s="5" t="s">
        <v>4846</v>
      </c>
      <c r="B4129" s="7" t="s">
        <v>36</v>
      </c>
      <c r="C4129" s="15">
        <v>713.30011999999999</v>
      </c>
      <c r="D4129" s="15">
        <v>300</v>
      </c>
      <c r="E4129" s="15">
        <f t="shared" si="375"/>
        <v>300</v>
      </c>
      <c r="F4129" s="15">
        <f>SUM(F4137)</f>
        <v>300</v>
      </c>
      <c r="G4129" s="15">
        <f>SUM(G4137)</f>
        <v>0</v>
      </c>
      <c r="H4129" s="15">
        <f>SUM(H4137)</f>
        <v>0</v>
      </c>
    </row>
    <row r="4130" spans="1:8" ht="31.5" thickTop="1" thickBot="1" x14ac:dyDescent="0.3">
      <c r="A4130" s="5" t="s">
        <v>4847</v>
      </c>
      <c r="B4130" s="6" t="s">
        <v>4848</v>
      </c>
      <c r="C4130" s="14">
        <v>20907.061429999998</v>
      </c>
      <c r="D4130" s="14">
        <v>21816</v>
      </c>
      <c r="E4130" s="14">
        <f t="shared" si="375"/>
        <v>21748</v>
      </c>
      <c r="F4130" s="14">
        <f>SUM(F4131,F4137)</f>
        <v>21748</v>
      </c>
      <c r="G4130" s="14">
        <f>SUM(G4131,G4137)</f>
        <v>0</v>
      </c>
      <c r="H4130" s="14">
        <f>SUM(H4131,H4137)</f>
        <v>0</v>
      </c>
    </row>
    <row r="4131" spans="1:8" ht="16.5" thickTop="1" thickBot="1" x14ac:dyDescent="0.3">
      <c r="A4131" s="5" t="s">
        <v>4849</v>
      </c>
      <c r="B4131" s="7" t="s">
        <v>20</v>
      </c>
      <c r="C4131" s="15">
        <v>20193.761309999998</v>
      </c>
      <c r="D4131" s="15">
        <v>21516</v>
      </c>
      <c r="E4131" s="15">
        <f t="shared" si="375"/>
        <v>21448</v>
      </c>
      <c r="F4131" s="15">
        <f>SUM(F4132:F4136)</f>
        <v>21448</v>
      </c>
      <c r="G4131" s="15">
        <f>SUM(G4132:G4136)</f>
        <v>0</v>
      </c>
      <c r="H4131" s="15">
        <f>SUM(H4132:H4136)</f>
        <v>0</v>
      </c>
    </row>
    <row r="4132" spans="1:8" ht="16.5" thickTop="1" thickBot="1" x14ac:dyDescent="0.3">
      <c r="A4132" s="5" t="s">
        <v>4850</v>
      </c>
      <c r="B4132" s="8" t="s">
        <v>22</v>
      </c>
      <c r="C4132" s="15">
        <v>16614.00794</v>
      </c>
      <c r="D4132" s="15">
        <v>17000</v>
      </c>
      <c r="E4132" s="15">
        <f t="shared" si="375"/>
        <v>17000</v>
      </c>
      <c r="F4132" s="15">
        <v>17000</v>
      </c>
      <c r="G4132" s="15">
        <v>0</v>
      </c>
      <c r="H4132" s="15">
        <v>0</v>
      </c>
    </row>
    <row r="4133" spans="1:8" ht="16.5" thickTop="1" thickBot="1" x14ac:dyDescent="0.3">
      <c r="A4133" s="5" t="s">
        <v>4851</v>
      </c>
      <c r="B4133" s="8" t="s">
        <v>24</v>
      </c>
      <c r="C4133" s="15">
        <v>3273.10743</v>
      </c>
      <c r="D4133" s="15">
        <v>4437</v>
      </c>
      <c r="E4133" s="15">
        <f t="shared" si="375"/>
        <v>4379</v>
      </c>
      <c r="F4133" s="15">
        <v>4379</v>
      </c>
      <c r="G4133" s="15">
        <v>0</v>
      </c>
      <c r="H4133" s="15">
        <v>0</v>
      </c>
    </row>
    <row r="4134" spans="1:8" ht="16.5" thickTop="1" thickBot="1" x14ac:dyDescent="0.3">
      <c r="A4134" s="5" t="s">
        <v>4852</v>
      </c>
      <c r="B4134" s="8" t="s">
        <v>30</v>
      </c>
      <c r="C4134" s="15">
        <v>2.4289100000000001</v>
      </c>
      <c r="D4134" s="15">
        <v>3</v>
      </c>
      <c r="E4134" s="15">
        <f t="shared" si="375"/>
        <v>3</v>
      </c>
      <c r="F4134" s="15">
        <v>3</v>
      </c>
      <c r="G4134" s="15">
        <v>0</v>
      </c>
      <c r="H4134" s="15">
        <v>0</v>
      </c>
    </row>
    <row r="4135" spans="1:8" ht="16.5" thickTop="1" thickBot="1" x14ac:dyDescent="0.3">
      <c r="A4135" s="5" t="s">
        <v>4853</v>
      </c>
      <c r="B4135" s="8" t="s">
        <v>32</v>
      </c>
      <c r="C4135" s="15">
        <v>279.80014</v>
      </c>
      <c r="D4135" s="15">
        <v>44</v>
      </c>
      <c r="E4135" s="15">
        <f t="shared" si="375"/>
        <v>34</v>
      </c>
      <c r="F4135" s="15">
        <v>34</v>
      </c>
      <c r="G4135" s="15">
        <v>0</v>
      </c>
      <c r="H4135" s="15">
        <v>0</v>
      </c>
    </row>
    <row r="4136" spans="1:8" ht="16.5" thickTop="1" thickBot="1" x14ac:dyDescent="0.3">
      <c r="A4136" s="5" t="s">
        <v>4854</v>
      </c>
      <c r="B4136" s="8" t="s">
        <v>34</v>
      </c>
      <c r="C4136" s="15">
        <v>24.416889999999999</v>
      </c>
      <c r="D4136" s="15">
        <v>32</v>
      </c>
      <c r="E4136" s="15">
        <f t="shared" si="375"/>
        <v>32</v>
      </c>
      <c r="F4136" s="15">
        <v>32</v>
      </c>
      <c r="G4136" s="15">
        <v>0</v>
      </c>
      <c r="H4136" s="15">
        <v>0</v>
      </c>
    </row>
    <row r="4137" spans="1:8" ht="16.5" thickTop="1" thickBot="1" x14ac:dyDescent="0.3">
      <c r="A4137" s="5" t="s">
        <v>4855</v>
      </c>
      <c r="B4137" s="7" t="s">
        <v>36</v>
      </c>
      <c r="C4137" s="15">
        <v>713.30011999999999</v>
      </c>
      <c r="D4137" s="15">
        <v>300</v>
      </c>
      <c r="E4137" s="15">
        <f t="shared" si="375"/>
        <v>300</v>
      </c>
      <c r="F4137" s="15">
        <v>300</v>
      </c>
      <c r="G4137" s="15">
        <v>0</v>
      </c>
      <c r="H4137" s="15">
        <v>0</v>
      </c>
    </row>
    <row r="4138" spans="1:8" ht="31.5" thickTop="1" thickBot="1" x14ac:dyDescent="0.3">
      <c r="A4138" s="5" t="s">
        <v>4856</v>
      </c>
      <c r="B4138" s="6" t="s">
        <v>4857</v>
      </c>
      <c r="C4138" s="14">
        <v>221.17368999999999</v>
      </c>
      <c r="D4138" s="14">
        <v>99</v>
      </c>
      <c r="E4138" s="14">
        <f t="shared" si="375"/>
        <v>108</v>
      </c>
      <c r="F4138" s="14">
        <f>SUM(F4139)</f>
        <v>108</v>
      </c>
      <c r="G4138" s="14">
        <f>SUM(G4139)</f>
        <v>0</v>
      </c>
      <c r="H4138" s="14">
        <f>SUM(H4139)</f>
        <v>0</v>
      </c>
    </row>
    <row r="4139" spans="1:8" ht="16.5" thickTop="1" thickBot="1" x14ac:dyDescent="0.3">
      <c r="A4139" s="5" t="s">
        <v>4858</v>
      </c>
      <c r="B4139" s="7" t="s">
        <v>20</v>
      </c>
      <c r="C4139" s="15">
        <v>221.17368999999999</v>
      </c>
      <c r="D4139" s="15">
        <v>99</v>
      </c>
      <c r="E4139" s="15">
        <f t="shared" si="375"/>
        <v>108</v>
      </c>
      <c r="F4139" s="15">
        <f>SUM(F4140:F4143)</f>
        <v>108</v>
      </c>
      <c r="G4139" s="15">
        <f>SUM(G4140:G4143)</f>
        <v>0</v>
      </c>
      <c r="H4139" s="15">
        <f>SUM(H4140:H4143)</f>
        <v>0</v>
      </c>
    </row>
    <row r="4140" spans="1:8" ht="16.5" thickTop="1" thickBot="1" x14ac:dyDescent="0.3">
      <c r="A4140" s="5" t="s">
        <v>4859</v>
      </c>
      <c r="B4140" s="8" t="s">
        <v>22</v>
      </c>
      <c r="C4140" s="15">
        <v>125.17315000000001</v>
      </c>
      <c r="D4140" s="15">
        <v>0</v>
      </c>
      <c r="E4140" s="15">
        <f t="shared" si="375"/>
        <v>0</v>
      </c>
      <c r="F4140" s="15">
        <v>0</v>
      </c>
      <c r="G4140" s="15">
        <v>0</v>
      </c>
      <c r="H4140" s="15">
        <v>0</v>
      </c>
    </row>
    <row r="4141" spans="1:8" ht="16.5" thickTop="1" thickBot="1" x14ac:dyDescent="0.3">
      <c r="A4141" s="5" t="s">
        <v>4860</v>
      </c>
      <c r="B4141" s="8" t="s">
        <v>24</v>
      </c>
      <c r="C4141" s="15">
        <v>89.706999999999994</v>
      </c>
      <c r="D4141" s="15">
        <v>91</v>
      </c>
      <c r="E4141" s="15">
        <f t="shared" si="375"/>
        <v>100</v>
      </c>
      <c r="F4141" s="15">
        <v>100</v>
      </c>
      <c r="G4141" s="15">
        <v>0</v>
      </c>
      <c r="H4141" s="15">
        <v>0</v>
      </c>
    </row>
    <row r="4142" spans="1:8" ht="16.5" thickTop="1" thickBot="1" x14ac:dyDescent="0.3">
      <c r="A4142" s="5" t="s">
        <v>4861</v>
      </c>
      <c r="B4142" s="8" t="s">
        <v>32</v>
      </c>
      <c r="C4142" s="15">
        <v>5.0335400000000003</v>
      </c>
      <c r="D4142" s="15">
        <v>7</v>
      </c>
      <c r="E4142" s="15">
        <f t="shared" si="375"/>
        <v>7</v>
      </c>
      <c r="F4142" s="15">
        <v>7</v>
      </c>
      <c r="G4142" s="15">
        <v>0</v>
      </c>
      <c r="H4142" s="15">
        <v>0</v>
      </c>
    </row>
    <row r="4143" spans="1:8" ht="16.5" thickTop="1" thickBot="1" x14ac:dyDescent="0.3">
      <c r="A4143" s="5" t="s">
        <v>4862</v>
      </c>
      <c r="B4143" s="8" t="s">
        <v>34</v>
      </c>
      <c r="C4143" s="15">
        <v>1.26</v>
      </c>
      <c r="D4143" s="15">
        <v>1</v>
      </c>
      <c r="E4143" s="15">
        <f t="shared" si="375"/>
        <v>1</v>
      </c>
      <c r="F4143" s="15">
        <v>1</v>
      </c>
      <c r="G4143" s="15">
        <v>0</v>
      </c>
      <c r="H4143" s="15">
        <v>0</v>
      </c>
    </row>
    <row r="4144" spans="1:8" ht="31.5" thickTop="1" thickBot="1" x14ac:dyDescent="0.3">
      <c r="A4144" s="5" t="s">
        <v>4863</v>
      </c>
      <c r="B4144" s="6" t="s">
        <v>4864</v>
      </c>
      <c r="C4144" s="14">
        <v>160.19220000000001</v>
      </c>
      <c r="D4144" s="14">
        <v>70</v>
      </c>
      <c r="E4144" s="14">
        <f t="shared" si="375"/>
        <v>91</v>
      </c>
      <c r="F4144" s="14">
        <f>SUM(F4145)</f>
        <v>91</v>
      </c>
      <c r="G4144" s="14">
        <f>SUM(G4145)</f>
        <v>0</v>
      </c>
      <c r="H4144" s="14">
        <f>SUM(H4145)</f>
        <v>0</v>
      </c>
    </row>
    <row r="4145" spans="1:8" ht="16.5" thickTop="1" thickBot="1" x14ac:dyDescent="0.3">
      <c r="A4145" s="5" t="s">
        <v>4865</v>
      </c>
      <c r="B4145" s="7" t="s">
        <v>20</v>
      </c>
      <c r="C4145" s="15">
        <v>160.19220000000001</v>
      </c>
      <c r="D4145" s="15">
        <v>70</v>
      </c>
      <c r="E4145" s="15">
        <f t="shared" si="375"/>
        <v>91</v>
      </c>
      <c r="F4145" s="15">
        <f>SUM(F4146:F4149)</f>
        <v>91</v>
      </c>
      <c r="G4145" s="15">
        <f>SUM(G4146:G4149)</f>
        <v>0</v>
      </c>
      <c r="H4145" s="15">
        <f>SUM(H4146:H4149)</f>
        <v>0</v>
      </c>
    </row>
    <row r="4146" spans="1:8" ht="16.5" thickTop="1" thickBot="1" x14ac:dyDescent="0.3">
      <c r="A4146" s="5" t="s">
        <v>4866</v>
      </c>
      <c r="B4146" s="8" t="s">
        <v>22</v>
      </c>
      <c r="C4146" s="15">
        <v>84.593230000000005</v>
      </c>
      <c r="D4146" s="15">
        <v>0</v>
      </c>
      <c r="E4146" s="15">
        <f t="shared" si="375"/>
        <v>0</v>
      </c>
      <c r="F4146" s="15">
        <v>0</v>
      </c>
      <c r="G4146" s="15">
        <v>0</v>
      </c>
      <c r="H4146" s="15">
        <v>0</v>
      </c>
    </row>
    <row r="4147" spans="1:8" ht="16.5" thickTop="1" thickBot="1" x14ac:dyDescent="0.3">
      <c r="A4147" s="5" t="s">
        <v>4867</v>
      </c>
      <c r="B4147" s="8" t="s">
        <v>24</v>
      </c>
      <c r="C4147" s="15">
        <v>67.708479999999994</v>
      </c>
      <c r="D4147" s="15">
        <v>60</v>
      </c>
      <c r="E4147" s="15">
        <f t="shared" si="375"/>
        <v>79</v>
      </c>
      <c r="F4147" s="15">
        <v>79</v>
      </c>
      <c r="G4147" s="15">
        <v>0</v>
      </c>
      <c r="H4147" s="15">
        <v>0</v>
      </c>
    </row>
    <row r="4148" spans="1:8" ht="16.5" thickTop="1" thickBot="1" x14ac:dyDescent="0.3">
      <c r="A4148" s="5" t="s">
        <v>4868</v>
      </c>
      <c r="B4148" s="8" t="s">
        <v>32</v>
      </c>
      <c r="C4148" s="15">
        <v>7.8154899999999996</v>
      </c>
      <c r="D4148" s="15">
        <v>9</v>
      </c>
      <c r="E4148" s="15">
        <f t="shared" si="375"/>
        <v>11</v>
      </c>
      <c r="F4148" s="15">
        <v>11</v>
      </c>
      <c r="G4148" s="15">
        <v>0</v>
      </c>
      <c r="H4148" s="15">
        <v>0</v>
      </c>
    </row>
    <row r="4149" spans="1:8" ht="16.5" thickTop="1" thickBot="1" x14ac:dyDescent="0.3">
      <c r="A4149" s="5" t="s">
        <v>4869</v>
      </c>
      <c r="B4149" s="8" t="s">
        <v>34</v>
      </c>
      <c r="C4149" s="15">
        <v>7.4999999999999997E-2</v>
      </c>
      <c r="D4149" s="15">
        <v>1</v>
      </c>
      <c r="E4149" s="15">
        <f t="shared" si="375"/>
        <v>1</v>
      </c>
      <c r="F4149" s="15">
        <v>1</v>
      </c>
      <c r="G4149" s="15">
        <v>0</v>
      </c>
      <c r="H4149" s="15">
        <v>0</v>
      </c>
    </row>
    <row r="4150" spans="1:8" ht="31.5" thickTop="1" thickBot="1" x14ac:dyDescent="0.3">
      <c r="A4150" s="5" t="s">
        <v>4870</v>
      </c>
      <c r="B4150" s="6" t="s">
        <v>4871</v>
      </c>
      <c r="C4150" s="14">
        <v>146.76716999999999</v>
      </c>
      <c r="D4150" s="14">
        <v>83</v>
      </c>
      <c r="E4150" s="14">
        <f t="shared" si="375"/>
        <v>88</v>
      </c>
      <c r="F4150" s="14">
        <f>SUM(F4151)</f>
        <v>88</v>
      </c>
      <c r="G4150" s="14">
        <f>SUM(G4151)</f>
        <v>0</v>
      </c>
      <c r="H4150" s="14">
        <f>SUM(H4151)</f>
        <v>0</v>
      </c>
    </row>
    <row r="4151" spans="1:8" ht="16.5" thickTop="1" thickBot="1" x14ac:dyDescent="0.3">
      <c r="A4151" s="5" t="s">
        <v>4872</v>
      </c>
      <c r="B4151" s="7" t="s">
        <v>20</v>
      </c>
      <c r="C4151" s="15">
        <v>146.76716999999999</v>
      </c>
      <c r="D4151" s="15">
        <v>83</v>
      </c>
      <c r="E4151" s="15">
        <f t="shared" si="375"/>
        <v>88</v>
      </c>
      <c r="F4151" s="15">
        <f>SUM(F4152:F4154)</f>
        <v>88</v>
      </c>
      <c r="G4151" s="15">
        <f>SUM(G4152:G4154)</f>
        <v>0</v>
      </c>
      <c r="H4151" s="15">
        <f>SUM(H4152:H4154)</f>
        <v>0</v>
      </c>
    </row>
    <row r="4152" spans="1:8" ht="16.5" thickTop="1" thickBot="1" x14ac:dyDescent="0.3">
      <c r="A4152" s="5" t="s">
        <v>4873</v>
      </c>
      <c r="B4152" s="8" t="s">
        <v>22</v>
      </c>
      <c r="C4152" s="15">
        <v>78.128889999999998</v>
      </c>
      <c r="D4152" s="15">
        <v>0</v>
      </c>
      <c r="E4152" s="15">
        <f t="shared" si="375"/>
        <v>0</v>
      </c>
      <c r="F4152" s="15">
        <v>0</v>
      </c>
      <c r="G4152" s="15">
        <v>0</v>
      </c>
      <c r="H4152" s="15">
        <v>0</v>
      </c>
    </row>
    <row r="4153" spans="1:8" ht="16.5" thickTop="1" thickBot="1" x14ac:dyDescent="0.3">
      <c r="A4153" s="5" t="s">
        <v>4874</v>
      </c>
      <c r="B4153" s="8" t="s">
        <v>24</v>
      </c>
      <c r="C4153" s="15">
        <v>61.024590000000003</v>
      </c>
      <c r="D4153" s="15">
        <v>75</v>
      </c>
      <c r="E4153" s="15">
        <f t="shared" si="375"/>
        <v>80</v>
      </c>
      <c r="F4153" s="15">
        <v>80</v>
      </c>
      <c r="G4153" s="15">
        <v>0</v>
      </c>
      <c r="H4153" s="15">
        <v>0</v>
      </c>
    </row>
    <row r="4154" spans="1:8" ht="16.5" thickTop="1" thickBot="1" x14ac:dyDescent="0.3">
      <c r="A4154" s="5" t="s">
        <v>4875</v>
      </c>
      <c r="B4154" s="8" t="s">
        <v>32</v>
      </c>
      <c r="C4154" s="15">
        <v>7.6136900000000001</v>
      </c>
      <c r="D4154" s="15">
        <v>8</v>
      </c>
      <c r="E4154" s="15">
        <f t="shared" si="375"/>
        <v>8</v>
      </c>
      <c r="F4154" s="15">
        <v>8</v>
      </c>
      <c r="G4154" s="15">
        <v>0</v>
      </c>
      <c r="H4154" s="15">
        <v>0</v>
      </c>
    </row>
    <row r="4155" spans="1:8" ht="31.5" thickTop="1" thickBot="1" x14ac:dyDescent="0.3">
      <c r="A4155" s="5" t="s">
        <v>4876</v>
      </c>
      <c r="B4155" s="6" t="s">
        <v>4877</v>
      </c>
      <c r="C4155" s="14">
        <v>97.806280000000001</v>
      </c>
      <c r="D4155" s="14">
        <v>47</v>
      </c>
      <c r="E4155" s="14">
        <f t="shared" si="375"/>
        <v>55</v>
      </c>
      <c r="F4155" s="14">
        <f>SUM(F4156)</f>
        <v>55</v>
      </c>
      <c r="G4155" s="14">
        <f>SUM(G4156)</f>
        <v>0</v>
      </c>
      <c r="H4155" s="14">
        <f>SUM(H4156)</f>
        <v>0</v>
      </c>
    </row>
    <row r="4156" spans="1:8" ht="16.5" thickTop="1" thickBot="1" x14ac:dyDescent="0.3">
      <c r="A4156" s="5" t="s">
        <v>4878</v>
      </c>
      <c r="B4156" s="7" t="s">
        <v>20</v>
      </c>
      <c r="C4156" s="15">
        <v>97.806280000000001</v>
      </c>
      <c r="D4156" s="15">
        <v>47</v>
      </c>
      <c r="E4156" s="15">
        <f t="shared" si="375"/>
        <v>55</v>
      </c>
      <c r="F4156" s="15">
        <f>SUM(F4157:F4160)</f>
        <v>55</v>
      </c>
      <c r="G4156" s="15">
        <f>SUM(G4157:G4160)</f>
        <v>0</v>
      </c>
      <c r="H4156" s="15">
        <f>SUM(H4157:H4160)</f>
        <v>0</v>
      </c>
    </row>
    <row r="4157" spans="1:8" ht="16.5" thickTop="1" thickBot="1" x14ac:dyDescent="0.3">
      <c r="A4157" s="5" t="s">
        <v>4879</v>
      </c>
      <c r="B4157" s="8" t="s">
        <v>22</v>
      </c>
      <c r="C4157" s="15">
        <v>60.667459999999998</v>
      </c>
      <c r="D4157" s="15">
        <v>0</v>
      </c>
      <c r="E4157" s="15">
        <f t="shared" si="375"/>
        <v>0</v>
      </c>
      <c r="F4157" s="15">
        <v>0</v>
      </c>
      <c r="G4157" s="15">
        <v>0</v>
      </c>
      <c r="H4157" s="15">
        <v>0</v>
      </c>
    </row>
    <row r="4158" spans="1:8" ht="16.5" thickTop="1" thickBot="1" x14ac:dyDescent="0.3">
      <c r="A4158" s="5" t="s">
        <v>4880</v>
      </c>
      <c r="B4158" s="8" t="s">
        <v>24</v>
      </c>
      <c r="C4158" s="15">
        <v>33.186770000000003</v>
      </c>
      <c r="D4158" s="15">
        <v>40</v>
      </c>
      <c r="E4158" s="15">
        <f t="shared" si="375"/>
        <v>46</v>
      </c>
      <c r="F4158" s="15">
        <v>46</v>
      </c>
      <c r="G4158" s="15">
        <v>0</v>
      </c>
      <c r="H4158" s="15">
        <v>0</v>
      </c>
    </row>
    <row r="4159" spans="1:8" ht="16.5" thickTop="1" thickBot="1" x14ac:dyDescent="0.3">
      <c r="A4159" s="5" t="s">
        <v>4881</v>
      </c>
      <c r="B4159" s="8" t="s">
        <v>32</v>
      </c>
      <c r="C4159" s="15">
        <v>2.8509600000000002</v>
      </c>
      <c r="D4159" s="15">
        <v>6</v>
      </c>
      <c r="E4159" s="15">
        <f t="shared" si="375"/>
        <v>8</v>
      </c>
      <c r="F4159" s="15">
        <v>8</v>
      </c>
      <c r="G4159" s="15">
        <v>0</v>
      </c>
      <c r="H4159" s="15">
        <v>0</v>
      </c>
    </row>
    <row r="4160" spans="1:8" ht="16.5" thickTop="1" thickBot="1" x14ac:dyDescent="0.3">
      <c r="A4160" s="5" t="s">
        <v>4882</v>
      </c>
      <c r="B4160" s="8" t="s">
        <v>34</v>
      </c>
      <c r="C4160" s="15">
        <v>1.1010899999999999</v>
      </c>
      <c r="D4160" s="15">
        <v>1</v>
      </c>
      <c r="E4160" s="15">
        <f t="shared" si="375"/>
        <v>1</v>
      </c>
      <c r="F4160" s="15">
        <v>1</v>
      </c>
      <c r="G4160" s="15">
        <v>0</v>
      </c>
      <c r="H4160" s="15">
        <v>0</v>
      </c>
    </row>
    <row r="4161" spans="1:8" ht="31.5" thickTop="1" thickBot="1" x14ac:dyDescent="0.3">
      <c r="A4161" s="5" t="s">
        <v>4883</v>
      </c>
      <c r="B4161" s="6" t="s">
        <v>4884</v>
      </c>
      <c r="C4161" s="14">
        <v>136.59221000000002</v>
      </c>
      <c r="D4161" s="14">
        <v>66</v>
      </c>
      <c r="E4161" s="14">
        <f t="shared" si="375"/>
        <v>70</v>
      </c>
      <c r="F4161" s="14">
        <f>SUM(F4162)</f>
        <v>70</v>
      </c>
      <c r="G4161" s="14">
        <f>SUM(G4162)</f>
        <v>0</v>
      </c>
      <c r="H4161" s="14">
        <f>SUM(H4162)</f>
        <v>0</v>
      </c>
    </row>
    <row r="4162" spans="1:8" ht="16.5" thickTop="1" thickBot="1" x14ac:dyDescent="0.3">
      <c r="A4162" s="5" t="s">
        <v>4885</v>
      </c>
      <c r="B4162" s="7" t="s">
        <v>20</v>
      </c>
      <c r="C4162" s="15">
        <v>136.59221000000002</v>
      </c>
      <c r="D4162" s="15">
        <v>66</v>
      </c>
      <c r="E4162" s="15">
        <f t="shared" si="375"/>
        <v>70</v>
      </c>
      <c r="F4162" s="15">
        <f>SUM(F4163:F4166)</f>
        <v>70</v>
      </c>
      <c r="G4162" s="15">
        <f>SUM(G4163:G4166)</f>
        <v>0</v>
      </c>
      <c r="H4162" s="15">
        <f>SUM(H4163:H4166)</f>
        <v>0</v>
      </c>
    </row>
    <row r="4163" spans="1:8" ht="16.5" thickTop="1" thickBot="1" x14ac:dyDescent="0.3">
      <c r="A4163" s="5" t="s">
        <v>4886</v>
      </c>
      <c r="B4163" s="8" t="s">
        <v>22</v>
      </c>
      <c r="C4163" s="15">
        <v>86.039760000000001</v>
      </c>
      <c r="D4163" s="15">
        <v>0</v>
      </c>
      <c r="E4163" s="15">
        <f t="shared" si="375"/>
        <v>0</v>
      </c>
      <c r="F4163" s="15">
        <v>0</v>
      </c>
      <c r="G4163" s="15">
        <v>0</v>
      </c>
      <c r="H4163" s="15">
        <v>0</v>
      </c>
    </row>
    <row r="4164" spans="1:8" ht="16.5" thickTop="1" thickBot="1" x14ac:dyDescent="0.3">
      <c r="A4164" s="5" t="s">
        <v>4887</v>
      </c>
      <c r="B4164" s="8" t="s">
        <v>24</v>
      </c>
      <c r="C4164" s="15">
        <v>37.501080000000002</v>
      </c>
      <c r="D4164" s="15">
        <v>54</v>
      </c>
      <c r="E4164" s="15">
        <f t="shared" si="375"/>
        <v>54</v>
      </c>
      <c r="F4164" s="15">
        <v>54</v>
      </c>
      <c r="G4164" s="15">
        <v>0</v>
      </c>
      <c r="H4164" s="15">
        <v>0</v>
      </c>
    </row>
    <row r="4165" spans="1:8" ht="16.5" thickTop="1" thickBot="1" x14ac:dyDescent="0.3">
      <c r="A4165" s="5" t="s">
        <v>4888</v>
      </c>
      <c r="B4165" s="8" t="s">
        <v>32</v>
      </c>
      <c r="C4165" s="15">
        <v>7.76945</v>
      </c>
      <c r="D4165" s="15">
        <v>7</v>
      </c>
      <c r="E4165" s="15">
        <f t="shared" si="375"/>
        <v>11</v>
      </c>
      <c r="F4165" s="15">
        <v>11</v>
      </c>
      <c r="G4165" s="15">
        <v>0</v>
      </c>
      <c r="H4165" s="15">
        <v>0</v>
      </c>
    </row>
    <row r="4166" spans="1:8" ht="16.5" thickTop="1" thickBot="1" x14ac:dyDescent="0.3">
      <c r="A4166" s="5" t="s">
        <v>4889</v>
      </c>
      <c r="B4166" s="8" t="s">
        <v>34</v>
      </c>
      <c r="C4166" s="15">
        <v>5.2819200000000004</v>
      </c>
      <c r="D4166" s="15">
        <v>5</v>
      </c>
      <c r="E4166" s="15">
        <f t="shared" ref="E4166:E4229" si="378">SUM(F4166:H4166)</f>
        <v>5</v>
      </c>
      <c r="F4166" s="15">
        <v>5</v>
      </c>
      <c r="G4166" s="15">
        <v>0</v>
      </c>
      <c r="H4166" s="15">
        <v>0</v>
      </c>
    </row>
    <row r="4167" spans="1:8" ht="31.5" thickTop="1" thickBot="1" x14ac:dyDescent="0.3">
      <c r="A4167" s="5" t="s">
        <v>4890</v>
      </c>
      <c r="B4167" s="6" t="s">
        <v>4891</v>
      </c>
      <c r="C4167" s="14">
        <v>83.826719999999995</v>
      </c>
      <c r="D4167" s="14">
        <v>37</v>
      </c>
      <c r="E4167" s="14">
        <f t="shared" si="378"/>
        <v>43</v>
      </c>
      <c r="F4167" s="14">
        <f>SUM(F4168)</f>
        <v>43</v>
      </c>
      <c r="G4167" s="14">
        <f>SUM(G4168)</f>
        <v>0</v>
      </c>
      <c r="H4167" s="14">
        <f>SUM(H4168)</f>
        <v>0</v>
      </c>
    </row>
    <row r="4168" spans="1:8" ht="16.5" thickTop="1" thickBot="1" x14ac:dyDescent="0.3">
      <c r="A4168" s="5" t="s">
        <v>4892</v>
      </c>
      <c r="B4168" s="7" t="s">
        <v>20</v>
      </c>
      <c r="C4168" s="15">
        <v>83.826719999999995</v>
      </c>
      <c r="D4168" s="15">
        <v>37</v>
      </c>
      <c r="E4168" s="15">
        <f t="shared" si="378"/>
        <v>43</v>
      </c>
      <c r="F4168" s="15">
        <f>SUM(F4169:F4172)</f>
        <v>43</v>
      </c>
      <c r="G4168" s="15">
        <f>SUM(G4169:G4172)</f>
        <v>0</v>
      </c>
      <c r="H4168" s="15">
        <f>SUM(H4169:H4172)</f>
        <v>0</v>
      </c>
    </row>
    <row r="4169" spans="1:8" ht="16.5" thickTop="1" thickBot="1" x14ac:dyDescent="0.3">
      <c r="A4169" s="5" t="s">
        <v>4893</v>
      </c>
      <c r="B4169" s="8" t="s">
        <v>22</v>
      </c>
      <c r="C4169" s="15">
        <v>51.81259</v>
      </c>
      <c r="D4169" s="15">
        <v>0</v>
      </c>
      <c r="E4169" s="15">
        <f t="shared" si="378"/>
        <v>0</v>
      </c>
      <c r="F4169" s="15">
        <v>0</v>
      </c>
      <c r="G4169" s="15">
        <v>0</v>
      </c>
      <c r="H4169" s="15">
        <v>0</v>
      </c>
    </row>
    <row r="4170" spans="1:8" ht="16.5" thickTop="1" thickBot="1" x14ac:dyDescent="0.3">
      <c r="A4170" s="5" t="s">
        <v>4894</v>
      </c>
      <c r="B4170" s="8" t="s">
        <v>24</v>
      </c>
      <c r="C4170" s="15">
        <v>31.05959</v>
      </c>
      <c r="D4170" s="15">
        <v>35</v>
      </c>
      <c r="E4170" s="15">
        <f t="shared" si="378"/>
        <v>41</v>
      </c>
      <c r="F4170" s="15">
        <v>41</v>
      </c>
      <c r="G4170" s="15">
        <v>0</v>
      </c>
      <c r="H4170" s="15">
        <v>0</v>
      </c>
    </row>
    <row r="4171" spans="1:8" ht="16.5" thickTop="1" thickBot="1" x14ac:dyDescent="0.3">
      <c r="A4171" s="5" t="s">
        <v>4895</v>
      </c>
      <c r="B4171" s="8" t="s">
        <v>32</v>
      </c>
      <c r="C4171" s="15">
        <v>0.25325999999999999</v>
      </c>
      <c r="D4171" s="15">
        <v>1</v>
      </c>
      <c r="E4171" s="15">
        <f t="shared" si="378"/>
        <v>1</v>
      </c>
      <c r="F4171" s="15">
        <v>1</v>
      </c>
      <c r="G4171" s="15">
        <v>0</v>
      </c>
      <c r="H4171" s="15">
        <v>0</v>
      </c>
    </row>
    <row r="4172" spans="1:8" ht="16.5" thickTop="1" thickBot="1" x14ac:dyDescent="0.3">
      <c r="A4172" s="5" t="s">
        <v>4896</v>
      </c>
      <c r="B4172" s="8" t="s">
        <v>34</v>
      </c>
      <c r="C4172" s="15">
        <v>0.70128000000000001</v>
      </c>
      <c r="D4172" s="15">
        <v>1</v>
      </c>
      <c r="E4172" s="15">
        <f t="shared" si="378"/>
        <v>1</v>
      </c>
      <c r="F4172" s="15">
        <v>1</v>
      </c>
      <c r="G4172" s="15">
        <v>0</v>
      </c>
      <c r="H4172" s="15">
        <v>0</v>
      </c>
    </row>
    <row r="4173" spans="1:8" ht="31.5" thickTop="1" thickBot="1" x14ac:dyDescent="0.3">
      <c r="A4173" s="5" t="s">
        <v>4897</v>
      </c>
      <c r="B4173" s="6" t="s">
        <v>4898</v>
      </c>
      <c r="C4173" s="14">
        <v>85.014859999999999</v>
      </c>
      <c r="D4173" s="14">
        <v>45</v>
      </c>
      <c r="E4173" s="14">
        <f t="shared" si="378"/>
        <v>45</v>
      </c>
      <c r="F4173" s="14">
        <f>SUM(F4174)</f>
        <v>45</v>
      </c>
      <c r="G4173" s="14">
        <f>SUM(G4174)</f>
        <v>0</v>
      </c>
      <c r="H4173" s="14">
        <f>SUM(H4174)</f>
        <v>0</v>
      </c>
    </row>
    <row r="4174" spans="1:8" ht="16.5" thickTop="1" thickBot="1" x14ac:dyDescent="0.3">
      <c r="A4174" s="5" t="s">
        <v>4899</v>
      </c>
      <c r="B4174" s="7" t="s">
        <v>20</v>
      </c>
      <c r="C4174" s="15">
        <v>85.014859999999999</v>
      </c>
      <c r="D4174" s="15">
        <v>45</v>
      </c>
      <c r="E4174" s="15">
        <f t="shared" si="378"/>
        <v>45</v>
      </c>
      <c r="F4174" s="15">
        <f>SUM(F4175:F4178)</f>
        <v>45</v>
      </c>
      <c r="G4174" s="15">
        <f>SUM(G4175:G4178)</f>
        <v>0</v>
      </c>
      <c r="H4174" s="15">
        <f>SUM(H4175:H4178)</f>
        <v>0</v>
      </c>
    </row>
    <row r="4175" spans="1:8" ht="16.5" thickTop="1" thickBot="1" x14ac:dyDescent="0.3">
      <c r="A4175" s="5" t="s">
        <v>4900</v>
      </c>
      <c r="B4175" s="8" t="s">
        <v>22</v>
      </c>
      <c r="C4175" s="15">
        <v>48.500770000000003</v>
      </c>
      <c r="D4175" s="15">
        <v>0</v>
      </c>
      <c r="E4175" s="15">
        <f t="shared" si="378"/>
        <v>0</v>
      </c>
      <c r="F4175" s="15">
        <v>0</v>
      </c>
      <c r="G4175" s="15">
        <v>0</v>
      </c>
      <c r="H4175" s="15">
        <v>0</v>
      </c>
    </row>
    <row r="4176" spans="1:8" ht="16.5" thickTop="1" thickBot="1" x14ac:dyDescent="0.3">
      <c r="A4176" s="5" t="s">
        <v>4901</v>
      </c>
      <c r="B4176" s="8" t="s">
        <v>24</v>
      </c>
      <c r="C4176" s="15">
        <v>28.849070000000001</v>
      </c>
      <c r="D4176" s="15">
        <v>36</v>
      </c>
      <c r="E4176" s="15">
        <f t="shared" si="378"/>
        <v>36</v>
      </c>
      <c r="F4176" s="15">
        <v>36</v>
      </c>
      <c r="G4176" s="15">
        <v>0</v>
      </c>
      <c r="H4176" s="15">
        <v>0</v>
      </c>
    </row>
    <row r="4177" spans="1:8" ht="16.5" thickTop="1" thickBot="1" x14ac:dyDescent="0.3">
      <c r="A4177" s="5" t="s">
        <v>4902</v>
      </c>
      <c r="B4177" s="8" t="s">
        <v>32</v>
      </c>
      <c r="C4177" s="15">
        <v>7.17483</v>
      </c>
      <c r="D4177" s="15">
        <v>8</v>
      </c>
      <c r="E4177" s="15">
        <f t="shared" si="378"/>
        <v>8</v>
      </c>
      <c r="F4177" s="15">
        <v>8</v>
      </c>
      <c r="G4177" s="15">
        <v>0</v>
      </c>
      <c r="H4177" s="15">
        <v>0</v>
      </c>
    </row>
    <row r="4178" spans="1:8" ht="16.5" thickTop="1" thickBot="1" x14ac:dyDescent="0.3">
      <c r="A4178" s="5" t="s">
        <v>4903</v>
      </c>
      <c r="B4178" s="8" t="s">
        <v>34</v>
      </c>
      <c r="C4178" s="15">
        <v>0.49019000000000001</v>
      </c>
      <c r="D4178" s="15">
        <v>1</v>
      </c>
      <c r="E4178" s="15">
        <f t="shared" si="378"/>
        <v>1</v>
      </c>
      <c r="F4178" s="15">
        <v>1</v>
      </c>
      <c r="G4178" s="15">
        <v>0</v>
      </c>
      <c r="H4178" s="15">
        <v>0</v>
      </c>
    </row>
    <row r="4179" spans="1:8" ht="31.5" thickTop="1" thickBot="1" x14ac:dyDescent="0.3">
      <c r="A4179" s="5" t="s">
        <v>4904</v>
      </c>
      <c r="B4179" s="6" t="s">
        <v>4905</v>
      </c>
      <c r="C4179" s="14">
        <v>60.567309999999992</v>
      </c>
      <c r="D4179" s="14">
        <v>27</v>
      </c>
      <c r="E4179" s="14">
        <f t="shared" si="378"/>
        <v>27</v>
      </c>
      <c r="F4179" s="14">
        <f>SUM(F4180)</f>
        <v>27</v>
      </c>
      <c r="G4179" s="14">
        <f>SUM(G4180)</f>
        <v>0</v>
      </c>
      <c r="H4179" s="14">
        <f>SUM(H4180)</f>
        <v>0</v>
      </c>
    </row>
    <row r="4180" spans="1:8" ht="16.5" thickTop="1" thickBot="1" x14ac:dyDescent="0.3">
      <c r="A4180" s="5" t="s">
        <v>4906</v>
      </c>
      <c r="B4180" s="7" t="s">
        <v>20</v>
      </c>
      <c r="C4180" s="15">
        <v>60.567309999999992</v>
      </c>
      <c r="D4180" s="15">
        <v>27</v>
      </c>
      <c r="E4180" s="15">
        <f t="shared" si="378"/>
        <v>27</v>
      </c>
      <c r="F4180" s="15">
        <f>SUM(F4181:F4184)</f>
        <v>27</v>
      </c>
      <c r="G4180" s="15">
        <f>SUM(G4181:G4184)</f>
        <v>0</v>
      </c>
      <c r="H4180" s="15">
        <f>SUM(H4181:H4184)</f>
        <v>0</v>
      </c>
    </row>
    <row r="4181" spans="1:8" ht="16.5" thickTop="1" thickBot="1" x14ac:dyDescent="0.3">
      <c r="A4181" s="5" t="s">
        <v>4907</v>
      </c>
      <c r="B4181" s="8" t="s">
        <v>22</v>
      </c>
      <c r="C4181" s="15">
        <v>39.549999999999997</v>
      </c>
      <c r="D4181" s="15">
        <v>0</v>
      </c>
      <c r="E4181" s="15">
        <f t="shared" si="378"/>
        <v>0</v>
      </c>
      <c r="F4181" s="15">
        <v>0</v>
      </c>
      <c r="G4181" s="15">
        <v>0</v>
      </c>
      <c r="H4181" s="15">
        <v>0</v>
      </c>
    </row>
    <row r="4182" spans="1:8" ht="16.5" thickTop="1" thickBot="1" x14ac:dyDescent="0.3">
      <c r="A4182" s="5" t="s">
        <v>4908</v>
      </c>
      <c r="B4182" s="8" t="s">
        <v>24</v>
      </c>
      <c r="C4182" s="15">
        <v>17.761659999999999</v>
      </c>
      <c r="D4182" s="15">
        <v>21</v>
      </c>
      <c r="E4182" s="15">
        <f t="shared" si="378"/>
        <v>21</v>
      </c>
      <c r="F4182" s="15">
        <v>21</v>
      </c>
      <c r="G4182" s="15">
        <v>0</v>
      </c>
      <c r="H4182" s="15">
        <v>0</v>
      </c>
    </row>
    <row r="4183" spans="1:8" ht="16.5" thickTop="1" thickBot="1" x14ac:dyDescent="0.3">
      <c r="A4183" s="5" t="s">
        <v>4909</v>
      </c>
      <c r="B4183" s="8" t="s">
        <v>32</v>
      </c>
      <c r="C4183" s="15">
        <v>2.9676499999999999</v>
      </c>
      <c r="D4183" s="15">
        <v>5</v>
      </c>
      <c r="E4183" s="15">
        <f t="shared" si="378"/>
        <v>5</v>
      </c>
      <c r="F4183" s="15">
        <v>5</v>
      </c>
      <c r="G4183" s="15">
        <v>0</v>
      </c>
      <c r="H4183" s="15">
        <v>0</v>
      </c>
    </row>
    <row r="4184" spans="1:8" ht="16.5" thickTop="1" thickBot="1" x14ac:dyDescent="0.3">
      <c r="A4184" s="5" t="s">
        <v>4910</v>
      </c>
      <c r="B4184" s="8" t="s">
        <v>34</v>
      </c>
      <c r="C4184" s="15">
        <v>0.28799999999999998</v>
      </c>
      <c r="D4184" s="15">
        <v>1</v>
      </c>
      <c r="E4184" s="15">
        <f t="shared" si="378"/>
        <v>1</v>
      </c>
      <c r="F4184" s="15">
        <v>1</v>
      </c>
      <c r="G4184" s="15">
        <v>0</v>
      </c>
      <c r="H4184" s="15">
        <v>0</v>
      </c>
    </row>
    <row r="4185" spans="1:8" ht="31.5" thickTop="1" thickBot="1" x14ac:dyDescent="0.3">
      <c r="A4185" s="5" t="s">
        <v>4911</v>
      </c>
      <c r="B4185" s="6" t="s">
        <v>4912</v>
      </c>
      <c r="C4185" s="14">
        <v>46.986460000000001</v>
      </c>
      <c r="D4185" s="14">
        <v>18</v>
      </c>
      <c r="E4185" s="14">
        <f t="shared" si="378"/>
        <v>22</v>
      </c>
      <c r="F4185" s="14">
        <f>SUM(F4186)</f>
        <v>22</v>
      </c>
      <c r="G4185" s="14">
        <f>SUM(G4186)</f>
        <v>0</v>
      </c>
      <c r="H4185" s="14">
        <f>SUM(H4186)</f>
        <v>0</v>
      </c>
    </row>
    <row r="4186" spans="1:8" ht="16.5" thickTop="1" thickBot="1" x14ac:dyDescent="0.3">
      <c r="A4186" s="5" t="s">
        <v>4913</v>
      </c>
      <c r="B4186" s="7" t="s">
        <v>20</v>
      </c>
      <c r="C4186" s="15">
        <v>46.986460000000001</v>
      </c>
      <c r="D4186" s="15">
        <v>18</v>
      </c>
      <c r="E4186" s="15">
        <f t="shared" si="378"/>
        <v>22</v>
      </c>
      <c r="F4186" s="15">
        <f>SUM(F4187:F4190)</f>
        <v>22</v>
      </c>
      <c r="G4186" s="15">
        <f>SUM(G4187:G4190)</f>
        <v>0</v>
      </c>
      <c r="H4186" s="15">
        <f>SUM(H4187:H4190)</f>
        <v>0</v>
      </c>
    </row>
    <row r="4187" spans="1:8" ht="16.5" thickTop="1" thickBot="1" x14ac:dyDescent="0.3">
      <c r="A4187" s="5" t="s">
        <v>4914</v>
      </c>
      <c r="B4187" s="8" t="s">
        <v>22</v>
      </c>
      <c r="C4187" s="15">
        <v>33.364440000000002</v>
      </c>
      <c r="D4187" s="15">
        <v>0</v>
      </c>
      <c r="E4187" s="15">
        <f t="shared" si="378"/>
        <v>0</v>
      </c>
      <c r="F4187" s="15">
        <v>0</v>
      </c>
      <c r="G4187" s="15">
        <v>0</v>
      </c>
      <c r="H4187" s="15">
        <v>0</v>
      </c>
    </row>
    <row r="4188" spans="1:8" ht="16.5" thickTop="1" thickBot="1" x14ac:dyDescent="0.3">
      <c r="A4188" s="5" t="s">
        <v>4915</v>
      </c>
      <c r="B4188" s="8" t="s">
        <v>24</v>
      </c>
      <c r="C4188" s="15">
        <v>13.20757</v>
      </c>
      <c r="D4188" s="15">
        <v>16</v>
      </c>
      <c r="E4188" s="15">
        <f t="shared" si="378"/>
        <v>20</v>
      </c>
      <c r="F4188" s="15">
        <v>20</v>
      </c>
      <c r="G4188" s="15">
        <v>0</v>
      </c>
      <c r="H4188" s="15">
        <v>0</v>
      </c>
    </row>
    <row r="4189" spans="1:8" ht="16.5" thickTop="1" thickBot="1" x14ac:dyDescent="0.3">
      <c r="A4189" s="5" t="s">
        <v>4916</v>
      </c>
      <c r="B4189" s="8" t="s">
        <v>32</v>
      </c>
      <c r="C4189" s="15">
        <v>0.22725000000000001</v>
      </c>
      <c r="D4189" s="15">
        <v>2</v>
      </c>
      <c r="E4189" s="15">
        <f t="shared" si="378"/>
        <v>2</v>
      </c>
      <c r="F4189" s="15">
        <v>2</v>
      </c>
      <c r="G4189" s="15">
        <v>0</v>
      </c>
      <c r="H4189" s="15">
        <v>0</v>
      </c>
    </row>
    <row r="4190" spans="1:8" ht="16.5" thickTop="1" thickBot="1" x14ac:dyDescent="0.3">
      <c r="A4190" s="5" t="s">
        <v>4917</v>
      </c>
      <c r="B4190" s="8" t="s">
        <v>34</v>
      </c>
      <c r="C4190" s="15">
        <v>0.18720000000000001</v>
      </c>
      <c r="D4190" s="15">
        <v>0</v>
      </c>
      <c r="E4190" s="15">
        <f t="shared" si="378"/>
        <v>0</v>
      </c>
      <c r="F4190" s="15">
        <v>0</v>
      </c>
      <c r="G4190" s="15">
        <v>0</v>
      </c>
      <c r="H4190" s="15">
        <v>0</v>
      </c>
    </row>
    <row r="4191" spans="1:8" ht="31.5" thickTop="1" thickBot="1" x14ac:dyDescent="0.3">
      <c r="A4191" s="5" t="s">
        <v>4918</v>
      </c>
      <c r="B4191" s="6" t="s">
        <v>4919</v>
      </c>
      <c r="C4191" s="14">
        <v>110.49972</v>
      </c>
      <c r="D4191" s="14">
        <v>41</v>
      </c>
      <c r="E4191" s="14">
        <f t="shared" si="378"/>
        <v>52</v>
      </c>
      <c r="F4191" s="14">
        <f>SUM(F4192)</f>
        <v>52</v>
      </c>
      <c r="G4191" s="14">
        <f>SUM(G4192)</f>
        <v>0</v>
      </c>
      <c r="H4191" s="14">
        <f>SUM(H4192)</f>
        <v>0</v>
      </c>
    </row>
    <row r="4192" spans="1:8" ht="16.5" thickTop="1" thickBot="1" x14ac:dyDescent="0.3">
      <c r="A4192" s="5" t="s">
        <v>4920</v>
      </c>
      <c r="B4192" s="7" t="s">
        <v>20</v>
      </c>
      <c r="C4192" s="15">
        <v>110.49972</v>
      </c>
      <c r="D4192" s="15">
        <v>41</v>
      </c>
      <c r="E4192" s="15">
        <f t="shared" si="378"/>
        <v>52</v>
      </c>
      <c r="F4192" s="15">
        <f>SUM(F4193:F4196)</f>
        <v>52</v>
      </c>
      <c r="G4192" s="15">
        <f>SUM(G4193:G4196)</f>
        <v>0</v>
      </c>
      <c r="H4192" s="15">
        <f>SUM(H4193:H4196)</f>
        <v>0</v>
      </c>
    </row>
    <row r="4193" spans="1:8" ht="16.5" thickTop="1" thickBot="1" x14ac:dyDescent="0.3">
      <c r="A4193" s="5" t="s">
        <v>4921</v>
      </c>
      <c r="B4193" s="8" t="s">
        <v>22</v>
      </c>
      <c r="C4193" s="15">
        <v>73.650999999999996</v>
      </c>
      <c r="D4193" s="15">
        <v>0</v>
      </c>
      <c r="E4193" s="15">
        <f t="shared" si="378"/>
        <v>0</v>
      </c>
      <c r="F4193" s="15">
        <v>0</v>
      </c>
      <c r="G4193" s="15">
        <v>0</v>
      </c>
      <c r="H4193" s="15">
        <v>0</v>
      </c>
    </row>
    <row r="4194" spans="1:8" ht="16.5" thickTop="1" thickBot="1" x14ac:dyDescent="0.3">
      <c r="A4194" s="5" t="s">
        <v>4922</v>
      </c>
      <c r="B4194" s="8" t="s">
        <v>24</v>
      </c>
      <c r="C4194" s="15">
        <v>31.709879999999998</v>
      </c>
      <c r="D4194" s="15">
        <v>35</v>
      </c>
      <c r="E4194" s="15">
        <f t="shared" si="378"/>
        <v>44</v>
      </c>
      <c r="F4194" s="15">
        <v>44</v>
      </c>
      <c r="G4194" s="15">
        <v>0</v>
      </c>
      <c r="H4194" s="15">
        <v>0</v>
      </c>
    </row>
    <row r="4195" spans="1:8" ht="16.5" thickTop="1" thickBot="1" x14ac:dyDescent="0.3">
      <c r="A4195" s="5" t="s">
        <v>4923</v>
      </c>
      <c r="B4195" s="8" t="s">
        <v>32</v>
      </c>
      <c r="C4195" s="15">
        <v>4.6926500000000004</v>
      </c>
      <c r="D4195" s="15">
        <v>5</v>
      </c>
      <c r="E4195" s="15">
        <f t="shared" si="378"/>
        <v>7</v>
      </c>
      <c r="F4195" s="15">
        <v>7</v>
      </c>
      <c r="G4195" s="15">
        <v>0</v>
      </c>
      <c r="H4195" s="15">
        <v>0</v>
      </c>
    </row>
    <row r="4196" spans="1:8" ht="16.5" thickTop="1" thickBot="1" x14ac:dyDescent="0.3">
      <c r="A4196" s="5" t="s">
        <v>4924</v>
      </c>
      <c r="B4196" s="8" t="s">
        <v>34</v>
      </c>
      <c r="C4196" s="15">
        <v>0.44618999999999998</v>
      </c>
      <c r="D4196" s="15">
        <v>1</v>
      </c>
      <c r="E4196" s="15">
        <f t="shared" si="378"/>
        <v>1</v>
      </c>
      <c r="F4196" s="15">
        <v>1</v>
      </c>
      <c r="G4196" s="15">
        <v>0</v>
      </c>
      <c r="H4196" s="15">
        <v>0</v>
      </c>
    </row>
    <row r="4197" spans="1:8" ht="46.5" thickTop="1" thickBot="1" x14ac:dyDescent="0.3">
      <c r="A4197" s="5" t="s">
        <v>4925</v>
      </c>
      <c r="B4197" s="6" t="s">
        <v>4926</v>
      </c>
      <c r="C4197" s="14">
        <v>6268.6288299999997</v>
      </c>
      <c r="D4197" s="14">
        <v>6610</v>
      </c>
      <c r="E4197" s="14">
        <f t="shared" si="378"/>
        <v>6610</v>
      </c>
      <c r="F4197" s="14">
        <f>SUM(F4198,F4203:F4204)</f>
        <v>6610</v>
      </c>
      <c r="G4197" s="14">
        <f>SUM(G4198,G4203:G4204)</f>
        <v>0</v>
      </c>
      <c r="H4197" s="14">
        <f>SUM(H4198,H4203:H4204)</f>
        <v>0</v>
      </c>
    </row>
    <row r="4198" spans="1:8" ht="16.5" thickTop="1" thickBot="1" x14ac:dyDescent="0.3">
      <c r="A4198" s="5" t="s">
        <v>4927</v>
      </c>
      <c r="B4198" s="7" t="s">
        <v>20</v>
      </c>
      <c r="C4198" s="15">
        <v>5973.68444</v>
      </c>
      <c r="D4198" s="15">
        <v>6286</v>
      </c>
      <c r="E4198" s="15">
        <f t="shared" si="378"/>
        <v>6286</v>
      </c>
      <c r="F4198" s="15">
        <f>SUM(F4199:F4202)</f>
        <v>6286</v>
      </c>
      <c r="G4198" s="15">
        <f>SUM(G4199:G4202)</f>
        <v>0</v>
      </c>
      <c r="H4198" s="15">
        <f>SUM(H4199:H4202)</f>
        <v>0</v>
      </c>
    </row>
    <row r="4199" spans="1:8" ht="16.5" thickTop="1" thickBot="1" x14ac:dyDescent="0.3">
      <c r="A4199" s="5" t="s">
        <v>4928</v>
      </c>
      <c r="B4199" s="8" t="s">
        <v>22</v>
      </c>
      <c r="C4199" s="15">
        <v>3581.7155400000001</v>
      </c>
      <c r="D4199" s="15">
        <v>3513</v>
      </c>
      <c r="E4199" s="15">
        <f t="shared" si="378"/>
        <v>3513</v>
      </c>
      <c r="F4199" s="15">
        <v>3513</v>
      </c>
      <c r="G4199" s="15">
        <v>0</v>
      </c>
      <c r="H4199" s="15">
        <v>0</v>
      </c>
    </row>
    <row r="4200" spans="1:8" ht="16.5" thickTop="1" thickBot="1" x14ac:dyDescent="0.3">
      <c r="A4200" s="5" t="s">
        <v>4929</v>
      </c>
      <c r="B4200" s="8" t="s">
        <v>24</v>
      </c>
      <c r="C4200" s="15">
        <v>2235.4608699999999</v>
      </c>
      <c r="D4200" s="15">
        <v>2650</v>
      </c>
      <c r="E4200" s="15">
        <f t="shared" si="378"/>
        <v>2663</v>
      </c>
      <c r="F4200" s="15">
        <v>2663</v>
      </c>
      <c r="G4200" s="15">
        <v>0</v>
      </c>
      <c r="H4200" s="15">
        <v>0</v>
      </c>
    </row>
    <row r="4201" spans="1:8" ht="16.5" thickTop="1" thickBot="1" x14ac:dyDescent="0.3">
      <c r="A4201" s="5" t="s">
        <v>4930</v>
      </c>
      <c r="B4201" s="8" t="s">
        <v>32</v>
      </c>
      <c r="C4201" s="15">
        <v>141.44668000000001</v>
      </c>
      <c r="D4201" s="15">
        <v>80</v>
      </c>
      <c r="E4201" s="15">
        <f t="shared" si="378"/>
        <v>70</v>
      </c>
      <c r="F4201" s="15">
        <v>70</v>
      </c>
      <c r="G4201" s="15">
        <v>0</v>
      </c>
      <c r="H4201" s="15">
        <v>0</v>
      </c>
    </row>
    <row r="4202" spans="1:8" ht="16.5" thickTop="1" thickBot="1" x14ac:dyDescent="0.3">
      <c r="A4202" s="5" t="s">
        <v>4931</v>
      </c>
      <c r="B4202" s="8" t="s">
        <v>34</v>
      </c>
      <c r="C4202" s="15">
        <v>15.061349999999999</v>
      </c>
      <c r="D4202" s="15">
        <v>43</v>
      </c>
      <c r="E4202" s="15">
        <f t="shared" si="378"/>
        <v>40</v>
      </c>
      <c r="F4202" s="15">
        <v>40</v>
      </c>
      <c r="G4202" s="15">
        <v>0</v>
      </c>
      <c r="H4202" s="15">
        <v>0</v>
      </c>
    </row>
    <row r="4203" spans="1:8" ht="16.5" thickTop="1" thickBot="1" x14ac:dyDescent="0.3">
      <c r="A4203" s="5" t="s">
        <v>4932</v>
      </c>
      <c r="B4203" s="7" t="s">
        <v>36</v>
      </c>
      <c r="C4203" s="15">
        <v>268.38823000000002</v>
      </c>
      <c r="D4203" s="15">
        <v>324</v>
      </c>
      <c r="E4203" s="15">
        <f t="shared" si="378"/>
        <v>324</v>
      </c>
      <c r="F4203" s="15">
        <v>324</v>
      </c>
      <c r="G4203" s="15">
        <v>0</v>
      </c>
      <c r="H4203" s="15">
        <v>0</v>
      </c>
    </row>
    <row r="4204" spans="1:8" ht="16.5" thickTop="1" thickBot="1" x14ac:dyDescent="0.3">
      <c r="A4204" s="5" t="s">
        <v>4933</v>
      </c>
      <c r="B4204" s="7" t="s">
        <v>40</v>
      </c>
      <c r="C4204" s="15">
        <v>26.556159999999998</v>
      </c>
      <c r="D4204" s="15">
        <v>0</v>
      </c>
      <c r="E4204" s="15">
        <f t="shared" si="378"/>
        <v>0</v>
      </c>
      <c r="F4204" s="15">
        <v>0</v>
      </c>
      <c r="G4204" s="15">
        <v>0</v>
      </c>
      <c r="H4204" s="15">
        <v>0</v>
      </c>
    </row>
    <row r="4205" spans="1:8" ht="31.5" thickTop="1" thickBot="1" x14ac:dyDescent="0.3">
      <c r="A4205" s="5" t="s">
        <v>4934</v>
      </c>
      <c r="B4205" s="6" t="s">
        <v>4935</v>
      </c>
      <c r="C4205" s="14">
        <v>1075.02827</v>
      </c>
      <c r="D4205" s="14">
        <v>2569</v>
      </c>
      <c r="E4205" s="14">
        <f t="shared" si="378"/>
        <v>2703</v>
      </c>
      <c r="F4205" s="14">
        <f>SUM(F4206,F4211:F4212)</f>
        <v>2703</v>
      </c>
      <c r="G4205" s="14">
        <f>SUM(G4206,G4211:G4212)</f>
        <v>0</v>
      </c>
      <c r="H4205" s="14">
        <f>SUM(H4206,H4211:H4212)</f>
        <v>0</v>
      </c>
    </row>
    <row r="4206" spans="1:8" ht="16.5" thickTop="1" thickBot="1" x14ac:dyDescent="0.3">
      <c r="A4206" s="5" t="s">
        <v>4936</v>
      </c>
      <c r="B4206" s="7" t="s">
        <v>20</v>
      </c>
      <c r="C4206" s="15">
        <v>1068.79224</v>
      </c>
      <c r="D4206" s="15">
        <v>2549</v>
      </c>
      <c r="E4206" s="15">
        <f t="shared" si="378"/>
        <v>2683</v>
      </c>
      <c r="F4206" s="15">
        <f>SUM(F4207:F4210)</f>
        <v>2683</v>
      </c>
      <c r="G4206" s="15">
        <f>SUM(G4207:G4210)</f>
        <v>0</v>
      </c>
      <c r="H4206" s="15">
        <f>SUM(H4207:H4210)</f>
        <v>0</v>
      </c>
    </row>
    <row r="4207" spans="1:8" ht="16.5" thickTop="1" thickBot="1" x14ac:dyDescent="0.3">
      <c r="A4207" s="5" t="s">
        <v>4937</v>
      </c>
      <c r="B4207" s="8" t="s">
        <v>22</v>
      </c>
      <c r="C4207" s="15">
        <v>944.13522999999998</v>
      </c>
      <c r="D4207" s="15">
        <v>1248</v>
      </c>
      <c r="E4207" s="15">
        <f t="shared" si="378"/>
        <v>1248</v>
      </c>
      <c r="F4207" s="15">
        <v>1248</v>
      </c>
      <c r="G4207" s="15">
        <v>0</v>
      </c>
      <c r="H4207" s="15">
        <v>0</v>
      </c>
    </row>
    <row r="4208" spans="1:8" ht="16.5" thickTop="1" thickBot="1" x14ac:dyDescent="0.3">
      <c r="A4208" s="5" t="s">
        <v>4938</v>
      </c>
      <c r="B4208" s="8" t="s">
        <v>24</v>
      </c>
      <c r="C4208" s="15">
        <v>115.99198</v>
      </c>
      <c r="D4208" s="15">
        <v>1285</v>
      </c>
      <c r="E4208" s="15">
        <f t="shared" si="378"/>
        <v>1419</v>
      </c>
      <c r="F4208" s="15">
        <v>1419</v>
      </c>
      <c r="G4208" s="15">
        <v>0</v>
      </c>
      <c r="H4208" s="15">
        <v>0</v>
      </c>
    </row>
    <row r="4209" spans="1:8" ht="16.5" thickTop="1" thickBot="1" x14ac:dyDescent="0.3">
      <c r="A4209" s="5" t="s">
        <v>4939</v>
      </c>
      <c r="B4209" s="8" t="s">
        <v>32</v>
      </c>
      <c r="C4209" s="15">
        <v>5.20953</v>
      </c>
      <c r="D4209" s="15">
        <v>10</v>
      </c>
      <c r="E4209" s="15">
        <f t="shared" si="378"/>
        <v>10</v>
      </c>
      <c r="F4209" s="15">
        <v>10</v>
      </c>
      <c r="G4209" s="15">
        <v>0</v>
      </c>
      <c r="H4209" s="15">
        <v>0</v>
      </c>
    </row>
    <row r="4210" spans="1:8" ht="16.5" thickTop="1" thickBot="1" x14ac:dyDescent="0.3">
      <c r="A4210" s="5" t="s">
        <v>4940</v>
      </c>
      <c r="B4210" s="8" t="s">
        <v>34</v>
      </c>
      <c r="C4210" s="15">
        <v>3.4554999999999998</v>
      </c>
      <c r="D4210" s="15">
        <v>6</v>
      </c>
      <c r="E4210" s="15">
        <f t="shared" si="378"/>
        <v>6</v>
      </c>
      <c r="F4210" s="15">
        <v>6</v>
      </c>
      <c r="G4210" s="15">
        <v>0</v>
      </c>
      <c r="H4210" s="15">
        <v>0</v>
      </c>
    </row>
    <row r="4211" spans="1:8" ht="16.5" thickTop="1" thickBot="1" x14ac:dyDescent="0.3">
      <c r="A4211" s="5" t="s">
        <v>4941</v>
      </c>
      <c r="B4211" s="7" t="s">
        <v>36</v>
      </c>
      <c r="C4211" s="15">
        <v>5.6380299999999997</v>
      </c>
      <c r="D4211" s="15">
        <v>20</v>
      </c>
      <c r="E4211" s="15">
        <f t="shared" si="378"/>
        <v>20</v>
      </c>
      <c r="F4211" s="15">
        <v>20</v>
      </c>
      <c r="G4211" s="15">
        <v>0</v>
      </c>
      <c r="H4211" s="15">
        <v>0</v>
      </c>
    </row>
    <row r="4212" spans="1:8" ht="16.5" thickTop="1" thickBot="1" x14ac:dyDescent="0.3">
      <c r="A4212" s="5" t="s">
        <v>4942</v>
      </c>
      <c r="B4212" s="7" t="s">
        <v>40</v>
      </c>
      <c r="C4212" s="15">
        <v>0.59799999999999998</v>
      </c>
      <c r="D4212" s="15">
        <v>0</v>
      </c>
      <c r="E4212" s="15">
        <f t="shared" si="378"/>
        <v>0</v>
      </c>
      <c r="F4212" s="15">
        <v>0</v>
      </c>
      <c r="G4212" s="15">
        <v>0</v>
      </c>
      <c r="H4212" s="15">
        <v>0</v>
      </c>
    </row>
    <row r="4213" spans="1:8" ht="16.5" thickTop="1" thickBot="1" x14ac:dyDescent="0.3">
      <c r="A4213" s="5" t="s">
        <v>4943</v>
      </c>
      <c r="B4213" s="6" t="s">
        <v>4944</v>
      </c>
      <c r="C4213" s="14">
        <v>175.86290000000002</v>
      </c>
      <c r="D4213" s="14">
        <v>0</v>
      </c>
      <c r="E4213" s="14">
        <f t="shared" si="378"/>
        <v>0</v>
      </c>
      <c r="F4213" s="14">
        <f>SUM(F4214)</f>
        <v>0</v>
      </c>
      <c r="G4213" s="14">
        <f>SUM(G4214)</f>
        <v>0</v>
      </c>
      <c r="H4213" s="14">
        <f>SUM(H4214)</f>
        <v>0</v>
      </c>
    </row>
    <row r="4214" spans="1:8" ht="16.5" thickTop="1" thickBot="1" x14ac:dyDescent="0.3">
      <c r="A4214" s="5" t="s">
        <v>4945</v>
      </c>
      <c r="B4214" s="7" t="s">
        <v>20</v>
      </c>
      <c r="C4214" s="15">
        <v>175.86290000000002</v>
      </c>
      <c r="D4214" s="15">
        <v>0</v>
      </c>
      <c r="E4214" s="15">
        <f t="shared" si="378"/>
        <v>0</v>
      </c>
      <c r="F4214" s="15">
        <f>SUM(F4215:F4217)</f>
        <v>0</v>
      </c>
      <c r="G4214" s="15">
        <f>SUM(G4215:G4217)</f>
        <v>0</v>
      </c>
      <c r="H4214" s="15">
        <f>SUM(H4215:H4217)</f>
        <v>0</v>
      </c>
    </row>
    <row r="4215" spans="1:8" ht="16.5" thickTop="1" thickBot="1" x14ac:dyDescent="0.3">
      <c r="A4215" s="5" t="s">
        <v>4946</v>
      </c>
      <c r="B4215" s="8" t="s">
        <v>22</v>
      </c>
      <c r="C4215" s="15">
        <v>131.99046000000001</v>
      </c>
      <c r="D4215" s="15">
        <v>0</v>
      </c>
      <c r="E4215" s="15">
        <f t="shared" si="378"/>
        <v>0</v>
      </c>
      <c r="F4215" s="15">
        <v>0</v>
      </c>
      <c r="G4215" s="15">
        <v>0</v>
      </c>
      <c r="H4215" s="15">
        <v>0</v>
      </c>
    </row>
    <row r="4216" spans="1:8" ht="16.5" thickTop="1" thickBot="1" x14ac:dyDescent="0.3">
      <c r="A4216" s="5" t="s">
        <v>4947</v>
      </c>
      <c r="B4216" s="8" t="s">
        <v>24</v>
      </c>
      <c r="C4216" s="15">
        <v>43.872439999999997</v>
      </c>
      <c r="D4216" s="15">
        <v>0</v>
      </c>
      <c r="E4216" s="15">
        <f t="shared" si="378"/>
        <v>0</v>
      </c>
      <c r="F4216" s="15">
        <v>0</v>
      </c>
      <c r="G4216" s="15">
        <v>0</v>
      </c>
      <c r="H4216" s="15">
        <v>0</v>
      </c>
    </row>
    <row r="4217" spans="1:8" ht="16.5" thickTop="1" thickBot="1" x14ac:dyDescent="0.3">
      <c r="A4217" s="5" t="s">
        <v>4948</v>
      </c>
      <c r="B4217" s="8" t="s">
        <v>34</v>
      </c>
      <c r="C4217" s="15">
        <v>0</v>
      </c>
      <c r="D4217" s="15">
        <v>0</v>
      </c>
      <c r="E4217" s="15">
        <f t="shared" si="378"/>
        <v>0</v>
      </c>
      <c r="F4217" s="15">
        <v>0</v>
      </c>
      <c r="G4217" s="15">
        <v>0</v>
      </c>
      <c r="H4217" s="15">
        <v>0</v>
      </c>
    </row>
    <row r="4218" spans="1:8" ht="31.5" thickTop="1" thickBot="1" x14ac:dyDescent="0.3">
      <c r="A4218" s="5" t="s">
        <v>4949</v>
      </c>
      <c r="B4218" s="6" t="s">
        <v>4950</v>
      </c>
      <c r="C4218" s="14">
        <v>31.116010000000003</v>
      </c>
      <c r="D4218" s="14">
        <v>0</v>
      </c>
      <c r="E4218" s="14">
        <f t="shared" si="378"/>
        <v>0</v>
      </c>
      <c r="F4218" s="14">
        <f>SUM(F4219)</f>
        <v>0</v>
      </c>
      <c r="G4218" s="14">
        <f>SUM(G4219)</f>
        <v>0</v>
      </c>
      <c r="H4218" s="14">
        <f>SUM(H4219)</f>
        <v>0</v>
      </c>
    </row>
    <row r="4219" spans="1:8" ht="16.5" thickTop="1" thickBot="1" x14ac:dyDescent="0.3">
      <c r="A4219" s="5" t="s">
        <v>4951</v>
      </c>
      <c r="B4219" s="7" t="s">
        <v>20</v>
      </c>
      <c r="C4219" s="15">
        <v>31.116010000000003</v>
      </c>
      <c r="D4219" s="15">
        <v>0</v>
      </c>
      <c r="E4219" s="15">
        <f t="shared" si="378"/>
        <v>0</v>
      </c>
      <c r="F4219" s="15">
        <f>SUM(F4220:F4221)</f>
        <v>0</v>
      </c>
      <c r="G4219" s="15">
        <f>SUM(G4220:G4221)</f>
        <v>0</v>
      </c>
      <c r="H4219" s="15">
        <f>SUM(H4220:H4221)</f>
        <v>0</v>
      </c>
    </row>
    <row r="4220" spans="1:8" ht="16.5" thickTop="1" thickBot="1" x14ac:dyDescent="0.3">
      <c r="A4220" s="5" t="s">
        <v>4952</v>
      </c>
      <c r="B4220" s="8" t="s">
        <v>22</v>
      </c>
      <c r="C4220" s="15">
        <v>19.911110000000001</v>
      </c>
      <c r="D4220" s="15">
        <v>0</v>
      </c>
      <c r="E4220" s="15">
        <f t="shared" si="378"/>
        <v>0</v>
      </c>
      <c r="F4220" s="15">
        <v>0</v>
      </c>
      <c r="G4220" s="15">
        <v>0</v>
      </c>
      <c r="H4220" s="15">
        <v>0</v>
      </c>
    </row>
    <row r="4221" spans="1:8" ht="16.5" thickTop="1" thickBot="1" x14ac:dyDescent="0.3">
      <c r="A4221" s="5" t="s">
        <v>4953</v>
      </c>
      <c r="B4221" s="8" t="s">
        <v>24</v>
      </c>
      <c r="C4221" s="15">
        <v>11.2049</v>
      </c>
      <c r="D4221" s="15">
        <v>0</v>
      </c>
      <c r="E4221" s="15">
        <f t="shared" si="378"/>
        <v>0</v>
      </c>
      <c r="F4221" s="15">
        <v>0</v>
      </c>
      <c r="G4221" s="15">
        <v>0</v>
      </c>
      <c r="H4221" s="15">
        <v>0</v>
      </c>
    </row>
    <row r="4222" spans="1:8" ht="16.5" thickTop="1" thickBot="1" x14ac:dyDescent="0.3">
      <c r="A4222" s="5" t="s">
        <v>4954</v>
      </c>
      <c r="B4222" s="6" t="s">
        <v>4955</v>
      </c>
      <c r="C4222" s="14">
        <v>2033962.4023699998</v>
      </c>
      <c r="D4222" s="14">
        <v>2273000</v>
      </c>
      <c r="E4222" s="14">
        <f t="shared" si="378"/>
        <v>2413000</v>
      </c>
      <c r="F4222" s="14">
        <f t="shared" ref="F4222:H4223" si="379">SUM(F4228,F4233,F4239,F4290)</f>
        <v>2413000</v>
      </c>
      <c r="G4222" s="14">
        <f t="shared" si="379"/>
        <v>0</v>
      </c>
      <c r="H4222" s="14">
        <f t="shared" si="379"/>
        <v>0</v>
      </c>
    </row>
    <row r="4223" spans="1:8" ht="16.5" thickTop="1" thickBot="1" x14ac:dyDescent="0.3">
      <c r="A4223" s="5" t="s">
        <v>4956</v>
      </c>
      <c r="B4223" s="7" t="s">
        <v>20</v>
      </c>
      <c r="C4223" s="15">
        <v>2033956.7111499999</v>
      </c>
      <c r="D4223" s="15">
        <v>2273000</v>
      </c>
      <c r="E4223" s="15">
        <f t="shared" si="378"/>
        <v>2413000</v>
      </c>
      <c r="F4223" s="15">
        <f t="shared" si="379"/>
        <v>2413000</v>
      </c>
      <c r="G4223" s="15">
        <f t="shared" si="379"/>
        <v>0</v>
      </c>
      <c r="H4223" s="15">
        <f t="shared" si="379"/>
        <v>0</v>
      </c>
    </row>
    <row r="4224" spans="1:8" ht="16.5" thickTop="1" thickBot="1" x14ac:dyDescent="0.3">
      <c r="A4224" s="5" t="s">
        <v>4957</v>
      </c>
      <c r="B4224" s="8" t="s">
        <v>24</v>
      </c>
      <c r="C4224" s="15">
        <v>3713.0488799999998</v>
      </c>
      <c r="D4224" s="15">
        <v>4960</v>
      </c>
      <c r="E4224" s="15">
        <f t="shared" si="378"/>
        <v>4960</v>
      </c>
      <c r="F4224" s="15">
        <f>SUM(F4235,F4241)</f>
        <v>4960</v>
      </c>
      <c r="G4224" s="15">
        <f>SUM(G4235,G4241)</f>
        <v>0</v>
      </c>
      <c r="H4224" s="15">
        <f>SUM(H4235,H4241)</f>
        <v>0</v>
      </c>
    </row>
    <row r="4225" spans="1:8" ht="16.5" thickTop="1" thickBot="1" x14ac:dyDescent="0.3">
      <c r="A4225" s="5" t="s">
        <v>4958</v>
      </c>
      <c r="B4225" s="8" t="s">
        <v>32</v>
      </c>
      <c r="C4225" s="15">
        <v>2028598.8895699997</v>
      </c>
      <c r="D4225" s="15">
        <v>2265790</v>
      </c>
      <c r="E4225" s="15">
        <f t="shared" si="378"/>
        <v>2405790</v>
      </c>
      <c r="F4225" s="15">
        <f>SUM(F4230,F4236,F4242,F4292)</f>
        <v>2405790</v>
      </c>
      <c r="G4225" s="15">
        <f>SUM(G4230,G4236,G4242,G4292)</f>
        <v>0</v>
      </c>
      <c r="H4225" s="15">
        <f>SUM(H4230,H4236,H4242,H4292)</f>
        <v>0</v>
      </c>
    </row>
    <row r="4226" spans="1:8" ht="16.5" thickTop="1" thickBot="1" x14ac:dyDescent="0.3">
      <c r="A4226" s="5" t="s">
        <v>4959</v>
      </c>
      <c r="B4226" s="8" t="s">
        <v>34</v>
      </c>
      <c r="C4226" s="15">
        <v>1644.7727</v>
      </c>
      <c r="D4226" s="15">
        <v>2250</v>
      </c>
      <c r="E4226" s="15">
        <f t="shared" si="378"/>
        <v>2250</v>
      </c>
      <c r="F4226" s="15">
        <f>SUM(F4231,F4237,F4243)</f>
        <v>2250</v>
      </c>
      <c r="G4226" s="15">
        <f>SUM(G4231,G4237,G4243)</f>
        <v>0</v>
      </c>
      <c r="H4226" s="15">
        <f>SUM(H4231,H4237,H4243)</f>
        <v>0</v>
      </c>
    </row>
    <row r="4227" spans="1:8" ht="16.5" thickTop="1" thickBot="1" x14ac:dyDescent="0.3">
      <c r="A4227" s="5" t="s">
        <v>4960</v>
      </c>
      <c r="B4227" s="7" t="s">
        <v>40</v>
      </c>
      <c r="C4227" s="15">
        <v>5.6912199999999995</v>
      </c>
      <c r="D4227" s="15">
        <v>0</v>
      </c>
      <c r="E4227" s="15">
        <f t="shared" si="378"/>
        <v>0</v>
      </c>
      <c r="F4227" s="15">
        <f>SUM(F4232,F4238)</f>
        <v>0</v>
      </c>
      <c r="G4227" s="15">
        <f>SUM(G4232,G4238)</f>
        <v>0</v>
      </c>
      <c r="H4227" s="15">
        <f>SUM(H4232,H4238)</f>
        <v>0</v>
      </c>
    </row>
    <row r="4228" spans="1:8" ht="16.5" thickTop="1" thickBot="1" x14ac:dyDescent="0.3">
      <c r="A4228" s="5" t="s">
        <v>4961</v>
      </c>
      <c r="B4228" s="6" t="s">
        <v>4962</v>
      </c>
      <c r="C4228" s="14">
        <v>1398989.60827</v>
      </c>
      <c r="D4228" s="14">
        <v>1570000</v>
      </c>
      <c r="E4228" s="14">
        <f t="shared" si="378"/>
        <v>1665000</v>
      </c>
      <c r="F4228" s="14">
        <f>SUM(F4229,F4232)</f>
        <v>1665000</v>
      </c>
      <c r="G4228" s="14">
        <f>SUM(G4229,G4232)</f>
        <v>0</v>
      </c>
      <c r="H4228" s="14">
        <f>SUM(H4229,H4232)</f>
        <v>0</v>
      </c>
    </row>
    <row r="4229" spans="1:8" ht="16.5" thickTop="1" thickBot="1" x14ac:dyDescent="0.3">
      <c r="A4229" s="5" t="s">
        <v>4963</v>
      </c>
      <c r="B4229" s="7" t="s">
        <v>20</v>
      </c>
      <c r="C4229" s="15">
        <v>1398984.5520500001</v>
      </c>
      <c r="D4229" s="15">
        <v>1570000</v>
      </c>
      <c r="E4229" s="15">
        <f t="shared" si="378"/>
        <v>1665000</v>
      </c>
      <c r="F4229" s="15">
        <f>SUM(F4230:F4231)</f>
        <v>1665000</v>
      </c>
      <c r="G4229" s="15">
        <f>SUM(G4230:G4231)</f>
        <v>0</v>
      </c>
      <c r="H4229" s="15">
        <f>SUM(H4230:H4231)</f>
        <v>0</v>
      </c>
    </row>
    <row r="4230" spans="1:8" ht="16.5" thickTop="1" thickBot="1" x14ac:dyDescent="0.3">
      <c r="A4230" s="5" t="s">
        <v>4964</v>
      </c>
      <c r="B4230" s="8" t="s">
        <v>32</v>
      </c>
      <c r="C4230" s="15">
        <v>1398957.03345</v>
      </c>
      <c r="D4230" s="15">
        <v>1570000</v>
      </c>
      <c r="E4230" s="15">
        <f t="shared" ref="E4230:E4293" si="380">SUM(F4230:H4230)</f>
        <v>1665000</v>
      </c>
      <c r="F4230" s="15">
        <v>1665000</v>
      </c>
      <c r="G4230" s="15">
        <v>0</v>
      </c>
      <c r="H4230" s="15">
        <v>0</v>
      </c>
    </row>
    <row r="4231" spans="1:8" ht="16.5" thickTop="1" thickBot="1" x14ac:dyDescent="0.3">
      <c r="A4231" s="5" t="s">
        <v>4965</v>
      </c>
      <c r="B4231" s="8" t="s">
        <v>34</v>
      </c>
      <c r="C4231" s="15">
        <v>27.518599999999999</v>
      </c>
      <c r="D4231" s="15">
        <v>0</v>
      </c>
      <c r="E4231" s="15">
        <f t="shared" si="380"/>
        <v>0</v>
      </c>
      <c r="F4231" s="15">
        <v>0</v>
      </c>
      <c r="G4231" s="15">
        <v>0</v>
      </c>
      <c r="H4231" s="15">
        <v>0</v>
      </c>
    </row>
    <row r="4232" spans="1:8" ht="16.5" thickTop="1" thickBot="1" x14ac:dyDescent="0.3">
      <c r="A4232" s="5" t="s">
        <v>4966</v>
      </c>
      <c r="B4232" s="7" t="s">
        <v>40</v>
      </c>
      <c r="C4232" s="15">
        <v>5.0562199999999997</v>
      </c>
      <c r="D4232" s="15">
        <v>0</v>
      </c>
      <c r="E4232" s="15">
        <f t="shared" si="380"/>
        <v>0</v>
      </c>
      <c r="F4232" s="15">
        <v>0</v>
      </c>
      <c r="G4232" s="15">
        <v>0</v>
      </c>
      <c r="H4232" s="15">
        <v>0</v>
      </c>
    </row>
    <row r="4233" spans="1:8" ht="31.5" thickTop="1" thickBot="1" x14ac:dyDescent="0.3">
      <c r="A4233" s="5" t="s">
        <v>4967</v>
      </c>
      <c r="B4233" s="6" t="s">
        <v>4968</v>
      </c>
      <c r="C4233" s="14">
        <v>615024.90338999999</v>
      </c>
      <c r="D4233" s="14">
        <v>680000</v>
      </c>
      <c r="E4233" s="14">
        <f t="shared" si="380"/>
        <v>670000</v>
      </c>
      <c r="F4233" s="14">
        <f>SUM(F4234,F4238)</f>
        <v>670000</v>
      </c>
      <c r="G4233" s="14">
        <f>SUM(G4234,G4238)</f>
        <v>0</v>
      </c>
      <c r="H4233" s="14">
        <f>SUM(H4234,H4238)</f>
        <v>0</v>
      </c>
    </row>
    <row r="4234" spans="1:8" ht="16.5" thickTop="1" thickBot="1" x14ac:dyDescent="0.3">
      <c r="A4234" s="5" t="s">
        <v>4969</v>
      </c>
      <c r="B4234" s="7" t="s">
        <v>20</v>
      </c>
      <c r="C4234" s="15">
        <v>615024.26838999998</v>
      </c>
      <c r="D4234" s="15">
        <v>680000</v>
      </c>
      <c r="E4234" s="15">
        <f t="shared" si="380"/>
        <v>670000</v>
      </c>
      <c r="F4234" s="15">
        <f>SUM(F4235:F4237)</f>
        <v>670000</v>
      </c>
      <c r="G4234" s="15">
        <f>SUM(G4235:G4237)</f>
        <v>0</v>
      </c>
      <c r="H4234" s="15">
        <f>SUM(H4235:H4237)</f>
        <v>0</v>
      </c>
    </row>
    <row r="4235" spans="1:8" ht="16.5" thickTop="1" thickBot="1" x14ac:dyDescent="0.3">
      <c r="A4235" s="5" t="s">
        <v>4970</v>
      </c>
      <c r="B4235" s="8" t="s">
        <v>24</v>
      </c>
      <c r="C4235" s="15">
        <v>3186.3038799999999</v>
      </c>
      <c r="D4235" s="15">
        <v>4200</v>
      </c>
      <c r="E4235" s="15">
        <f t="shared" si="380"/>
        <v>4200</v>
      </c>
      <c r="F4235" s="15">
        <v>4200</v>
      </c>
      <c r="G4235" s="15">
        <v>0</v>
      </c>
      <c r="H4235" s="15">
        <v>0</v>
      </c>
    </row>
    <row r="4236" spans="1:8" ht="16.5" thickTop="1" thickBot="1" x14ac:dyDescent="0.3">
      <c r="A4236" s="5" t="s">
        <v>4971</v>
      </c>
      <c r="B4236" s="8" t="s">
        <v>32</v>
      </c>
      <c r="C4236" s="15">
        <v>611837.37450999999</v>
      </c>
      <c r="D4236" s="15">
        <v>675800</v>
      </c>
      <c r="E4236" s="15">
        <f t="shared" si="380"/>
        <v>665800</v>
      </c>
      <c r="F4236" s="15">
        <v>665800</v>
      </c>
      <c r="G4236" s="15">
        <v>0</v>
      </c>
      <c r="H4236" s="15">
        <v>0</v>
      </c>
    </row>
    <row r="4237" spans="1:8" ht="16.5" thickTop="1" thickBot="1" x14ac:dyDescent="0.3">
      <c r="A4237" s="5" t="s">
        <v>4972</v>
      </c>
      <c r="B4237" s="8" t="s">
        <v>34</v>
      </c>
      <c r="C4237" s="15">
        <v>0.59</v>
      </c>
      <c r="D4237" s="15">
        <v>0</v>
      </c>
      <c r="E4237" s="15">
        <f t="shared" si="380"/>
        <v>0</v>
      </c>
      <c r="F4237" s="15">
        <v>0</v>
      </c>
      <c r="G4237" s="15">
        <v>0</v>
      </c>
      <c r="H4237" s="15">
        <v>0</v>
      </c>
    </row>
    <row r="4238" spans="1:8" ht="16.5" thickTop="1" thickBot="1" x14ac:dyDescent="0.3">
      <c r="A4238" s="5" t="s">
        <v>4973</v>
      </c>
      <c r="B4238" s="7" t="s">
        <v>40</v>
      </c>
      <c r="C4238" s="15">
        <v>0.63500000000000001</v>
      </c>
      <c r="D4238" s="15">
        <v>0</v>
      </c>
      <c r="E4238" s="15">
        <f t="shared" si="380"/>
        <v>0</v>
      </c>
      <c r="F4238" s="15">
        <v>0</v>
      </c>
      <c r="G4238" s="15">
        <v>0</v>
      </c>
      <c r="H4238" s="15">
        <v>0</v>
      </c>
    </row>
    <row r="4239" spans="1:8" ht="16.5" thickTop="1" thickBot="1" x14ac:dyDescent="0.3">
      <c r="A4239" s="5" t="s">
        <v>4974</v>
      </c>
      <c r="B4239" s="6" t="s">
        <v>4975</v>
      </c>
      <c r="C4239" s="14">
        <v>19947.89071</v>
      </c>
      <c r="D4239" s="14">
        <v>23000</v>
      </c>
      <c r="E4239" s="14">
        <f t="shared" si="380"/>
        <v>23000</v>
      </c>
      <c r="F4239" s="14">
        <f t="shared" ref="F4239:H4240" si="381">SUM(F4244,F4247,F4250,F4253,F4256,F4259,F4263,F4266,F4269,F4272,F4275,F4278,F4281,F4284,F4287)</f>
        <v>23000</v>
      </c>
      <c r="G4239" s="14">
        <f t="shared" si="381"/>
        <v>0</v>
      </c>
      <c r="H4239" s="14">
        <f t="shared" si="381"/>
        <v>0</v>
      </c>
    </row>
    <row r="4240" spans="1:8" ht="16.5" thickTop="1" thickBot="1" x14ac:dyDescent="0.3">
      <c r="A4240" s="5" t="s">
        <v>4976</v>
      </c>
      <c r="B4240" s="7" t="s">
        <v>20</v>
      </c>
      <c r="C4240" s="15">
        <v>19947.89071</v>
      </c>
      <c r="D4240" s="15">
        <v>23000</v>
      </c>
      <c r="E4240" s="15">
        <f t="shared" si="380"/>
        <v>23000</v>
      </c>
      <c r="F4240" s="15">
        <f t="shared" si="381"/>
        <v>23000</v>
      </c>
      <c r="G4240" s="15">
        <f t="shared" si="381"/>
        <v>0</v>
      </c>
      <c r="H4240" s="15">
        <f t="shared" si="381"/>
        <v>0</v>
      </c>
    </row>
    <row r="4241" spans="1:8" ht="16.5" thickTop="1" thickBot="1" x14ac:dyDescent="0.3">
      <c r="A4241" s="5" t="s">
        <v>4977</v>
      </c>
      <c r="B4241" s="8" t="s">
        <v>24</v>
      </c>
      <c r="C4241" s="15">
        <v>526.745</v>
      </c>
      <c r="D4241" s="15">
        <v>760</v>
      </c>
      <c r="E4241" s="15">
        <f t="shared" si="380"/>
        <v>760</v>
      </c>
      <c r="F4241" s="15">
        <f>SUM(F4277)</f>
        <v>760</v>
      </c>
      <c r="G4241" s="15">
        <f>SUM(G4277)</f>
        <v>0</v>
      </c>
      <c r="H4241" s="15">
        <f>SUM(H4277)</f>
        <v>0</v>
      </c>
    </row>
    <row r="4242" spans="1:8" ht="16.5" thickTop="1" thickBot="1" x14ac:dyDescent="0.3">
      <c r="A4242" s="5" t="s">
        <v>4978</v>
      </c>
      <c r="B4242" s="8" t="s">
        <v>32</v>
      </c>
      <c r="C4242" s="15">
        <v>17804.481609999999</v>
      </c>
      <c r="D4242" s="15">
        <v>19990</v>
      </c>
      <c r="E4242" s="15">
        <f t="shared" si="380"/>
        <v>19990</v>
      </c>
      <c r="F4242" s="15">
        <f>SUM(F4246,F4249,F4252,F4255,F4258,F4261,F4265,F4268,F4271,F4274,F4280,F4283,F4286,F4289)</f>
        <v>19990</v>
      </c>
      <c r="G4242" s="15">
        <f>SUM(G4246,G4249,G4252,G4255,G4258,G4261,G4265,G4268,G4271,G4274,G4280,G4283,G4286,G4289)</f>
        <v>0</v>
      </c>
      <c r="H4242" s="15">
        <f>SUM(H4246,H4249,H4252,H4255,H4258,H4261,H4265,H4268,H4271,H4274,H4280,H4283,H4286,H4289)</f>
        <v>0</v>
      </c>
    </row>
    <row r="4243" spans="1:8" ht="16.5" thickTop="1" thickBot="1" x14ac:dyDescent="0.3">
      <c r="A4243" s="5" t="s">
        <v>4979</v>
      </c>
      <c r="B4243" s="8" t="s">
        <v>34</v>
      </c>
      <c r="C4243" s="15">
        <v>1616.6641</v>
      </c>
      <c r="D4243" s="15">
        <v>2250</v>
      </c>
      <c r="E4243" s="15">
        <f t="shared" si="380"/>
        <v>2250</v>
      </c>
      <c r="F4243" s="15">
        <f>SUM(F4262)</f>
        <v>2250</v>
      </c>
      <c r="G4243" s="15">
        <f>SUM(G4262)</f>
        <v>0</v>
      </c>
      <c r="H4243" s="15">
        <f>SUM(H4262)</f>
        <v>0</v>
      </c>
    </row>
    <row r="4244" spans="1:8" ht="31.5" thickTop="1" thickBot="1" x14ac:dyDescent="0.3">
      <c r="A4244" s="5" t="s">
        <v>4980</v>
      </c>
      <c r="B4244" s="6" t="s">
        <v>4981</v>
      </c>
      <c r="C4244" s="14">
        <v>1543.7826600000001</v>
      </c>
      <c r="D4244" s="14">
        <v>2500</v>
      </c>
      <c r="E4244" s="14">
        <f t="shared" si="380"/>
        <v>2500</v>
      </c>
      <c r="F4244" s="14">
        <f t="shared" ref="F4244:H4245" si="382">SUM(F4245)</f>
        <v>2500</v>
      </c>
      <c r="G4244" s="14">
        <f t="shared" si="382"/>
        <v>0</v>
      </c>
      <c r="H4244" s="14">
        <f t="shared" si="382"/>
        <v>0</v>
      </c>
    </row>
    <row r="4245" spans="1:8" ht="16.5" thickTop="1" thickBot="1" x14ac:dyDescent="0.3">
      <c r="A4245" s="5" t="s">
        <v>4982</v>
      </c>
      <c r="B4245" s="7" t="s">
        <v>20</v>
      </c>
      <c r="C4245" s="15">
        <v>1543.7826600000001</v>
      </c>
      <c r="D4245" s="15">
        <v>2500</v>
      </c>
      <c r="E4245" s="15">
        <f t="shared" si="380"/>
        <v>2500</v>
      </c>
      <c r="F4245" s="15">
        <f t="shared" si="382"/>
        <v>2500</v>
      </c>
      <c r="G4245" s="15">
        <f t="shared" si="382"/>
        <v>0</v>
      </c>
      <c r="H4245" s="15">
        <f t="shared" si="382"/>
        <v>0</v>
      </c>
    </row>
    <row r="4246" spans="1:8" ht="16.5" thickTop="1" thickBot="1" x14ac:dyDescent="0.3">
      <c r="A4246" s="5" t="s">
        <v>4983</v>
      </c>
      <c r="B4246" s="8" t="s">
        <v>32</v>
      </c>
      <c r="C4246" s="15">
        <v>1543.7826600000001</v>
      </c>
      <c r="D4246" s="15">
        <v>2500</v>
      </c>
      <c r="E4246" s="15">
        <f t="shared" si="380"/>
        <v>2500</v>
      </c>
      <c r="F4246" s="15">
        <v>2500</v>
      </c>
      <c r="G4246" s="15">
        <v>0</v>
      </c>
      <c r="H4246" s="15">
        <v>0</v>
      </c>
    </row>
    <row r="4247" spans="1:8" ht="16.5" thickTop="1" thickBot="1" x14ac:dyDescent="0.3">
      <c r="A4247" s="5" t="s">
        <v>4984</v>
      </c>
      <c r="B4247" s="6" t="s">
        <v>4985</v>
      </c>
      <c r="C4247" s="14">
        <v>741.65899999999999</v>
      </c>
      <c r="D4247" s="14">
        <v>1000</v>
      </c>
      <c r="E4247" s="14">
        <f t="shared" si="380"/>
        <v>1000</v>
      </c>
      <c r="F4247" s="14">
        <f t="shared" ref="F4247:H4248" si="383">SUM(F4248)</f>
        <v>1000</v>
      </c>
      <c r="G4247" s="14">
        <f t="shared" si="383"/>
        <v>0</v>
      </c>
      <c r="H4247" s="14">
        <f t="shared" si="383"/>
        <v>0</v>
      </c>
    </row>
    <row r="4248" spans="1:8" ht="16.5" thickTop="1" thickBot="1" x14ac:dyDescent="0.3">
      <c r="A4248" s="5" t="s">
        <v>4986</v>
      </c>
      <c r="B4248" s="7" t="s">
        <v>20</v>
      </c>
      <c r="C4248" s="15">
        <v>741.65899999999999</v>
      </c>
      <c r="D4248" s="15">
        <v>1000</v>
      </c>
      <c r="E4248" s="15">
        <f t="shared" si="380"/>
        <v>1000</v>
      </c>
      <c r="F4248" s="15">
        <f t="shared" si="383"/>
        <v>1000</v>
      </c>
      <c r="G4248" s="15">
        <f t="shared" si="383"/>
        <v>0</v>
      </c>
      <c r="H4248" s="15">
        <f t="shared" si="383"/>
        <v>0</v>
      </c>
    </row>
    <row r="4249" spans="1:8" ht="16.5" thickTop="1" thickBot="1" x14ac:dyDescent="0.3">
      <c r="A4249" s="5" t="s">
        <v>4987</v>
      </c>
      <c r="B4249" s="8" t="s">
        <v>32</v>
      </c>
      <c r="C4249" s="15">
        <v>741.65899999999999</v>
      </c>
      <c r="D4249" s="15">
        <v>1000</v>
      </c>
      <c r="E4249" s="15">
        <f t="shared" si="380"/>
        <v>1000</v>
      </c>
      <c r="F4249" s="15">
        <v>1000</v>
      </c>
      <c r="G4249" s="15">
        <v>0</v>
      </c>
      <c r="H4249" s="15">
        <v>0</v>
      </c>
    </row>
    <row r="4250" spans="1:8" ht="16.5" thickTop="1" thickBot="1" x14ac:dyDescent="0.3">
      <c r="A4250" s="5" t="s">
        <v>4988</v>
      </c>
      <c r="B4250" s="6" t="s">
        <v>4989</v>
      </c>
      <c r="C4250" s="14">
        <v>1639.8130000000001</v>
      </c>
      <c r="D4250" s="14">
        <v>1700</v>
      </c>
      <c r="E4250" s="14">
        <f t="shared" si="380"/>
        <v>1700</v>
      </c>
      <c r="F4250" s="14">
        <f t="shared" ref="F4250:H4251" si="384">SUM(F4251)</f>
        <v>1700</v>
      </c>
      <c r="G4250" s="14">
        <f t="shared" si="384"/>
        <v>0</v>
      </c>
      <c r="H4250" s="14">
        <f t="shared" si="384"/>
        <v>0</v>
      </c>
    </row>
    <row r="4251" spans="1:8" ht="16.5" thickTop="1" thickBot="1" x14ac:dyDescent="0.3">
      <c r="A4251" s="5" t="s">
        <v>4990</v>
      </c>
      <c r="B4251" s="7" t="s">
        <v>20</v>
      </c>
      <c r="C4251" s="15">
        <v>1639.8130000000001</v>
      </c>
      <c r="D4251" s="15">
        <v>1700</v>
      </c>
      <c r="E4251" s="15">
        <f t="shared" si="380"/>
        <v>1700</v>
      </c>
      <c r="F4251" s="15">
        <f t="shared" si="384"/>
        <v>1700</v>
      </c>
      <c r="G4251" s="15">
        <f t="shared" si="384"/>
        <v>0</v>
      </c>
      <c r="H4251" s="15">
        <f t="shared" si="384"/>
        <v>0</v>
      </c>
    </row>
    <row r="4252" spans="1:8" ht="16.5" thickTop="1" thickBot="1" x14ac:dyDescent="0.3">
      <c r="A4252" s="5" t="s">
        <v>4991</v>
      </c>
      <c r="B4252" s="8" t="s">
        <v>32</v>
      </c>
      <c r="C4252" s="15">
        <v>1639.8130000000001</v>
      </c>
      <c r="D4252" s="15">
        <v>1700</v>
      </c>
      <c r="E4252" s="15">
        <f t="shared" si="380"/>
        <v>1700</v>
      </c>
      <c r="F4252" s="15">
        <v>1700</v>
      </c>
      <c r="G4252" s="15">
        <v>0</v>
      </c>
      <c r="H4252" s="15">
        <v>0</v>
      </c>
    </row>
    <row r="4253" spans="1:8" ht="31.5" thickTop="1" thickBot="1" x14ac:dyDescent="0.3">
      <c r="A4253" s="5" t="s">
        <v>4992</v>
      </c>
      <c r="B4253" s="6" t="s">
        <v>4993</v>
      </c>
      <c r="C4253" s="14">
        <v>37.012999999999998</v>
      </c>
      <c r="D4253" s="14">
        <v>40</v>
      </c>
      <c r="E4253" s="14">
        <f t="shared" si="380"/>
        <v>40</v>
      </c>
      <c r="F4253" s="14">
        <f t="shared" ref="F4253:H4254" si="385">SUM(F4254)</f>
        <v>40</v>
      </c>
      <c r="G4253" s="14">
        <f t="shared" si="385"/>
        <v>0</v>
      </c>
      <c r="H4253" s="14">
        <f t="shared" si="385"/>
        <v>0</v>
      </c>
    </row>
    <row r="4254" spans="1:8" ht="16.5" thickTop="1" thickBot="1" x14ac:dyDescent="0.3">
      <c r="A4254" s="5" t="s">
        <v>4994</v>
      </c>
      <c r="B4254" s="7" t="s">
        <v>20</v>
      </c>
      <c r="C4254" s="15">
        <v>37.012999999999998</v>
      </c>
      <c r="D4254" s="15">
        <v>40</v>
      </c>
      <c r="E4254" s="15">
        <f t="shared" si="380"/>
        <v>40</v>
      </c>
      <c r="F4254" s="15">
        <f t="shared" si="385"/>
        <v>40</v>
      </c>
      <c r="G4254" s="15">
        <f t="shared" si="385"/>
        <v>0</v>
      </c>
      <c r="H4254" s="15">
        <f t="shared" si="385"/>
        <v>0</v>
      </c>
    </row>
    <row r="4255" spans="1:8" ht="16.5" thickTop="1" thickBot="1" x14ac:dyDescent="0.3">
      <c r="A4255" s="5" t="s">
        <v>4995</v>
      </c>
      <c r="B4255" s="8" t="s">
        <v>32</v>
      </c>
      <c r="C4255" s="15">
        <v>37.012999999999998</v>
      </c>
      <c r="D4255" s="15">
        <v>40</v>
      </c>
      <c r="E4255" s="15">
        <f t="shared" si="380"/>
        <v>40</v>
      </c>
      <c r="F4255" s="15">
        <v>40</v>
      </c>
      <c r="G4255" s="15">
        <v>0</v>
      </c>
      <c r="H4255" s="15">
        <v>0</v>
      </c>
    </row>
    <row r="4256" spans="1:8" ht="16.5" thickTop="1" thickBot="1" x14ac:dyDescent="0.3">
      <c r="A4256" s="5" t="s">
        <v>4996</v>
      </c>
      <c r="B4256" s="6" t="s">
        <v>4997</v>
      </c>
      <c r="C4256" s="14">
        <v>3137.34258</v>
      </c>
      <c r="D4256" s="14">
        <v>4500</v>
      </c>
      <c r="E4256" s="14">
        <f t="shared" si="380"/>
        <v>4500</v>
      </c>
      <c r="F4256" s="14">
        <f t="shared" ref="F4256:H4257" si="386">SUM(F4257)</f>
        <v>4500</v>
      </c>
      <c r="G4256" s="14">
        <f t="shared" si="386"/>
        <v>0</v>
      </c>
      <c r="H4256" s="14">
        <f t="shared" si="386"/>
        <v>0</v>
      </c>
    </row>
    <row r="4257" spans="1:8" ht="16.5" thickTop="1" thickBot="1" x14ac:dyDescent="0.3">
      <c r="A4257" s="5" t="s">
        <v>4998</v>
      </c>
      <c r="B4257" s="7" t="s">
        <v>20</v>
      </c>
      <c r="C4257" s="15">
        <v>3137.34258</v>
      </c>
      <c r="D4257" s="15">
        <v>4500</v>
      </c>
      <c r="E4257" s="15">
        <f t="shared" si="380"/>
        <v>4500</v>
      </c>
      <c r="F4257" s="15">
        <f t="shared" si="386"/>
        <v>4500</v>
      </c>
      <c r="G4257" s="15">
        <f t="shared" si="386"/>
        <v>0</v>
      </c>
      <c r="H4257" s="15">
        <f t="shared" si="386"/>
        <v>0</v>
      </c>
    </row>
    <row r="4258" spans="1:8" ht="16.5" thickTop="1" thickBot="1" x14ac:dyDescent="0.3">
      <c r="A4258" s="5" t="s">
        <v>4999</v>
      </c>
      <c r="B4258" s="8" t="s">
        <v>32</v>
      </c>
      <c r="C4258" s="15">
        <v>3137.34258</v>
      </c>
      <c r="D4258" s="15">
        <v>4500</v>
      </c>
      <c r="E4258" s="15">
        <f t="shared" si="380"/>
        <v>4500</v>
      </c>
      <c r="F4258" s="15">
        <v>4500</v>
      </c>
      <c r="G4258" s="15">
        <v>0</v>
      </c>
      <c r="H4258" s="15">
        <v>0</v>
      </c>
    </row>
    <row r="4259" spans="1:8" ht="31.5" thickTop="1" thickBot="1" x14ac:dyDescent="0.3">
      <c r="A4259" s="5" t="s">
        <v>5000</v>
      </c>
      <c r="B4259" s="6" t="s">
        <v>5001</v>
      </c>
      <c r="C4259" s="14">
        <v>2298.8501699999997</v>
      </c>
      <c r="D4259" s="14">
        <v>2250</v>
      </c>
      <c r="E4259" s="14">
        <f t="shared" si="380"/>
        <v>2250</v>
      </c>
      <c r="F4259" s="14">
        <f>SUM(F4260)</f>
        <v>2250</v>
      </c>
      <c r="G4259" s="14">
        <f>SUM(G4260)</f>
        <v>0</v>
      </c>
      <c r="H4259" s="14">
        <f>SUM(H4260)</f>
        <v>0</v>
      </c>
    </row>
    <row r="4260" spans="1:8" ht="16.5" thickTop="1" thickBot="1" x14ac:dyDescent="0.3">
      <c r="A4260" s="5" t="s">
        <v>5002</v>
      </c>
      <c r="B4260" s="7" t="s">
        <v>20</v>
      </c>
      <c r="C4260" s="15">
        <v>2298.8501699999997</v>
      </c>
      <c r="D4260" s="15">
        <v>2250</v>
      </c>
      <c r="E4260" s="15">
        <f t="shared" si="380"/>
        <v>2250</v>
      </c>
      <c r="F4260" s="15">
        <f>SUM(F4261:F4262)</f>
        <v>2250</v>
      </c>
      <c r="G4260" s="15">
        <f>SUM(G4261:G4262)</f>
        <v>0</v>
      </c>
      <c r="H4260" s="15">
        <f>SUM(H4261:H4262)</f>
        <v>0</v>
      </c>
    </row>
    <row r="4261" spans="1:8" ht="16.5" thickTop="1" thickBot="1" x14ac:dyDescent="0.3">
      <c r="A4261" s="5" t="s">
        <v>5003</v>
      </c>
      <c r="B4261" s="8" t="s">
        <v>32</v>
      </c>
      <c r="C4261" s="15">
        <v>682.18606999999997</v>
      </c>
      <c r="D4261" s="15">
        <v>0</v>
      </c>
      <c r="E4261" s="15">
        <f t="shared" si="380"/>
        <v>0</v>
      </c>
      <c r="F4261" s="15">
        <v>0</v>
      </c>
      <c r="G4261" s="15">
        <v>0</v>
      </c>
      <c r="H4261" s="15">
        <v>0</v>
      </c>
    </row>
    <row r="4262" spans="1:8" ht="16.5" thickTop="1" thickBot="1" x14ac:dyDescent="0.3">
      <c r="A4262" s="5" t="s">
        <v>5004</v>
      </c>
      <c r="B4262" s="8" t="s">
        <v>34</v>
      </c>
      <c r="C4262" s="15">
        <v>1616.6641</v>
      </c>
      <c r="D4262" s="15">
        <v>2250</v>
      </c>
      <c r="E4262" s="15">
        <f t="shared" si="380"/>
        <v>2250</v>
      </c>
      <c r="F4262" s="15">
        <v>2250</v>
      </c>
      <c r="G4262" s="15">
        <v>0</v>
      </c>
      <c r="H4262" s="15">
        <v>0</v>
      </c>
    </row>
    <row r="4263" spans="1:8" ht="16.5" thickTop="1" thickBot="1" x14ac:dyDescent="0.3">
      <c r="A4263" s="5" t="s">
        <v>5005</v>
      </c>
      <c r="B4263" s="6" t="s">
        <v>5006</v>
      </c>
      <c r="C4263" s="14">
        <v>47.954999999999998</v>
      </c>
      <c r="D4263" s="14">
        <v>60</v>
      </c>
      <c r="E4263" s="14">
        <f t="shared" si="380"/>
        <v>60</v>
      </c>
      <c r="F4263" s="14">
        <f t="shared" ref="F4263:H4264" si="387">SUM(F4264)</f>
        <v>60</v>
      </c>
      <c r="G4263" s="14">
        <f t="shared" si="387"/>
        <v>0</v>
      </c>
      <c r="H4263" s="14">
        <f t="shared" si="387"/>
        <v>0</v>
      </c>
    </row>
    <row r="4264" spans="1:8" ht="16.5" thickTop="1" thickBot="1" x14ac:dyDescent="0.3">
      <c r="A4264" s="5" t="s">
        <v>5007</v>
      </c>
      <c r="B4264" s="7" t="s">
        <v>20</v>
      </c>
      <c r="C4264" s="15">
        <v>47.954999999999998</v>
      </c>
      <c r="D4264" s="15">
        <v>60</v>
      </c>
      <c r="E4264" s="15">
        <f t="shared" si="380"/>
        <v>60</v>
      </c>
      <c r="F4264" s="15">
        <f t="shared" si="387"/>
        <v>60</v>
      </c>
      <c r="G4264" s="15">
        <f t="shared" si="387"/>
        <v>0</v>
      </c>
      <c r="H4264" s="15">
        <f t="shared" si="387"/>
        <v>0</v>
      </c>
    </row>
    <row r="4265" spans="1:8" ht="16.5" thickTop="1" thickBot="1" x14ac:dyDescent="0.3">
      <c r="A4265" s="5" t="s">
        <v>5008</v>
      </c>
      <c r="B4265" s="8" t="s">
        <v>32</v>
      </c>
      <c r="C4265" s="15">
        <v>47.954999999999998</v>
      </c>
      <c r="D4265" s="15">
        <v>60</v>
      </c>
      <c r="E4265" s="15">
        <f t="shared" si="380"/>
        <v>60</v>
      </c>
      <c r="F4265" s="15">
        <v>60</v>
      </c>
      <c r="G4265" s="15">
        <v>0</v>
      </c>
      <c r="H4265" s="15">
        <v>0</v>
      </c>
    </row>
    <row r="4266" spans="1:8" ht="31.5" thickTop="1" thickBot="1" x14ac:dyDescent="0.3">
      <c r="A4266" s="5" t="s">
        <v>5009</v>
      </c>
      <c r="B4266" s="6" t="s">
        <v>5010</v>
      </c>
      <c r="C4266" s="14">
        <v>359.9325</v>
      </c>
      <c r="D4266" s="14">
        <v>400</v>
      </c>
      <c r="E4266" s="14">
        <f t="shared" si="380"/>
        <v>400</v>
      </c>
      <c r="F4266" s="14">
        <f t="shared" ref="F4266:H4267" si="388">SUM(F4267)</f>
        <v>400</v>
      </c>
      <c r="G4266" s="14">
        <f t="shared" si="388"/>
        <v>0</v>
      </c>
      <c r="H4266" s="14">
        <f t="shared" si="388"/>
        <v>0</v>
      </c>
    </row>
    <row r="4267" spans="1:8" ht="16.5" thickTop="1" thickBot="1" x14ac:dyDescent="0.3">
      <c r="A4267" s="5" t="s">
        <v>5011</v>
      </c>
      <c r="B4267" s="7" t="s">
        <v>20</v>
      </c>
      <c r="C4267" s="15">
        <v>359.9325</v>
      </c>
      <c r="D4267" s="15">
        <v>400</v>
      </c>
      <c r="E4267" s="15">
        <f t="shared" si="380"/>
        <v>400</v>
      </c>
      <c r="F4267" s="15">
        <f t="shared" si="388"/>
        <v>400</v>
      </c>
      <c r="G4267" s="15">
        <f t="shared" si="388"/>
        <v>0</v>
      </c>
      <c r="H4267" s="15">
        <f t="shared" si="388"/>
        <v>0</v>
      </c>
    </row>
    <row r="4268" spans="1:8" ht="16.5" thickTop="1" thickBot="1" x14ac:dyDescent="0.3">
      <c r="A4268" s="5" t="s">
        <v>5012</v>
      </c>
      <c r="B4268" s="8" t="s">
        <v>32</v>
      </c>
      <c r="C4268" s="15">
        <v>359.9325</v>
      </c>
      <c r="D4268" s="15">
        <v>400</v>
      </c>
      <c r="E4268" s="15">
        <f t="shared" si="380"/>
        <v>400</v>
      </c>
      <c r="F4268" s="15">
        <v>400</v>
      </c>
      <c r="G4268" s="15">
        <v>0</v>
      </c>
      <c r="H4268" s="15">
        <v>0</v>
      </c>
    </row>
    <row r="4269" spans="1:8" ht="16.5" thickTop="1" thickBot="1" x14ac:dyDescent="0.3">
      <c r="A4269" s="5" t="s">
        <v>5013</v>
      </c>
      <c r="B4269" s="6" t="s">
        <v>5014</v>
      </c>
      <c r="C4269" s="14">
        <v>6182.92</v>
      </c>
      <c r="D4269" s="14">
        <v>5500</v>
      </c>
      <c r="E4269" s="14">
        <f t="shared" si="380"/>
        <v>5500</v>
      </c>
      <c r="F4269" s="14">
        <f t="shared" ref="F4269:H4270" si="389">SUM(F4270)</f>
        <v>5500</v>
      </c>
      <c r="G4269" s="14">
        <f t="shared" si="389"/>
        <v>0</v>
      </c>
      <c r="H4269" s="14">
        <f t="shared" si="389"/>
        <v>0</v>
      </c>
    </row>
    <row r="4270" spans="1:8" ht="16.5" thickTop="1" thickBot="1" x14ac:dyDescent="0.3">
      <c r="A4270" s="5" t="s">
        <v>5015</v>
      </c>
      <c r="B4270" s="7" t="s">
        <v>20</v>
      </c>
      <c r="C4270" s="15">
        <v>6182.92</v>
      </c>
      <c r="D4270" s="15">
        <v>5500</v>
      </c>
      <c r="E4270" s="15">
        <f t="shared" si="380"/>
        <v>5500</v>
      </c>
      <c r="F4270" s="15">
        <f t="shared" si="389"/>
        <v>5500</v>
      </c>
      <c r="G4270" s="15">
        <f t="shared" si="389"/>
        <v>0</v>
      </c>
      <c r="H4270" s="15">
        <f t="shared" si="389"/>
        <v>0</v>
      </c>
    </row>
    <row r="4271" spans="1:8" ht="16.5" thickTop="1" thickBot="1" x14ac:dyDescent="0.3">
      <c r="A4271" s="5" t="s">
        <v>5016</v>
      </c>
      <c r="B4271" s="8" t="s">
        <v>32</v>
      </c>
      <c r="C4271" s="15">
        <v>6182.92</v>
      </c>
      <c r="D4271" s="15">
        <v>5500</v>
      </c>
      <c r="E4271" s="15">
        <f t="shared" si="380"/>
        <v>5500</v>
      </c>
      <c r="F4271" s="15">
        <v>5500</v>
      </c>
      <c r="G4271" s="15">
        <v>0</v>
      </c>
      <c r="H4271" s="15">
        <v>0</v>
      </c>
    </row>
    <row r="4272" spans="1:8" ht="16.5" thickTop="1" thickBot="1" x14ac:dyDescent="0.3">
      <c r="A4272" s="5" t="s">
        <v>5017</v>
      </c>
      <c r="B4272" s="6" t="s">
        <v>5018</v>
      </c>
      <c r="C4272" s="14">
        <v>2212.3029999999999</v>
      </c>
      <c r="D4272" s="14">
        <v>2600</v>
      </c>
      <c r="E4272" s="14">
        <f t="shared" si="380"/>
        <v>2600</v>
      </c>
      <c r="F4272" s="14">
        <f t="shared" ref="F4272:H4273" si="390">SUM(F4273)</f>
        <v>2600</v>
      </c>
      <c r="G4272" s="14">
        <f t="shared" si="390"/>
        <v>0</v>
      </c>
      <c r="H4272" s="14">
        <f t="shared" si="390"/>
        <v>0</v>
      </c>
    </row>
    <row r="4273" spans="1:8" ht="16.5" thickTop="1" thickBot="1" x14ac:dyDescent="0.3">
      <c r="A4273" s="5" t="s">
        <v>5019</v>
      </c>
      <c r="B4273" s="7" t="s">
        <v>20</v>
      </c>
      <c r="C4273" s="15">
        <v>2212.3029999999999</v>
      </c>
      <c r="D4273" s="15">
        <v>2600</v>
      </c>
      <c r="E4273" s="15">
        <f t="shared" si="380"/>
        <v>2600</v>
      </c>
      <c r="F4273" s="15">
        <f t="shared" si="390"/>
        <v>2600</v>
      </c>
      <c r="G4273" s="15">
        <f t="shared" si="390"/>
        <v>0</v>
      </c>
      <c r="H4273" s="15">
        <f t="shared" si="390"/>
        <v>0</v>
      </c>
    </row>
    <row r="4274" spans="1:8" ht="16.5" thickTop="1" thickBot="1" x14ac:dyDescent="0.3">
      <c r="A4274" s="5" t="s">
        <v>5020</v>
      </c>
      <c r="B4274" s="8" t="s">
        <v>32</v>
      </c>
      <c r="C4274" s="15">
        <v>2212.3029999999999</v>
      </c>
      <c r="D4274" s="15">
        <v>2600</v>
      </c>
      <c r="E4274" s="15">
        <f t="shared" si="380"/>
        <v>2600</v>
      </c>
      <c r="F4274" s="15">
        <v>2600</v>
      </c>
      <c r="G4274" s="15">
        <v>0</v>
      </c>
      <c r="H4274" s="15">
        <v>0</v>
      </c>
    </row>
    <row r="4275" spans="1:8" ht="31.5" thickTop="1" thickBot="1" x14ac:dyDescent="0.3">
      <c r="A4275" s="5" t="s">
        <v>5021</v>
      </c>
      <c r="B4275" s="6" t="s">
        <v>5022</v>
      </c>
      <c r="C4275" s="14">
        <v>526.745</v>
      </c>
      <c r="D4275" s="14">
        <v>760</v>
      </c>
      <c r="E4275" s="14">
        <f t="shared" si="380"/>
        <v>760</v>
      </c>
      <c r="F4275" s="14">
        <f t="shared" ref="F4275:H4276" si="391">SUM(F4276)</f>
        <v>760</v>
      </c>
      <c r="G4275" s="14">
        <f t="shared" si="391"/>
        <v>0</v>
      </c>
      <c r="H4275" s="14">
        <f t="shared" si="391"/>
        <v>0</v>
      </c>
    </row>
    <row r="4276" spans="1:8" ht="16.5" thickTop="1" thickBot="1" x14ac:dyDescent="0.3">
      <c r="A4276" s="5" t="s">
        <v>5023</v>
      </c>
      <c r="B4276" s="7" t="s">
        <v>20</v>
      </c>
      <c r="C4276" s="15">
        <v>526.745</v>
      </c>
      <c r="D4276" s="15">
        <v>760</v>
      </c>
      <c r="E4276" s="15">
        <f t="shared" si="380"/>
        <v>760</v>
      </c>
      <c r="F4276" s="15">
        <f t="shared" si="391"/>
        <v>760</v>
      </c>
      <c r="G4276" s="15">
        <f t="shared" si="391"/>
        <v>0</v>
      </c>
      <c r="H4276" s="15">
        <f t="shared" si="391"/>
        <v>0</v>
      </c>
    </row>
    <row r="4277" spans="1:8" ht="16.5" thickTop="1" thickBot="1" x14ac:dyDescent="0.3">
      <c r="A4277" s="5" t="s">
        <v>5024</v>
      </c>
      <c r="B4277" s="8" t="s">
        <v>24</v>
      </c>
      <c r="C4277" s="15">
        <v>526.745</v>
      </c>
      <c r="D4277" s="15">
        <v>760</v>
      </c>
      <c r="E4277" s="15">
        <f t="shared" si="380"/>
        <v>760</v>
      </c>
      <c r="F4277" s="15">
        <v>760</v>
      </c>
      <c r="G4277" s="15">
        <v>0</v>
      </c>
      <c r="H4277" s="15">
        <v>0</v>
      </c>
    </row>
    <row r="4278" spans="1:8" ht="16.5" thickTop="1" thickBot="1" x14ac:dyDescent="0.3">
      <c r="A4278" s="5" t="s">
        <v>5025</v>
      </c>
      <c r="B4278" s="6" t="s">
        <v>5026</v>
      </c>
      <c r="C4278" s="14">
        <v>984</v>
      </c>
      <c r="D4278" s="14">
        <v>1500</v>
      </c>
      <c r="E4278" s="14">
        <f t="shared" si="380"/>
        <v>1500</v>
      </c>
      <c r="F4278" s="14">
        <f t="shared" ref="F4278:H4279" si="392">SUM(F4279)</f>
        <v>1500</v>
      </c>
      <c r="G4278" s="14">
        <f t="shared" si="392"/>
        <v>0</v>
      </c>
      <c r="H4278" s="14">
        <f t="shared" si="392"/>
        <v>0</v>
      </c>
    </row>
    <row r="4279" spans="1:8" ht="16.5" thickTop="1" thickBot="1" x14ac:dyDescent="0.3">
      <c r="A4279" s="5" t="s">
        <v>5027</v>
      </c>
      <c r="B4279" s="7" t="s">
        <v>20</v>
      </c>
      <c r="C4279" s="15">
        <v>984</v>
      </c>
      <c r="D4279" s="15">
        <v>1500</v>
      </c>
      <c r="E4279" s="15">
        <f t="shared" si="380"/>
        <v>1500</v>
      </c>
      <c r="F4279" s="15">
        <f t="shared" si="392"/>
        <v>1500</v>
      </c>
      <c r="G4279" s="15">
        <f t="shared" si="392"/>
        <v>0</v>
      </c>
      <c r="H4279" s="15">
        <f t="shared" si="392"/>
        <v>0</v>
      </c>
    </row>
    <row r="4280" spans="1:8" ht="16.5" thickTop="1" thickBot="1" x14ac:dyDescent="0.3">
      <c r="A4280" s="5" t="s">
        <v>5028</v>
      </c>
      <c r="B4280" s="8" t="s">
        <v>32</v>
      </c>
      <c r="C4280" s="15">
        <v>984</v>
      </c>
      <c r="D4280" s="15">
        <v>1500</v>
      </c>
      <c r="E4280" s="15">
        <f t="shared" si="380"/>
        <v>1500</v>
      </c>
      <c r="F4280" s="15">
        <v>1500</v>
      </c>
      <c r="G4280" s="15">
        <v>0</v>
      </c>
      <c r="H4280" s="15">
        <v>0</v>
      </c>
    </row>
    <row r="4281" spans="1:8" ht="46.5" thickTop="1" thickBot="1" x14ac:dyDescent="0.3">
      <c r="A4281" s="5" t="s">
        <v>5029</v>
      </c>
      <c r="B4281" s="6" t="s">
        <v>5030</v>
      </c>
      <c r="C4281" s="14">
        <v>12.1648</v>
      </c>
      <c r="D4281" s="14">
        <v>144</v>
      </c>
      <c r="E4281" s="14">
        <f t="shared" si="380"/>
        <v>144</v>
      </c>
      <c r="F4281" s="14">
        <f t="shared" ref="F4281:H4282" si="393">SUM(F4282)</f>
        <v>144</v>
      </c>
      <c r="G4281" s="14">
        <f t="shared" si="393"/>
        <v>0</v>
      </c>
      <c r="H4281" s="14">
        <f t="shared" si="393"/>
        <v>0</v>
      </c>
    </row>
    <row r="4282" spans="1:8" ht="16.5" thickTop="1" thickBot="1" x14ac:dyDescent="0.3">
      <c r="A4282" s="5" t="s">
        <v>5031</v>
      </c>
      <c r="B4282" s="7" t="s">
        <v>20</v>
      </c>
      <c r="C4282" s="15">
        <v>12.1648</v>
      </c>
      <c r="D4282" s="15">
        <v>144</v>
      </c>
      <c r="E4282" s="15">
        <f t="shared" si="380"/>
        <v>144</v>
      </c>
      <c r="F4282" s="15">
        <f t="shared" si="393"/>
        <v>144</v>
      </c>
      <c r="G4282" s="15">
        <f t="shared" si="393"/>
        <v>0</v>
      </c>
      <c r="H4282" s="15">
        <f t="shared" si="393"/>
        <v>0</v>
      </c>
    </row>
    <row r="4283" spans="1:8" ht="16.5" thickTop="1" thickBot="1" x14ac:dyDescent="0.3">
      <c r="A4283" s="5" t="s">
        <v>5032</v>
      </c>
      <c r="B4283" s="8" t="s">
        <v>32</v>
      </c>
      <c r="C4283" s="15">
        <v>12.1648</v>
      </c>
      <c r="D4283" s="15">
        <v>144</v>
      </c>
      <c r="E4283" s="15">
        <f t="shared" si="380"/>
        <v>144</v>
      </c>
      <c r="F4283" s="15">
        <v>144</v>
      </c>
      <c r="G4283" s="15">
        <v>0</v>
      </c>
      <c r="H4283" s="15">
        <v>0</v>
      </c>
    </row>
    <row r="4284" spans="1:8" ht="61.5" thickTop="1" thickBot="1" x14ac:dyDescent="0.3">
      <c r="A4284" s="5" t="s">
        <v>5033</v>
      </c>
      <c r="B4284" s="6" t="s">
        <v>5034</v>
      </c>
      <c r="C4284" s="14">
        <v>0</v>
      </c>
      <c r="D4284" s="14">
        <v>46</v>
      </c>
      <c r="E4284" s="14">
        <f t="shared" si="380"/>
        <v>46</v>
      </c>
      <c r="F4284" s="14">
        <f t="shared" ref="F4284:H4285" si="394">SUM(F4285)</f>
        <v>46</v>
      </c>
      <c r="G4284" s="14">
        <f t="shared" si="394"/>
        <v>0</v>
      </c>
      <c r="H4284" s="14">
        <f t="shared" si="394"/>
        <v>0</v>
      </c>
    </row>
    <row r="4285" spans="1:8" ht="16.5" thickTop="1" thickBot="1" x14ac:dyDescent="0.3">
      <c r="A4285" s="5" t="s">
        <v>5035</v>
      </c>
      <c r="B4285" s="7" t="s">
        <v>20</v>
      </c>
      <c r="C4285" s="15">
        <v>0</v>
      </c>
      <c r="D4285" s="15">
        <v>46</v>
      </c>
      <c r="E4285" s="15">
        <f t="shared" si="380"/>
        <v>46</v>
      </c>
      <c r="F4285" s="15">
        <f t="shared" si="394"/>
        <v>46</v>
      </c>
      <c r="G4285" s="15">
        <f t="shared" si="394"/>
        <v>0</v>
      </c>
      <c r="H4285" s="15">
        <f t="shared" si="394"/>
        <v>0</v>
      </c>
    </row>
    <row r="4286" spans="1:8" ht="16.5" thickTop="1" thickBot="1" x14ac:dyDescent="0.3">
      <c r="A4286" s="5" t="s">
        <v>5036</v>
      </c>
      <c r="B4286" s="8" t="s">
        <v>32</v>
      </c>
      <c r="C4286" s="15">
        <v>0</v>
      </c>
      <c r="D4286" s="15">
        <v>46</v>
      </c>
      <c r="E4286" s="15">
        <f t="shared" si="380"/>
        <v>46</v>
      </c>
      <c r="F4286" s="15">
        <v>46</v>
      </c>
      <c r="G4286" s="15">
        <v>0</v>
      </c>
      <c r="H4286" s="15">
        <v>0</v>
      </c>
    </row>
    <row r="4287" spans="1:8" ht="31.5" thickTop="1" thickBot="1" x14ac:dyDescent="0.3">
      <c r="A4287" s="5" t="s">
        <v>5037</v>
      </c>
      <c r="B4287" s="6" t="s">
        <v>5038</v>
      </c>
      <c r="C4287" s="14">
        <v>223.41</v>
      </c>
      <c r="D4287" s="14">
        <v>0</v>
      </c>
      <c r="E4287" s="14">
        <f t="shared" si="380"/>
        <v>0</v>
      </c>
      <c r="F4287" s="14">
        <f t="shared" ref="F4287:H4288" si="395">SUM(F4288)</f>
        <v>0</v>
      </c>
      <c r="G4287" s="14">
        <f t="shared" si="395"/>
        <v>0</v>
      </c>
      <c r="H4287" s="14">
        <f t="shared" si="395"/>
        <v>0</v>
      </c>
    </row>
    <row r="4288" spans="1:8" ht="16.5" thickTop="1" thickBot="1" x14ac:dyDescent="0.3">
      <c r="A4288" s="5" t="s">
        <v>5039</v>
      </c>
      <c r="B4288" s="7" t="s">
        <v>20</v>
      </c>
      <c r="C4288" s="15">
        <v>223.41</v>
      </c>
      <c r="D4288" s="15">
        <v>0</v>
      </c>
      <c r="E4288" s="15">
        <f t="shared" si="380"/>
        <v>0</v>
      </c>
      <c r="F4288" s="15">
        <f t="shared" si="395"/>
        <v>0</v>
      </c>
      <c r="G4288" s="15">
        <f t="shared" si="395"/>
        <v>0</v>
      </c>
      <c r="H4288" s="15">
        <f t="shared" si="395"/>
        <v>0</v>
      </c>
    </row>
    <row r="4289" spans="1:8" ht="16.5" thickTop="1" thickBot="1" x14ac:dyDescent="0.3">
      <c r="A4289" s="5" t="s">
        <v>5040</v>
      </c>
      <c r="B4289" s="8" t="s">
        <v>32</v>
      </c>
      <c r="C4289" s="15">
        <v>223.41</v>
      </c>
      <c r="D4289" s="15">
        <v>0</v>
      </c>
      <c r="E4289" s="15">
        <f t="shared" si="380"/>
        <v>0</v>
      </c>
      <c r="F4289" s="15">
        <v>0</v>
      </c>
      <c r="G4289" s="15">
        <v>0</v>
      </c>
      <c r="H4289" s="15">
        <v>0</v>
      </c>
    </row>
    <row r="4290" spans="1:8" ht="16.5" thickTop="1" thickBot="1" x14ac:dyDescent="0.3">
      <c r="A4290" s="5" t="s">
        <v>5041</v>
      </c>
      <c r="B4290" s="6" t="s">
        <v>5042</v>
      </c>
      <c r="C4290" s="14">
        <v>0</v>
      </c>
      <c r="D4290" s="14">
        <v>0</v>
      </c>
      <c r="E4290" s="14">
        <f t="shared" si="380"/>
        <v>55000</v>
      </c>
      <c r="F4290" s="14">
        <f t="shared" ref="F4290:H4291" si="396">SUM(F4291)</f>
        <v>55000</v>
      </c>
      <c r="G4290" s="14">
        <f t="shared" si="396"/>
        <v>0</v>
      </c>
      <c r="H4290" s="14">
        <f t="shared" si="396"/>
        <v>0</v>
      </c>
    </row>
    <row r="4291" spans="1:8" ht="16.5" thickTop="1" thickBot="1" x14ac:dyDescent="0.3">
      <c r="A4291" s="5" t="s">
        <v>5043</v>
      </c>
      <c r="B4291" s="7" t="s">
        <v>20</v>
      </c>
      <c r="C4291" s="15">
        <v>0</v>
      </c>
      <c r="D4291" s="15">
        <v>0</v>
      </c>
      <c r="E4291" s="15">
        <f t="shared" si="380"/>
        <v>55000</v>
      </c>
      <c r="F4291" s="15">
        <f t="shared" si="396"/>
        <v>55000</v>
      </c>
      <c r="G4291" s="15">
        <f t="shared" si="396"/>
        <v>0</v>
      </c>
      <c r="H4291" s="15">
        <f t="shared" si="396"/>
        <v>0</v>
      </c>
    </row>
    <row r="4292" spans="1:8" ht="16.5" thickTop="1" thickBot="1" x14ac:dyDescent="0.3">
      <c r="A4292" s="5" t="s">
        <v>5044</v>
      </c>
      <c r="B4292" s="8" t="s">
        <v>32</v>
      </c>
      <c r="C4292" s="15">
        <v>0</v>
      </c>
      <c r="D4292" s="15">
        <v>0</v>
      </c>
      <c r="E4292" s="15">
        <f t="shared" si="380"/>
        <v>55000</v>
      </c>
      <c r="F4292" s="15">
        <v>55000</v>
      </c>
      <c r="G4292" s="15">
        <v>0</v>
      </c>
      <c r="H4292" s="15">
        <v>0</v>
      </c>
    </row>
    <row r="4293" spans="1:8" ht="16.5" thickTop="1" thickBot="1" x14ac:dyDescent="0.3">
      <c r="A4293" s="5" t="s">
        <v>5045</v>
      </c>
      <c r="B4293" s="6" t="s">
        <v>5046</v>
      </c>
      <c r="C4293" s="14">
        <v>790577.43782999995</v>
      </c>
      <c r="D4293" s="14">
        <v>801475</v>
      </c>
      <c r="E4293" s="14">
        <f t="shared" si="380"/>
        <v>831000</v>
      </c>
      <c r="F4293" s="14">
        <f t="shared" ref="F4293:H4294" si="397">SUM(F4302,F4307,F4423,F4492,F4496)</f>
        <v>831000</v>
      </c>
      <c r="G4293" s="14">
        <f t="shared" si="397"/>
        <v>0</v>
      </c>
      <c r="H4293" s="14">
        <f t="shared" si="397"/>
        <v>0</v>
      </c>
    </row>
    <row r="4294" spans="1:8" ht="16.5" thickTop="1" thickBot="1" x14ac:dyDescent="0.3">
      <c r="A4294" s="5" t="s">
        <v>5047</v>
      </c>
      <c r="B4294" s="7" t="s">
        <v>20</v>
      </c>
      <c r="C4294" s="15">
        <v>780820.68501999998</v>
      </c>
      <c r="D4294" s="15">
        <v>801445</v>
      </c>
      <c r="E4294" s="15">
        <f t="shared" ref="E4294:E4357" si="398">SUM(F4294:H4294)</f>
        <v>830970</v>
      </c>
      <c r="F4294" s="15">
        <f t="shared" si="397"/>
        <v>830970</v>
      </c>
      <c r="G4294" s="15">
        <f t="shared" si="397"/>
        <v>0</v>
      </c>
      <c r="H4294" s="15">
        <f t="shared" si="397"/>
        <v>0</v>
      </c>
    </row>
    <row r="4295" spans="1:8" ht="16.5" thickTop="1" thickBot="1" x14ac:dyDescent="0.3">
      <c r="A4295" s="5" t="s">
        <v>5048</v>
      </c>
      <c r="B4295" s="8" t="s">
        <v>22</v>
      </c>
      <c r="C4295" s="15">
        <v>120.324</v>
      </c>
      <c r="D4295" s="15">
        <v>0</v>
      </c>
      <c r="E4295" s="15">
        <f t="shared" si="398"/>
        <v>0</v>
      </c>
      <c r="F4295" s="15">
        <f>SUM(F4309)</f>
        <v>0</v>
      </c>
      <c r="G4295" s="15">
        <f>SUM(G4309)</f>
        <v>0</v>
      </c>
      <c r="H4295" s="15">
        <f>SUM(H4309)</f>
        <v>0</v>
      </c>
    </row>
    <row r="4296" spans="1:8" ht="16.5" thickTop="1" thickBot="1" x14ac:dyDescent="0.3">
      <c r="A4296" s="5" t="s">
        <v>5049</v>
      </c>
      <c r="B4296" s="8" t="s">
        <v>24</v>
      </c>
      <c r="C4296" s="15">
        <v>44865.908830000008</v>
      </c>
      <c r="D4296" s="15">
        <v>52432</v>
      </c>
      <c r="E4296" s="15">
        <f t="shared" si="398"/>
        <v>55692</v>
      </c>
      <c r="F4296" s="15">
        <f>SUM(F4304,F4310,F4425,F4494)</f>
        <v>55692</v>
      </c>
      <c r="G4296" s="15">
        <f>SUM(G4304,G4310,G4425,G4494)</f>
        <v>0</v>
      </c>
      <c r="H4296" s="15">
        <f>SUM(H4304,H4310,H4425,H4494)</f>
        <v>0</v>
      </c>
    </row>
    <row r="4297" spans="1:8" ht="16.5" thickTop="1" thickBot="1" x14ac:dyDescent="0.3">
      <c r="A4297" s="5" t="s">
        <v>5050</v>
      </c>
      <c r="B4297" s="8" t="s">
        <v>28</v>
      </c>
      <c r="C4297" s="15">
        <v>8223.7814099999996</v>
      </c>
      <c r="D4297" s="15">
        <v>0</v>
      </c>
      <c r="E4297" s="15">
        <f t="shared" si="398"/>
        <v>0</v>
      </c>
      <c r="F4297" s="15">
        <f>SUM(F4311,F4498)</f>
        <v>0</v>
      </c>
      <c r="G4297" s="15">
        <f>SUM(G4311,G4498)</f>
        <v>0</v>
      </c>
      <c r="H4297" s="15">
        <f>SUM(H4311,H4498)</f>
        <v>0</v>
      </c>
    </row>
    <row r="4298" spans="1:8" ht="16.5" thickTop="1" thickBot="1" x14ac:dyDescent="0.3">
      <c r="A4298" s="5" t="s">
        <v>5051</v>
      </c>
      <c r="B4298" s="8" t="s">
        <v>32</v>
      </c>
      <c r="C4298" s="15">
        <v>726340.73705</v>
      </c>
      <c r="D4298" s="15">
        <v>748353</v>
      </c>
      <c r="E4298" s="15">
        <f t="shared" si="398"/>
        <v>774618</v>
      </c>
      <c r="F4298" s="15">
        <f>SUM(F4305,F4312,F4426)</f>
        <v>774618</v>
      </c>
      <c r="G4298" s="15">
        <f>SUM(G4305,G4312,G4426)</f>
        <v>0</v>
      </c>
      <c r="H4298" s="15">
        <f>SUM(H4305,H4312,H4426)</f>
        <v>0</v>
      </c>
    </row>
    <row r="4299" spans="1:8" ht="16.5" thickTop="1" thickBot="1" x14ac:dyDescent="0.3">
      <c r="A4299" s="5" t="s">
        <v>5052</v>
      </c>
      <c r="B4299" s="8" t="s">
        <v>34</v>
      </c>
      <c r="C4299" s="15">
        <v>1269.93373</v>
      </c>
      <c r="D4299" s="15">
        <v>660</v>
      </c>
      <c r="E4299" s="15">
        <f t="shared" si="398"/>
        <v>660</v>
      </c>
      <c r="F4299" s="15">
        <f>SUM(F4313,F4427,F4495)</f>
        <v>660</v>
      </c>
      <c r="G4299" s="15">
        <f>SUM(G4313,G4427,G4495)</f>
        <v>0</v>
      </c>
      <c r="H4299" s="15">
        <f>SUM(H4313,H4427,H4495)</f>
        <v>0</v>
      </c>
    </row>
    <row r="4300" spans="1:8" ht="16.5" thickTop="1" thickBot="1" x14ac:dyDescent="0.3">
      <c r="A4300" s="5" t="s">
        <v>5053</v>
      </c>
      <c r="B4300" s="7" t="s">
        <v>36</v>
      </c>
      <c r="C4300" s="15">
        <v>8960.8057499999995</v>
      </c>
      <c r="D4300" s="15">
        <v>30</v>
      </c>
      <c r="E4300" s="15">
        <f t="shared" si="398"/>
        <v>30</v>
      </c>
      <c r="F4300" s="15">
        <f>SUM(F4314,F4428,F4499)</f>
        <v>30</v>
      </c>
      <c r="G4300" s="15">
        <f>SUM(G4314,G4428,G4499)</f>
        <v>0</v>
      </c>
      <c r="H4300" s="15">
        <f>SUM(H4314,H4428,H4499)</f>
        <v>0</v>
      </c>
    </row>
    <row r="4301" spans="1:8" ht="16.5" thickTop="1" thickBot="1" x14ac:dyDescent="0.3">
      <c r="A4301" s="5" t="s">
        <v>5054</v>
      </c>
      <c r="B4301" s="7" t="s">
        <v>40</v>
      </c>
      <c r="C4301" s="15">
        <v>795.94705999999996</v>
      </c>
      <c r="D4301" s="15">
        <v>0</v>
      </c>
      <c r="E4301" s="15">
        <f t="shared" si="398"/>
        <v>0</v>
      </c>
      <c r="F4301" s="15">
        <f>SUM(F4306,F4315,F4429)</f>
        <v>0</v>
      </c>
      <c r="G4301" s="15">
        <f>SUM(G4306,G4315,G4429)</f>
        <v>0</v>
      </c>
      <c r="H4301" s="15">
        <f>SUM(H4306,H4315,H4429)</f>
        <v>0</v>
      </c>
    </row>
    <row r="4302" spans="1:8" ht="16.5" thickTop="1" thickBot="1" x14ac:dyDescent="0.3">
      <c r="A4302" s="5" t="s">
        <v>5055</v>
      </c>
      <c r="B4302" s="6" t="s">
        <v>5056</v>
      </c>
      <c r="C4302" s="14">
        <v>573620.40700000001</v>
      </c>
      <c r="D4302" s="14">
        <v>570000</v>
      </c>
      <c r="E4302" s="14">
        <f t="shared" si="398"/>
        <v>594546</v>
      </c>
      <c r="F4302" s="14">
        <f>SUM(F4303,F4306)</f>
        <v>594546</v>
      </c>
      <c r="G4302" s="14">
        <f>SUM(G4303,G4306)</f>
        <v>0</v>
      </c>
      <c r="H4302" s="14">
        <f>SUM(H4303,H4306)</f>
        <v>0</v>
      </c>
    </row>
    <row r="4303" spans="1:8" ht="16.5" thickTop="1" thickBot="1" x14ac:dyDescent="0.3">
      <c r="A4303" s="5" t="s">
        <v>5057</v>
      </c>
      <c r="B4303" s="7" t="s">
        <v>20</v>
      </c>
      <c r="C4303" s="15">
        <v>573620.40700000001</v>
      </c>
      <c r="D4303" s="15">
        <v>570000</v>
      </c>
      <c r="E4303" s="15">
        <f t="shared" si="398"/>
        <v>594546</v>
      </c>
      <c r="F4303" s="15">
        <f>SUM(F4304:F4305)</f>
        <v>594546</v>
      </c>
      <c r="G4303" s="15">
        <f>SUM(G4304:G4305)</f>
        <v>0</v>
      </c>
      <c r="H4303" s="15">
        <f>SUM(H4304:H4305)</f>
        <v>0</v>
      </c>
    </row>
    <row r="4304" spans="1:8" ht="16.5" thickTop="1" thickBot="1" x14ac:dyDescent="0.3">
      <c r="A4304" s="5" t="s">
        <v>5058</v>
      </c>
      <c r="B4304" s="8" t="s">
        <v>24</v>
      </c>
      <c r="C4304" s="15">
        <v>2938.4731999999999</v>
      </c>
      <c r="D4304" s="15">
        <v>4000</v>
      </c>
      <c r="E4304" s="15">
        <f t="shared" si="398"/>
        <v>4000</v>
      </c>
      <c r="F4304" s="15">
        <v>4000</v>
      </c>
      <c r="G4304" s="15">
        <v>0</v>
      </c>
      <c r="H4304" s="15">
        <v>0</v>
      </c>
    </row>
    <row r="4305" spans="1:8" ht="16.5" thickTop="1" thickBot="1" x14ac:dyDescent="0.3">
      <c r="A4305" s="5" t="s">
        <v>5059</v>
      </c>
      <c r="B4305" s="8" t="s">
        <v>32</v>
      </c>
      <c r="C4305" s="15">
        <v>570681.9338</v>
      </c>
      <c r="D4305" s="15">
        <v>566000</v>
      </c>
      <c r="E4305" s="15">
        <f t="shared" si="398"/>
        <v>590546</v>
      </c>
      <c r="F4305" s="15">
        <v>590546</v>
      </c>
      <c r="G4305" s="15">
        <v>0</v>
      </c>
      <c r="H4305" s="15">
        <v>0</v>
      </c>
    </row>
    <row r="4306" spans="1:8" ht="16.5" thickTop="1" thickBot="1" x14ac:dyDescent="0.3">
      <c r="A4306" s="5" t="s">
        <v>5060</v>
      </c>
      <c r="B4306" s="7" t="s">
        <v>40</v>
      </c>
      <c r="C4306" s="15">
        <v>0</v>
      </c>
      <c r="D4306" s="15">
        <v>0</v>
      </c>
      <c r="E4306" s="15">
        <f t="shared" si="398"/>
        <v>0</v>
      </c>
      <c r="F4306" s="15">
        <v>0</v>
      </c>
      <c r="G4306" s="15">
        <v>0</v>
      </c>
      <c r="H4306" s="15">
        <v>0</v>
      </c>
    </row>
    <row r="4307" spans="1:8" ht="16.5" thickTop="1" thickBot="1" x14ac:dyDescent="0.3">
      <c r="A4307" s="5" t="s">
        <v>5061</v>
      </c>
      <c r="B4307" s="6" t="s">
        <v>5062</v>
      </c>
      <c r="C4307" s="14">
        <v>77337.275330000004</v>
      </c>
      <c r="D4307" s="14">
        <v>84024</v>
      </c>
      <c r="E4307" s="14">
        <f t="shared" si="398"/>
        <v>89102</v>
      </c>
      <c r="F4307" s="14">
        <f t="shared" ref="F4307:H4308" si="399">SUM(F4316,F4319,F4323,F4326,F4329,F4332,F4341,F4365,F4389,F4401,F4405,F4408)</f>
        <v>89102</v>
      </c>
      <c r="G4307" s="14">
        <f t="shared" si="399"/>
        <v>0</v>
      </c>
      <c r="H4307" s="14">
        <f t="shared" si="399"/>
        <v>0</v>
      </c>
    </row>
    <row r="4308" spans="1:8" ht="16.5" thickTop="1" thickBot="1" x14ac:dyDescent="0.3">
      <c r="A4308" s="5" t="s">
        <v>5063</v>
      </c>
      <c r="B4308" s="7" t="s">
        <v>20</v>
      </c>
      <c r="C4308" s="15">
        <v>67691.906480000005</v>
      </c>
      <c r="D4308" s="15">
        <v>84024</v>
      </c>
      <c r="E4308" s="15">
        <f t="shared" si="398"/>
        <v>89102</v>
      </c>
      <c r="F4308" s="15">
        <f t="shared" si="399"/>
        <v>89102</v>
      </c>
      <c r="G4308" s="15">
        <f t="shared" si="399"/>
        <v>0</v>
      </c>
      <c r="H4308" s="15">
        <f t="shared" si="399"/>
        <v>0</v>
      </c>
    </row>
    <row r="4309" spans="1:8" ht="16.5" thickTop="1" thickBot="1" x14ac:dyDescent="0.3">
      <c r="A4309" s="5" t="s">
        <v>5064</v>
      </c>
      <c r="B4309" s="8" t="s">
        <v>22</v>
      </c>
      <c r="C4309" s="15">
        <v>120.324</v>
      </c>
      <c r="D4309" s="15">
        <v>0</v>
      </c>
      <c r="E4309" s="15">
        <f t="shared" si="398"/>
        <v>0</v>
      </c>
      <c r="F4309" s="15">
        <f>SUM(F4343,F4367)</f>
        <v>0</v>
      </c>
      <c r="G4309" s="15">
        <f>SUM(G4343,G4367)</f>
        <v>0</v>
      </c>
      <c r="H4309" s="15">
        <f>SUM(H4343,H4367)</f>
        <v>0</v>
      </c>
    </row>
    <row r="4310" spans="1:8" ht="16.5" thickTop="1" thickBot="1" x14ac:dyDescent="0.3">
      <c r="A4310" s="5" t="s">
        <v>5065</v>
      </c>
      <c r="B4310" s="8" t="s">
        <v>24</v>
      </c>
      <c r="C4310" s="15">
        <v>19249.349140000002</v>
      </c>
      <c r="D4310" s="15">
        <v>24825</v>
      </c>
      <c r="E4310" s="15">
        <f t="shared" si="398"/>
        <v>28395</v>
      </c>
      <c r="F4310" s="15">
        <f>SUM(F4318,F4321,F4325,F4328,F4331,F4344,F4368,F4391,F4403,F4407,F4410)</f>
        <v>28395</v>
      </c>
      <c r="G4310" s="15">
        <f>SUM(G4318,G4321,G4325,G4328,G4331,G4344,G4368,G4391,G4403,G4407,G4410)</f>
        <v>0</v>
      </c>
      <c r="H4310" s="15">
        <f>SUM(H4318,H4321,H4325,H4328,H4331,H4344,H4368,H4391,H4403,H4407,H4410)</f>
        <v>0</v>
      </c>
    </row>
    <row r="4311" spans="1:8" ht="16.5" thickTop="1" thickBot="1" x14ac:dyDescent="0.3">
      <c r="A4311" s="5" t="s">
        <v>5066</v>
      </c>
      <c r="B4311" s="8" t="s">
        <v>28</v>
      </c>
      <c r="C4311" s="15">
        <v>8223.7814099999996</v>
      </c>
      <c r="D4311" s="15">
        <v>0</v>
      </c>
      <c r="E4311" s="15">
        <f t="shared" si="398"/>
        <v>0</v>
      </c>
      <c r="F4311" s="15">
        <f>SUM(F4345,F4369)</f>
        <v>0</v>
      </c>
      <c r="G4311" s="15">
        <f>SUM(G4345,G4369)</f>
        <v>0</v>
      </c>
      <c r="H4311" s="15">
        <f>SUM(H4345,H4369)</f>
        <v>0</v>
      </c>
    </row>
    <row r="4312" spans="1:8" ht="16.5" thickTop="1" thickBot="1" x14ac:dyDescent="0.3">
      <c r="A4312" s="5" t="s">
        <v>5067</v>
      </c>
      <c r="B4312" s="8" t="s">
        <v>32</v>
      </c>
      <c r="C4312" s="15">
        <v>40091.469950000006</v>
      </c>
      <c r="D4312" s="15">
        <v>59199</v>
      </c>
      <c r="E4312" s="15">
        <f t="shared" si="398"/>
        <v>60707</v>
      </c>
      <c r="F4312" s="15">
        <f>SUM(F4322,F4334,F4346,F4370,F4392,F4404,F4411)</f>
        <v>60707</v>
      </c>
      <c r="G4312" s="15">
        <f>SUM(G4322,G4334,G4346,G4370,G4392,G4404,G4411)</f>
        <v>0</v>
      </c>
      <c r="H4312" s="15">
        <f>SUM(H4322,H4334,H4346,H4370,H4392,H4404,H4411)</f>
        <v>0</v>
      </c>
    </row>
    <row r="4313" spans="1:8" ht="16.5" thickTop="1" thickBot="1" x14ac:dyDescent="0.3">
      <c r="A4313" s="5" t="s">
        <v>5068</v>
      </c>
      <c r="B4313" s="8" t="s">
        <v>34</v>
      </c>
      <c r="C4313" s="15">
        <v>6.9819800000000001</v>
      </c>
      <c r="D4313" s="15">
        <v>0</v>
      </c>
      <c r="E4313" s="15">
        <f t="shared" si="398"/>
        <v>0</v>
      </c>
      <c r="F4313" s="15">
        <f t="shared" ref="F4313:H4314" si="400">SUM(F4347,F4371,F4412)</f>
        <v>0</v>
      </c>
      <c r="G4313" s="15">
        <f t="shared" si="400"/>
        <v>0</v>
      </c>
      <c r="H4313" s="15">
        <f t="shared" si="400"/>
        <v>0</v>
      </c>
    </row>
    <row r="4314" spans="1:8" ht="16.5" thickTop="1" thickBot="1" x14ac:dyDescent="0.3">
      <c r="A4314" s="5" t="s">
        <v>5069</v>
      </c>
      <c r="B4314" s="7" t="s">
        <v>36</v>
      </c>
      <c r="C4314" s="15">
        <v>8960.8057499999995</v>
      </c>
      <c r="D4314" s="15">
        <v>0</v>
      </c>
      <c r="E4314" s="15">
        <f t="shared" si="398"/>
        <v>0</v>
      </c>
      <c r="F4314" s="15">
        <f t="shared" si="400"/>
        <v>0</v>
      </c>
      <c r="G4314" s="15">
        <f t="shared" si="400"/>
        <v>0</v>
      </c>
      <c r="H4314" s="15">
        <f t="shared" si="400"/>
        <v>0</v>
      </c>
    </row>
    <row r="4315" spans="1:8" ht="16.5" thickTop="1" thickBot="1" x14ac:dyDescent="0.3">
      <c r="A4315" s="5" t="s">
        <v>5070</v>
      </c>
      <c r="B4315" s="7" t="s">
        <v>40</v>
      </c>
      <c r="C4315" s="15">
        <v>684.56309999999996</v>
      </c>
      <c r="D4315" s="15">
        <v>0</v>
      </c>
      <c r="E4315" s="15">
        <f t="shared" si="398"/>
        <v>0</v>
      </c>
      <c r="F4315" s="15">
        <f>SUM(F4349,F4373)</f>
        <v>0</v>
      </c>
      <c r="G4315" s="15">
        <f>SUM(G4349,G4373)</f>
        <v>0</v>
      </c>
      <c r="H4315" s="15">
        <f>SUM(H4349,H4373)</f>
        <v>0</v>
      </c>
    </row>
    <row r="4316" spans="1:8" ht="16.5" thickTop="1" thickBot="1" x14ac:dyDescent="0.3">
      <c r="A4316" s="5" t="s">
        <v>5071</v>
      </c>
      <c r="B4316" s="6" t="s">
        <v>5072</v>
      </c>
      <c r="C4316" s="14">
        <v>1556.0582999999999</v>
      </c>
      <c r="D4316" s="14">
        <v>2000</v>
      </c>
      <c r="E4316" s="14">
        <f t="shared" si="398"/>
        <v>1900</v>
      </c>
      <c r="F4316" s="14">
        <f t="shared" ref="F4316:H4317" si="401">SUM(F4317)</f>
        <v>1900</v>
      </c>
      <c r="G4316" s="14">
        <f t="shared" si="401"/>
        <v>0</v>
      </c>
      <c r="H4316" s="14">
        <f t="shared" si="401"/>
        <v>0</v>
      </c>
    </row>
    <row r="4317" spans="1:8" ht="16.5" thickTop="1" thickBot="1" x14ac:dyDescent="0.3">
      <c r="A4317" s="5" t="s">
        <v>5073</v>
      </c>
      <c r="B4317" s="7" t="s">
        <v>20</v>
      </c>
      <c r="C4317" s="15">
        <v>1556.0582999999999</v>
      </c>
      <c r="D4317" s="15">
        <v>2000</v>
      </c>
      <c r="E4317" s="15">
        <f t="shared" si="398"/>
        <v>1900</v>
      </c>
      <c r="F4317" s="15">
        <f t="shared" si="401"/>
        <v>1900</v>
      </c>
      <c r="G4317" s="15">
        <f t="shared" si="401"/>
        <v>0</v>
      </c>
      <c r="H4317" s="15">
        <f t="shared" si="401"/>
        <v>0</v>
      </c>
    </row>
    <row r="4318" spans="1:8" ht="16.5" thickTop="1" thickBot="1" x14ac:dyDescent="0.3">
      <c r="A4318" s="5" t="s">
        <v>5074</v>
      </c>
      <c r="B4318" s="8" t="s">
        <v>24</v>
      </c>
      <c r="C4318" s="15">
        <v>1556.0582999999999</v>
      </c>
      <c r="D4318" s="15">
        <v>2000</v>
      </c>
      <c r="E4318" s="15">
        <f t="shared" si="398"/>
        <v>1900</v>
      </c>
      <c r="F4318" s="15">
        <v>1900</v>
      </c>
      <c r="G4318" s="15">
        <v>0</v>
      </c>
      <c r="H4318" s="15">
        <v>0</v>
      </c>
    </row>
    <row r="4319" spans="1:8" ht="16.5" thickTop="1" thickBot="1" x14ac:dyDescent="0.3">
      <c r="A4319" s="5" t="s">
        <v>5075</v>
      </c>
      <c r="B4319" s="6" t="s">
        <v>5076</v>
      </c>
      <c r="C4319" s="14">
        <v>11174.397069999999</v>
      </c>
      <c r="D4319" s="14">
        <v>14280</v>
      </c>
      <c r="E4319" s="14">
        <f t="shared" si="398"/>
        <v>16253</v>
      </c>
      <c r="F4319" s="14">
        <f>SUM(F4320)</f>
        <v>16253</v>
      </c>
      <c r="G4319" s="14">
        <f>SUM(G4320)</f>
        <v>0</v>
      </c>
      <c r="H4319" s="14">
        <f>SUM(H4320)</f>
        <v>0</v>
      </c>
    </row>
    <row r="4320" spans="1:8" ht="16.5" thickTop="1" thickBot="1" x14ac:dyDescent="0.3">
      <c r="A4320" s="5" t="s">
        <v>5077</v>
      </c>
      <c r="B4320" s="7" t="s">
        <v>20</v>
      </c>
      <c r="C4320" s="15">
        <v>11174.397069999999</v>
      </c>
      <c r="D4320" s="15">
        <v>14280</v>
      </c>
      <c r="E4320" s="15">
        <f t="shared" si="398"/>
        <v>16253</v>
      </c>
      <c r="F4320" s="15">
        <f>SUM(F4321:F4322)</f>
        <v>16253</v>
      </c>
      <c r="G4320" s="15">
        <f>SUM(G4321:G4322)</f>
        <v>0</v>
      </c>
      <c r="H4320" s="15">
        <f>SUM(H4321:H4322)</f>
        <v>0</v>
      </c>
    </row>
    <row r="4321" spans="1:8" ht="16.5" thickTop="1" thickBot="1" x14ac:dyDescent="0.3">
      <c r="A4321" s="5" t="s">
        <v>5078</v>
      </c>
      <c r="B4321" s="8" t="s">
        <v>24</v>
      </c>
      <c r="C4321" s="15">
        <v>11154.38357</v>
      </c>
      <c r="D4321" s="15">
        <v>14200</v>
      </c>
      <c r="E4321" s="15">
        <f t="shared" si="398"/>
        <v>16213</v>
      </c>
      <c r="F4321" s="15">
        <v>16213</v>
      </c>
      <c r="G4321" s="15">
        <v>0</v>
      </c>
      <c r="H4321" s="15">
        <v>0</v>
      </c>
    </row>
    <row r="4322" spans="1:8" ht="16.5" thickTop="1" thickBot="1" x14ac:dyDescent="0.3">
      <c r="A4322" s="5" t="s">
        <v>5079</v>
      </c>
      <c r="B4322" s="8" t="s">
        <v>32</v>
      </c>
      <c r="C4322" s="15">
        <v>20.013500000000001</v>
      </c>
      <c r="D4322" s="15">
        <v>80</v>
      </c>
      <c r="E4322" s="15">
        <f t="shared" si="398"/>
        <v>40</v>
      </c>
      <c r="F4322" s="15">
        <v>40</v>
      </c>
      <c r="G4322" s="15">
        <v>0</v>
      </c>
      <c r="H4322" s="15">
        <v>0</v>
      </c>
    </row>
    <row r="4323" spans="1:8" ht="16.5" thickTop="1" thickBot="1" x14ac:dyDescent="0.3">
      <c r="A4323" s="5" t="s">
        <v>5080</v>
      </c>
      <c r="B4323" s="6" t="s">
        <v>5081</v>
      </c>
      <c r="C4323" s="14">
        <v>614.21439999999996</v>
      </c>
      <c r="D4323" s="14">
        <v>1000</v>
      </c>
      <c r="E4323" s="14">
        <f t="shared" si="398"/>
        <v>1779</v>
      </c>
      <c r="F4323" s="14">
        <f t="shared" ref="F4323:H4324" si="402">SUM(F4324)</f>
        <v>1779</v>
      </c>
      <c r="G4323" s="14">
        <f t="shared" si="402"/>
        <v>0</v>
      </c>
      <c r="H4323" s="14">
        <f t="shared" si="402"/>
        <v>0</v>
      </c>
    </row>
    <row r="4324" spans="1:8" ht="16.5" thickTop="1" thickBot="1" x14ac:dyDescent="0.3">
      <c r="A4324" s="5" t="s">
        <v>5082</v>
      </c>
      <c r="B4324" s="7" t="s">
        <v>20</v>
      </c>
      <c r="C4324" s="15">
        <v>614.21439999999996</v>
      </c>
      <c r="D4324" s="15">
        <v>1000</v>
      </c>
      <c r="E4324" s="15">
        <f t="shared" si="398"/>
        <v>1779</v>
      </c>
      <c r="F4324" s="15">
        <f t="shared" si="402"/>
        <v>1779</v>
      </c>
      <c r="G4324" s="15">
        <f t="shared" si="402"/>
        <v>0</v>
      </c>
      <c r="H4324" s="15">
        <f t="shared" si="402"/>
        <v>0</v>
      </c>
    </row>
    <row r="4325" spans="1:8" ht="16.5" thickTop="1" thickBot="1" x14ac:dyDescent="0.3">
      <c r="A4325" s="5" t="s">
        <v>5083</v>
      </c>
      <c r="B4325" s="8" t="s">
        <v>24</v>
      </c>
      <c r="C4325" s="15">
        <v>614.21439999999996</v>
      </c>
      <c r="D4325" s="15">
        <v>1000</v>
      </c>
      <c r="E4325" s="15">
        <f t="shared" si="398"/>
        <v>1779</v>
      </c>
      <c r="F4325" s="15">
        <v>1779</v>
      </c>
      <c r="G4325" s="15">
        <v>0</v>
      </c>
      <c r="H4325" s="15">
        <v>0</v>
      </c>
    </row>
    <row r="4326" spans="1:8" ht="16.5" thickTop="1" thickBot="1" x14ac:dyDescent="0.3">
      <c r="A4326" s="5" t="s">
        <v>5084</v>
      </c>
      <c r="B4326" s="6" t="s">
        <v>5085</v>
      </c>
      <c r="C4326" s="14">
        <v>1341.4408000000001</v>
      </c>
      <c r="D4326" s="14">
        <v>1650</v>
      </c>
      <c r="E4326" s="14">
        <f t="shared" si="398"/>
        <v>1700</v>
      </c>
      <c r="F4326" s="14">
        <f t="shared" ref="F4326:H4327" si="403">SUM(F4327)</f>
        <v>1700</v>
      </c>
      <c r="G4326" s="14">
        <f t="shared" si="403"/>
        <v>0</v>
      </c>
      <c r="H4326" s="14">
        <f t="shared" si="403"/>
        <v>0</v>
      </c>
    </row>
    <row r="4327" spans="1:8" ht="16.5" thickTop="1" thickBot="1" x14ac:dyDescent="0.3">
      <c r="A4327" s="5" t="s">
        <v>5086</v>
      </c>
      <c r="B4327" s="7" t="s">
        <v>20</v>
      </c>
      <c r="C4327" s="15">
        <v>1341.4408000000001</v>
      </c>
      <c r="D4327" s="15">
        <v>1650</v>
      </c>
      <c r="E4327" s="15">
        <f t="shared" si="398"/>
        <v>1700</v>
      </c>
      <c r="F4327" s="15">
        <f t="shared" si="403"/>
        <v>1700</v>
      </c>
      <c r="G4327" s="15">
        <f t="shared" si="403"/>
        <v>0</v>
      </c>
      <c r="H4327" s="15">
        <f t="shared" si="403"/>
        <v>0</v>
      </c>
    </row>
    <row r="4328" spans="1:8" ht="16.5" thickTop="1" thickBot="1" x14ac:dyDescent="0.3">
      <c r="A4328" s="5" t="s">
        <v>5087</v>
      </c>
      <c r="B4328" s="8" t="s">
        <v>24</v>
      </c>
      <c r="C4328" s="15">
        <v>1341.4408000000001</v>
      </c>
      <c r="D4328" s="15">
        <v>1650</v>
      </c>
      <c r="E4328" s="15">
        <f t="shared" si="398"/>
        <v>1700</v>
      </c>
      <c r="F4328" s="15">
        <v>1700</v>
      </c>
      <c r="G4328" s="15">
        <v>0</v>
      </c>
      <c r="H4328" s="15">
        <v>0</v>
      </c>
    </row>
    <row r="4329" spans="1:8" ht="16.5" thickTop="1" thickBot="1" x14ac:dyDescent="0.3">
      <c r="A4329" s="5" t="s">
        <v>5088</v>
      </c>
      <c r="B4329" s="6" t="s">
        <v>5089</v>
      </c>
      <c r="C4329" s="14">
        <v>270</v>
      </c>
      <c r="D4329" s="14">
        <v>270</v>
      </c>
      <c r="E4329" s="14">
        <f t="shared" si="398"/>
        <v>270</v>
      </c>
      <c r="F4329" s="14">
        <f t="shared" ref="F4329:H4330" si="404">SUM(F4330)</f>
        <v>270</v>
      </c>
      <c r="G4329" s="14">
        <f t="shared" si="404"/>
        <v>0</v>
      </c>
      <c r="H4329" s="14">
        <f t="shared" si="404"/>
        <v>0</v>
      </c>
    </row>
    <row r="4330" spans="1:8" ht="16.5" thickTop="1" thickBot="1" x14ac:dyDescent="0.3">
      <c r="A4330" s="5" t="s">
        <v>5090</v>
      </c>
      <c r="B4330" s="7" t="s">
        <v>20</v>
      </c>
      <c r="C4330" s="15">
        <v>270</v>
      </c>
      <c r="D4330" s="15">
        <v>270</v>
      </c>
      <c r="E4330" s="15">
        <f t="shared" si="398"/>
        <v>270</v>
      </c>
      <c r="F4330" s="15">
        <f t="shared" si="404"/>
        <v>270</v>
      </c>
      <c r="G4330" s="15">
        <f t="shared" si="404"/>
        <v>0</v>
      </c>
      <c r="H4330" s="15">
        <f t="shared" si="404"/>
        <v>0</v>
      </c>
    </row>
    <row r="4331" spans="1:8" ht="16.5" thickTop="1" thickBot="1" x14ac:dyDescent="0.3">
      <c r="A4331" s="5" t="s">
        <v>5091</v>
      </c>
      <c r="B4331" s="8" t="s">
        <v>24</v>
      </c>
      <c r="C4331" s="15">
        <v>270</v>
      </c>
      <c r="D4331" s="15">
        <v>270</v>
      </c>
      <c r="E4331" s="15">
        <f t="shared" si="398"/>
        <v>270</v>
      </c>
      <c r="F4331" s="15">
        <v>270</v>
      </c>
      <c r="G4331" s="15">
        <v>0</v>
      </c>
      <c r="H4331" s="15">
        <v>0</v>
      </c>
    </row>
    <row r="4332" spans="1:8" ht="16.5" thickTop="1" thickBot="1" x14ac:dyDescent="0.3">
      <c r="A4332" s="5" t="s">
        <v>5092</v>
      </c>
      <c r="B4332" s="6" t="s">
        <v>5093</v>
      </c>
      <c r="C4332" s="14">
        <v>8387.8456000000006</v>
      </c>
      <c r="D4332" s="14">
        <v>8000</v>
      </c>
      <c r="E4332" s="14">
        <f t="shared" si="398"/>
        <v>9000</v>
      </c>
      <c r="F4332" s="14">
        <f t="shared" ref="F4332:H4334" si="405">SUM(F4335,F4338)</f>
        <v>9000</v>
      </c>
      <c r="G4332" s="14">
        <f t="shared" si="405"/>
        <v>0</v>
      </c>
      <c r="H4332" s="14">
        <f t="shared" si="405"/>
        <v>0</v>
      </c>
    </row>
    <row r="4333" spans="1:8" ht="16.5" thickTop="1" thickBot="1" x14ac:dyDescent="0.3">
      <c r="A4333" s="5" t="s">
        <v>5094</v>
      </c>
      <c r="B4333" s="7" t="s">
        <v>20</v>
      </c>
      <c r="C4333" s="15">
        <v>8387.8456000000006</v>
      </c>
      <c r="D4333" s="15">
        <v>8000</v>
      </c>
      <c r="E4333" s="15">
        <f t="shared" si="398"/>
        <v>9000</v>
      </c>
      <c r="F4333" s="15">
        <f t="shared" si="405"/>
        <v>9000</v>
      </c>
      <c r="G4333" s="15">
        <f t="shared" si="405"/>
        <v>0</v>
      </c>
      <c r="H4333" s="15">
        <f t="shared" si="405"/>
        <v>0</v>
      </c>
    </row>
    <row r="4334" spans="1:8" ht="16.5" thickTop="1" thickBot="1" x14ac:dyDescent="0.3">
      <c r="A4334" s="5" t="s">
        <v>5095</v>
      </c>
      <c r="B4334" s="8" t="s">
        <v>32</v>
      </c>
      <c r="C4334" s="15">
        <v>8387.8456000000006</v>
      </c>
      <c r="D4334" s="15">
        <v>8000</v>
      </c>
      <c r="E4334" s="15">
        <f t="shared" si="398"/>
        <v>9000</v>
      </c>
      <c r="F4334" s="15">
        <f t="shared" si="405"/>
        <v>9000</v>
      </c>
      <c r="G4334" s="15">
        <f t="shared" si="405"/>
        <v>0</v>
      </c>
      <c r="H4334" s="15">
        <f t="shared" si="405"/>
        <v>0</v>
      </c>
    </row>
    <row r="4335" spans="1:8" ht="16.5" thickTop="1" thickBot="1" x14ac:dyDescent="0.3">
      <c r="A4335" s="5" t="s">
        <v>5096</v>
      </c>
      <c r="B4335" s="6" t="s">
        <v>5093</v>
      </c>
      <c r="C4335" s="14">
        <v>8149.8096999999998</v>
      </c>
      <c r="D4335" s="14">
        <v>8000</v>
      </c>
      <c r="E4335" s="14">
        <f t="shared" si="398"/>
        <v>9000</v>
      </c>
      <c r="F4335" s="14">
        <f t="shared" ref="F4335:H4336" si="406">SUM(F4336)</f>
        <v>9000</v>
      </c>
      <c r="G4335" s="14">
        <f t="shared" si="406"/>
        <v>0</v>
      </c>
      <c r="H4335" s="14">
        <f t="shared" si="406"/>
        <v>0</v>
      </c>
    </row>
    <row r="4336" spans="1:8" ht="16.5" thickTop="1" thickBot="1" x14ac:dyDescent="0.3">
      <c r="A4336" s="5" t="s">
        <v>5097</v>
      </c>
      <c r="B4336" s="7" t="s">
        <v>20</v>
      </c>
      <c r="C4336" s="15">
        <v>8149.8096999999998</v>
      </c>
      <c r="D4336" s="15">
        <v>8000</v>
      </c>
      <c r="E4336" s="15">
        <f t="shared" si="398"/>
        <v>9000</v>
      </c>
      <c r="F4336" s="15">
        <f t="shared" si="406"/>
        <v>9000</v>
      </c>
      <c r="G4336" s="15">
        <f t="shared" si="406"/>
        <v>0</v>
      </c>
      <c r="H4336" s="15">
        <f t="shared" si="406"/>
        <v>0</v>
      </c>
    </row>
    <row r="4337" spans="1:8" ht="16.5" thickTop="1" thickBot="1" x14ac:dyDescent="0.3">
      <c r="A4337" s="5" t="s">
        <v>5098</v>
      </c>
      <c r="B4337" s="8" t="s">
        <v>32</v>
      </c>
      <c r="C4337" s="15">
        <v>8149.8096999999998</v>
      </c>
      <c r="D4337" s="15">
        <v>8000</v>
      </c>
      <c r="E4337" s="15">
        <f t="shared" si="398"/>
        <v>9000</v>
      </c>
      <c r="F4337" s="15">
        <v>9000</v>
      </c>
      <c r="G4337" s="15">
        <v>0</v>
      </c>
      <c r="H4337" s="15">
        <v>0</v>
      </c>
    </row>
    <row r="4338" spans="1:8" ht="46.5" thickTop="1" thickBot="1" x14ac:dyDescent="0.3">
      <c r="A4338" s="5" t="s">
        <v>5099</v>
      </c>
      <c r="B4338" s="6" t="s">
        <v>5100</v>
      </c>
      <c r="C4338" s="14">
        <v>238.0359</v>
      </c>
      <c r="D4338" s="14">
        <v>0</v>
      </c>
      <c r="E4338" s="14">
        <f t="shared" si="398"/>
        <v>0</v>
      </c>
      <c r="F4338" s="14">
        <f t="shared" ref="F4338:H4339" si="407">SUM(F4339)</f>
        <v>0</v>
      </c>
      <c r="G4338" s="14">
        <f t="shared" si="407"/>
        <v>0</v>
      </c>
      <c r="H4338" s="14">
        <f t="shared" si="407"/>
        <v>0</v>
      </c>
    </row>
    <row r="4339" spans="1:8" ht="16.5" thickTop="1" thickBot="1" x14ac:dyDescent="0.3">
      <c r="A4339" s="5" t="s">
        <v>5101</v>
      </c>
      <c r="B4339" s="7" t="s">
        <v>20</v>
      </c>
      <c r="C4339" s="15">
        <v>238.0359</v>
      </c>
      <c r="D4339" s="15">
        <v>0</v>
      </c>
      <c r="E4339" s="15">
        <f t="shared" si="398"/>
        <v>0</v>
      </c>
      <c r="F4339" s="15">
        <f t="shared" si="407"/>
        <v>0</v>
      </c>
      <c r="G4339" s="15">
        <f t="shared" si="407"/>
        <v>0</v>
      </c>
      <c r="H4339" s="15">
        <f t="shared" si="407"/>
        <v>0</v>
      </c>
    </row>
    <row r="4340" spans="1:8" ht="16.5" thickTop="1" thickBot="1" x14ac:dyDescent="0.3">
      <c r="A4340" s="5" t="s">
        <v>5102</v>
      </c>
      <c r="B4340" s="8" t="s">
        <v>32</v>
      </c>
      <c r="C4340" s="15">
        <v>238.0359</v>
      </c>
      <c r="D4340" s="15">
        <v>0</v>
      </c>
      <c r="E4340" s="15">
        <f t="shared" si="398"/>
        <v>0</v>
      </c>
      <c r="F4340" s="15">
        <v>0</v>
      </c>
      <c r="G4340" s="15">
        <v>0</v>
      </c>
      <c r="H4340" s="15">
        <v>0</v>
      </c>
    </row>
    <row r="4341" spans="1:8" ht="16.5" thickTop="1" thickBot="1" x14ac:dyDescent="0.3">
      <c r="A4341" s="5" t="s">
        <v>5103</v>
      </c>
      <c r="B4341" s="6" t="s">
        <v>5104</v>
      </c>
      <c r="C4341" s="14">
        <v>15292.894969999999</v>
      </c>
      <c r="D4341" s="14">
        <v>14000</v>
      </c>
      <c r="E4341" s="14">
        <f t="shared" si="398"/>
        <v>15400</v>
      </c>
      <c r="F4341" s="14">
        <f t="shared" ref="F4341:H4342" si="408">SUM(F4350,F4353,F4356)</f>
        <v>15400</v>
      </c>
      <c r="G4341" s="14">
        <f t="shared" si="408"/>
        <v>0</v>
      </c>
      <c r="H4341" s="14">
        <f t="shared" si="408"/>
        <v>0</v>
      </c>
    </row>
    <row r="4342" spans="1:8" ht="16.5" thickTop="1" thickBot="1" x14ac:dyDescent="0.3">
      <c r="A4342" s="5" t="s">
        <v>5105</v>
      </c>
      <c r="B4342" s="7" t="s">
        <v>20</v>
      </c>
      <c r="C4342" s="15">
        <v>13487.79011</v>
      </c>
      <c r="D4342" s="15">
        <v>14000</v>
      </c>
      <c r="E4342" s="15">
        <f t="shared" si="398"/>
        <v>15400</v>
      </c>
      <c r="F4342" s="15">
        <f t="shared" si="408"/>
        <v>15400</v>
      </c>
      <c r="G4342" s="15">
        <f t="shared" si="408"/>
        <v>0</v>
      </c>
      <c r="H4342" s="15">
        <f t="shared" si="408"/>
        <v>0</v>
      </c>
    </row>
    <row r="4343" spans="1:8" ht="16.5" thickTop="1" thickBot="1" x14ac:dyDescent="0.3">
      <c r="A4343" s="5" t="s">
        <v>5106</v>
      </c>
      <c r="B4343" s="8" t="s">
        <v>22</v>
      </c>
      <c r="C4343" s="15">
        <v>47.34</v>
      </c>
      <c r="D4343" s="15">
        <v>0</v>
      </c>
      <c r="E4343" s="15">
        <f t="shared" si="398"/>
        <v>0</v>
      </c>
      <c r="F4343" s="15">
        <f>SUM(F4358)</f>
        <v>0</v>
      </c>
      <c r="G4343" s="15">
        <f>SUM(G4358)</f>
        <v>0</v>
      </c>
      <c r="H4343" s="15">
        <f>SUM(H4358)</f>
        <v>0</v>
      </c>
    </row>
    <row r="4344" spans="1:8" ht="16.5" thickTop="1" thickBot="1" x14ac:dyDescent="0.3">
      <c r="A4344" s="5" t="s">
        <v>5107</v>
      </c>
      <c r="B4344" s="8" t="s">
        <v>24</v>
      </c>
      <c r="C4344" s="15">
        <v>1621.8229999999999</v>
      </c>
      <c r="D4344" s="15">
        <v>1540</v>
      </c>
      <c r="E4344" s="15">
        <f t="shared" si="398"/>
        <v>1816</v>
      </c>
      <c r="F4344" s="15">
        <f>SUM(F4355,F4359)</f>
        <v>1816</v>
      </c>
      <c r="G4344" s="15">
        <f>SUM(G4355,G4359)</f>
        <v>0</v>
      </c>
      <c r="H4344" s="15">
        <f>SUM(H4355,H4359)</f>
        <v>0</v>
      </c>
    </row>
    <row r="4345" spans="1:8" ht="16.5" thickTop="1" thickBot="1" x14ac:dyDescent="0.3">
      <c r="A4345" s="5" t="s">
        <v>5108</v>
      </c>
      <c r="B4345" s="8" t="s">
        <v>28</v>
      </c>
      <c r="C4345" s="15">
        <v>811.80196000000001</v>
      </c>
      <c r="D4345" s="15">
        <v>0</v>
      </c>
      <c r="E4345" s="15">
        <f t="shared" si="398"/>
        <v>0</v>
      </c>
      <c r="F4345" s="15">
        <f>SUM(F4360)</f>
        <v>0</v>
      </c>
      <c r="G4345" s="15">
        <f>SUM(G4360)</f>
        <v>0</v>
      </c>
      <c r="H4345" s="15">
        <f>SUM(H4360)</f>
        <v>0</v>
      </c>
    </row>
    <row r="4346" spans="1:8" ht="16.5" thickTop="1" thickBot="1" x14ac:dyDescent="0.3">
      <c r="A4346" s="5" t="s">
        <v>5109</v>
      </c>
      <c r="B4346" s="8" t="s">
        <v>32</v>
      </c>
      <c r="C4346" s="15">
        <v>11006.825150000001</v>
      </c>
      <c r="D4346" s="15">
        <v>12460</v>
      </c>
      <c r="E4346" s="15">
        <f t="shared" si="398"/>
        <v>13584</v>
      </c>
      <c r="F4346" s="15">
        <f>SUM(F4352,F4361)</f>
        <v>13584</v>
      </c>
      <c r="G4346" s="15">
        <f>SUM(G4352,G4361)</f>
        <v>0</v>
      </c>
      <c r="H4346" s="15">
        <f>SUM(H4352,H4361)</f>
        <v>0</v>
      </c>
    </row>
    <row r="4347" spans="1:8" ht="16.5" thickTop="1" thickBot="1" x14ac:dyDescent="0.3">
      <c r="A4347" s="5" t="s">
        <v>5110</v>
      </c>
      <c r="B4347" s="8" t="s">
        <v>34</v>
      </c>
      <c r="C4347" s="15">
        <v>0</v>
      </c>
      <c r="D4347" s="15">
        <v>0</v>
      </c>
      <c r="E4347" s="15">
        <f t="shared" si="398"/>
        <v>0</v>
      </c>
      <c r="F4347" s="15">
        <f t="shared" ref="F4347:H4349" si="409">SUM(F4362)</f>
        <v>0</v>
      </c>
      <c r="G4347" s="15">
        <f t="shared" si="409"/>
        <v>0</v>
      </c>
      <c r="H4347" s="15">
        <f t="shared" si="409"/>
        <v>0</v>
      </c>
    </row>
    <row r="4348" spans="1:8" ht="16.5" thickTop="1" thickBot="1" x14ac:dyDescent="0.3">
      <c r="A4348" s="5" t="s">
        <v>5111</v>
      </c>
      <c r="B4348" s="7" t="s">
        <v>36</v>
      </c>
      <c r="C4348" s="15">
        <v>1736.62994</v>
      </c>
      <c r="D4348" s="15">
        <v>0</v>
      </c>
      <c r="E4348" s="15">
        <f t="shared" si="398"/>
        <v>0</v>
      </c>
      <c r="F4348" s="15">
        <f t="shared" si="409"/>
        <v>0</v>
      </c>
      <c r="G4348" s="15">
        <f t="shared" si="409"/>
        <v>0</v>
      </c>
      <c r="H4348" s="15">
        <f t="shared" si="409"/>
        <v>0</v>
      </c>
    </row>
    <row r="4349" spans="1:8" ht="16.5" thickTop="1" thickBot="1" x14ac:dyDescent="0.3">
      <c r="A4349" s="5" t="s">
        <v>5112</v>
      </c>
      <c r="B4349" s="7" t="s">
        <v>40</v>
      </c>
      <c r="C4349" s="15">
        <v>68.474919999999997</v>
      </c>
      <c r="D4349" s="15">
        <v>0</v>
      </c>
      <c r="E4349" s="15">
        <f t="shared" si="398"/>
        <v>0</v>
      </c>
      <c r="F4349" s="15">
        <f t="shared" si="409"/>
        <v>0</v>
      </c>
      <c r="G4349" s="15">
        <f t="shared" si="409"/>
        <v>0</v>
      </c>
      <c r="H4349" s="15">
        <f t="shared" si="409"/>
        <v>0</v>
      </c>
    </row>
    <row r="4350" spans="1:8" ht="16.5" thickTop="1" thickBot="1" x14ac:dyDescent="0.3">
      <c r="A4350" s="5" t="s">
        <v>5113</v>
      </c>
      <c r="B4350" s="6" t="s">
        <v>5104</v>
      </c>
      <c r="C4350" s="14">
        <v>9972.518</v>
      </c>
      <c r="D4350" s="14">
        <v>11764</v>
      </c>
      <c r="E4350" s="14">
        <f t="shared" si="398"/>
        <v>12637</v>
      </c>
      <c r="F4350" s="14">
        <f t="shared" ref="F4350:H4351" si="410">SUM(F4351)</f>
        <v>12637</v>
      </c>
      <c r="G4350" s="14">
        <f t="shared" si="410"/>
        <v>0</v>
      </c>
      <c r="H4350" s="14">
        <f t="shared" si="410"/>
        <v>0</v>
      </c>
    </row>
    <row r="4351" spans="1:8" ht="16.5" thickTop="1" thickBot="1" x14ac:dyDescent="0.3">
      <c r="A4351" s="5" t="s">
        <v>5114</v>
      </c>
      <c r="B4351" s="7" t="s">
        <v>20</v>
      </c>
      <c r="C4351" s="15">
        <v>9972.518</v>
      </c>
      <c r="D4351" s="15">
        <v>11764</v>
      </c>
      <c r="E4351" s="15">
        <f t="shared" si="398"/>
        <v>12637</v>
      </c>
      <c r="F4351" s="15">
        <f t="shared" si="410"/>
        <v>12637</v>
      </c>
      <c r="G4351" s="15">
        <f t="shared" si="410"/>
        <v>0</v>
      </c>
      <c r="H4351" s="15">
        <f t="shared" si="410"/>
        <v>0</v>
      </c>
    </row>
    <row r="4352" spans="1:8" ht="16.5" thickTop="1" thickBot="1" x14ac:dyDescent="0.3">
      <c r="A4352" s="5" t="s">
        <v>5115</v>
      </c>
      <c r="B4352" s="8" t="s">
        <v>32</v>
      </c>
      <c r="C4352" s="15">
        <v>9972.518</v>
      </c>
      <c r="D4352" s="15">
        <v>11764</v>
      </c>
      <c r="E4352" s="15">
        <f t="shared" si="398"/>
        <v>12637</v>
      </c>
      <c r="F4352" s="15">
        <v>12637</v>
      </c>
      <c r="G4352" s="15">
        <v>0</v>
      </c>
      <c r="H4352" s="15">
        <v>0</v>
      </c>
    </row>
    <row r="4353" spans="1:8" ht="61.5" thickTop="1" thickBot="1" x14ac:dyDescent="0.3">
      <c r="A4353" s="5" t="s">
        <v>5116</v>
      </c>
      <c r="B4353" s="6" t="s">
        <v>5117</v>
      </c>
      <c r="C4353" s="14">
        <v>879.66333999999995</v>
      </c>
      <c r="D4353" s="14">
        <v>1240</v>
      </c>
      <c r="E4353" s="14">
        <f t="shared" si="398"/>
        <v>1366</v>
      </c>
      <c r="F4353" s="14">
        <f t="shared" ref="F4353:H4354" si="411">SUM(F4354)</f>
        <v>1366</v>
      </c>
      <c r="G4353" s="14">
        <f t="shared" si="411"/>
        <v>0</v>
      </c>
      <c r="H4353" s="14">
        <f t="shared" si="411"/>
        <v>0</v>
      </c>
    </row>
    <row r="4354" spans="1:8" ht="16.5" thickTop="1" thickBot="1" x14ac:dyDescent="0.3">
      <c r="A4354" s="5" t="s">
        <v>5118</v>
      </c>
      <c r="B4354" s="7" t="s">
        <v>20</v>
      </c>
      <c r="C4354" s="15">
        <v>879.66333999999995</v>
      </c>
      <c r="D4354" s="15">
        <v>1240</v>
      </c>
      <c r="E4354" s="15">
        <f t="shared" si="398"/>
        <v>1366</v>
      </c>
      <c r="F4354" s="15">
        <f t="shared" si="411"/>
        <v>1366</v>
      </c>
      <c r="G4354" s="15">
        <f t="shared" si="411"/>
        <v>0</v>
      </c>
      <c r="H4354" s="15">
        <f t="shared" si="411"/>
        <v>0</v>
      </c>
    </row>
    <row r="4355" spans="1:8" ht="16.5" thickTop="1" thickBot="1" x14ac:dyDescent="0.3">
      <c r="A4355" s="5" t="s">
        <v>5119</v>
      </c>
      <c r="B4355" s="8" t="s">
        <v>24</v>
      </c>
      <c r="C4355" s="15">
        <v>879.66333999999995</v>
      </c>
      <c r="D4355" s="15">
        <v>1240</v>
      </c>
      <c r="E4355" s="15">
        <f t="shared" si="398"/>
        <v>1366</v>
      </c>
      <c r="F4355" s="15">
        <v>1366</v>
      </c>
      <c r="G4355" s="15">
        <v>0</v>
      </c>
      <c r="H4355" s="15">
        <v>0</v>
      </c>
    </row>
    <row r="4356" spans="1:8" ht="46.5" thickTop="1" thickBot="1" x14ac:dyDescent="0.3">
      <c r="A4356" s="5" t="s">
        <v>5120</v>
      </c>
      <c r="B4356" s="6" t="s">
        <v>5121</v>
      </c>
      <c r="C4356" s="14">
        <v>4440.7136300000002</v>
      </c>
      <c r="D4356" s="14">
        <v>996</v>
      </c>
      <c r="E4356" s="14">
        <f t="shared" si="398"/>
        <v>1397</v>
      </c>
      <c r="F4356" s="14">
        <f>SUM(F4357,F4363:F4364)</f>
        <v>1397</v>
      </c>
      <c r="G4356" s="14">
        <f>SUM(G4357,G4363:G4364)</f>
        <v>0</v>
      </c>
      <c r="H4356" s="14">
        <f>SUM(H4357,H4363:H4364)</f>
        <v>0</v>
      </c>
    </row>
    <row r="4357" spans="1:8" ht="16.5" thickTop="1" thickBot="1" x14ac:dyDescent="0.3">
      <c r="A4357" s="5" t="s">
        <v>5122</v>
      </c>
      <c r="B4357" s="7" t="s">
        <v>20</v>
      </c>
      <c r="C4357" s="15">
        <v>2635.6087699999998</v>
      </c>
      <c r="D4357" s="15">
        <v>996</v>
      </c>
      <c r="E4357" s="15">
        <f t="shared" si="398"/>
        <v>1397</v>
      </c>
      <c r="F4357" s="15">
        <f>SUM(F4358:F4362)</f>
        <v>1397</v>
      </c>
      <c r="G4357" s="15">
        <f>SUM(G4358:G4362)</f>
        <v>0</v>
      </c>
      <c r="H4357" s="15">
        <f>SUM(H4358:H4362)</f>
        <v>0</v>
      </c>
    </row>
    <row r="4358" spans="1:8" ht="16.5" thickTop="1" thickBot="1" x14ac:dyDescent="0.3">
      <c r="A4358" s="5" t="s">
        <v>5123</v>
      </c>
      <c r="B4358" s="8" t="s">
        <v>22</v>
      </c>
      <c r="C4358" s="15">
        <v>47.34</v>
      </c>
      <c r="D4358" s="15">
        <v>0</v>
      </c>
      <c r="E4358" s="15">
        <f t="shared" ref="E4358:E4421" si="412">SUM(F4358:H4358)</f>
        <v>0</v>
      </c>
      <c r="F4358" s="15">
        <v>0</v>
      </c>
      <c r="G4358" s="15">
        <v>0</v>
      </c>
      <c r="H4358" s="15">
        <v>0</v>
      </c>
    </row>
    <row r="4359" spans="1:8" ht="16.5" thickTop="1" thickBot="1" x14ac:dyDescent="0.3">
      <c r="A4359" s="5" t="s">
        <v>5124</v>
      </c>
      <c r="B4359" s="8" t="s">
        <v>24</v>
      </c>
      <c r="C4359" s="15">
        <v>742.15966000000003</v>
      </c>
      <c r="D4359" s="15">
        <v>300</v>
      </c>
      <c r="E4359" s="15">
        <f t="shared" si="412"/>
        <v>450</v>
      </c>
      <c r="F4359" s="15">
        <v>450</v>
      </c>
      <c r="G4359" s="15">
        <v>0</v>
      </c>
      <c r="H4359" s="15">
        <v>0</v>
      </c>
    </row>
    <row r="4360" spans="1:8" ht="16.5" thickTop="1" thickBot="1" x14ac:dyDescent="0.3">
      <c r="A4360" s="5" t="s">
        <v>5125</v>
      </c>
      <c r="B4360" s="8" t="s">
        <v>28</v>
      </c>
      <c r="C4360" s="15">
        <v>811.80196000000001</v>
      </c>
      <c r="D4360" s="15">
        <v>0</v>
      </c>
      <c r="E4360" s="15">
        <f t="shared" si="412"/>
        <v>0</v>
      </c>
      <c r="F4360" s="15">
        <v>0</v>
      </c>
      <c r="G4360" s="15">
        <v>0</v>
      </c>
      <c r="H4360" s="15">
        <v>0</v>
      </c>
    </row>
    <row r="4361" spans="1:8" ht="16.5" thickTop="1" thickBot="1" x14ac:dyDescent="0.3">
      <c r="A4361" s="5" t="s">
        <v>5126</v>
      </c>
      <c r="B4361" s="8" t="s">
        <v>32</v>
      </c>
      <c r="C4361" s="15">
        <v>1034.3071500000001</v>
      </c>
      <c r="D4361" s="15">
        <v>696</v>
      </c>
      <c r="E4361" s="15">
        <f t="shared" si="412"/>
        <v>947</v>
      </c>
      <c r="F4361" s="15">
        <v>947</v>
      </c>
      <c r="G4361" s="15">
        <v>0</v>
      </c>
      <c r="H4361" s="15">
        <v>0</v>
      </c>
    </row>
    <row r="4362" spans="1:8" ht="16.5" thickTop="1" thickBot="1" x14ac:dyDescent="0.3">
      <c r="A4362" s="5" t="s">
        <v>5127</v>
      </c>
      <c r="B4362" s="8" t="s">
        <v>34</v>
      </c>
      <c r="C4362" s="15">
        <v>0</v>
      </c>
      <c r="D4362" s="15">
        <v>0</v>
      </c>
      <c r="E4362" s="15">
        <f t="shared" si="412"/>
        <v>0</v>
      </c>
      <c r="F4362" s="15">
        <v>0</v>
      </c>
      <c r="G4362" s="15">
        <v>0</v>
      </c>
      <c r="H4362" s="15">
        <v>0</v>
      </c>
    </row>
    <row r="4363" spans="1:8" ht="16.5" thickTop="1" thickBot="1" x14ac:dyDescent="0.3">
      <c r="A4363" s="5" t="s">
        <v>5128</v>
      </c>
      <c r="B4363" s="7" t="s">
        <v>36</v>
      </c>
      <c r="C4363" s="15">
        <v>1736.62994</v>
      </c>
      <c r="D4363" s="15">
        <v>0</v>
      </c>
      <c r="E4363" s="15">
        <f t="shared" si="412"/>
        <v>0</v>
      </c>
      <c r="F4363" s="15">
        <v>0</v>
      </c>
      <c r="G4363" s="15">
        <v>0</v>
      </c>
      <c r="H4363" s="15">
        <v>0</v>
      </c>
    </row>
    <row r="4364" spans="1:8" ht="16.5" thickTop="1" thickBot="1" x14ac:dyDescent="0.3">
      <c r="A4364" s="5" t="s">
        <v>5129</v>
      </c>
      <c r="B4364" s="7" t="s">
        <v>40</v>
      </c>
      <c r="C4364" s="15">
        <v>68.474919999999997</v>
      </c>
      <c r="D4364" s="15">
        <v>0</v>
      </c>
      <c r="E4364" s="15">
        <f t="shared" si="412"/>
        <v>0</v>
      </c>
      <c r="F4364" s="15">
        <v>0</v>
      </c>
      <c r="G4364" s="15">
        <v>0</v>
      </c>
      <c r="H4364" s="15">
        <v>0</v>
      </c>
    </row>
    <row r="4365" spans="1:8" ht="16.5" thickTop="1" thickBot="1" x14ac:dyDescent="0.3">
      <c r="A4365" s="5" t="s">
        <v>5130</v>
      </c>
      <c r="B4365" s="6" t="s">
        <v>5131</v>
      </c>
      <c r="C4365" s="14">
        <v>21851.805850000001</v>
      </c>
      <c r="D4365" s="14">
        <v>8424</v>
      </c>
      <c r="E4365" s="14">
        <f t="shared" si="412"/>
        <v>8600</v>
      </c>
      <c r="F4365" s="14">
        <f t="shared" ref="F4365:H4366" si="413">SUM(F4374,F4377,F4380)</f>
        <v>8600</v>
      </c>
      <c r="G4365" s="14">
        <f t="shared" si="413"/>
        <v>0</v>
      </c>
      <c r="H4365" s="14">
        <f t="shared" si="413"/>
        <v>0</v>
      </c>
    </row>
    <row r="4366" spans="1:8" ht="16.5" thickTop="1" thickBot="1" x14ac:dyDescent="0.3">
      <c r="A4366" s="5" t="s">
        <v>5132</v>
      </c>
      <c r="B4366" s="7" t="s">
        <v>20</v>
      </c>
      <c r="C4366" s="15">
        <v>14011.541859999999</v>
      </c>
      <c r="D4366" s="15">
        <v>8424</v>
      </c>
      <c r="E4366" s="15">
        <f t="shared" si="412"/>
        <v>8600</v>
      </c>
      <c r="F4366" s="15">
        <f t="shared" si="413"/>
        <v>8600</v>
      </c>
      <c r="G4366" s="15">
        <f t="shared" si="413"/>
        <v>0</v>
      </c>
      <c r="H4366" s="15">
        <f t="shared" si="413"/>
        <v>0</v>
      </c>
    </row>
    <row r="4367" spans="1:8" ht="16.5" thickTop="1" thickBot="1" x14ac:dyDescent="0.3">
      <c r="A4367" s="5" t="s">
        <v>5133</v>
      </c>
      <c r="B4367" s="8" t="s">
        <v>22</v>
      </c>
      <c r="C4367" s="15">
        <v>72.983999999999995</v>
      </c>
      <c r="D4367" s="15">
        <v>0</v>
      </c>
      <c r="E4367" s="15">
        <f t="shared" si="412"/>
        <v>0</v>
      </c>
      <c r="F4367" s="15">
        <f>SUM(F4382)</f>
        <v>0</v>
      </c>
      <c r="G4367" s="15">
        <f>SUM(G4382)</f>
        <v>0</v>
      </c>
      <c r="H4367" s="15">
        <f>SUM(H4382)</f>
        <v>0</v>
      </c>
    </row>
    <row r="4368" spans="1:8" ht="16.5" thickTop="1" thickBot="1" x14ac:dyDescent="0.3">
      <c r="A4368" s="5" t="s">
        <v>5134</v>
      </c>
      <c r="B4368" s="8" t="s">
        <v>24</v>
      </c>
      <c r="C4368" s="15">
        <v>2335.7895699999999</v>
      </c>
      <c r="D4368" s="15">
        <v>3530</v>
      </c>
      <c r="E4368" s="15">
        <f t="shared" si="412"/>
        <v>3200</v>
      </c>
      <c r="F4368" s="15">
        <f>SUM(F4379,F4383)</f>
        <v>3200</v>
      </c>
      <c r="G4368" s="15">
        <f>SUM(G4379,G4383)</f>
        <v>0</v>
      </c>
      <c r="H4368" s="15">
        <f>SUM(H4379,H4383)</f>
        <v>0</v>
      </c>
    </row>
    <row r="4369" spans="1:8" ht="16.5" thickTop="1" thickBot="1" x14ac:dyDescent="0.3">
      <c r="A4369" s="5" t="s">
        <v>5135</v>
      </c>
      <c r="B4369" s="8" t="s">
        <v>28</v>
      </c>
      <c r="C4369" s="15">
        <v>7411.9794499999998</v>
      </c>
      <c r="D4369" s="15">
        <v>0</v>
      </c>
      <c r="E4369" s="15">
        <f t="shared" si="412"/>
        <v>0</v>
      </c>
      <c r="F4369" s="15">
        <f>SUM(F4384)</f>
        <v>0</v>
      </c>
      <c r="G4369" s="15">
        <f>SUM(G4384)</f>
        <v>0</v>
      </c>
      <c r="H4369" s="15">
        <f>SUM(H4384)</f>
        <v>0</v>
      </c>
    </row>
    <row r="4370" spans="1:8" ht="16.5" thickTop="1" thickBot="1" x14ac:dyDescent="0.3">
      <c r="A4370" s="5" t="s">
        <v>5136</v>
      </c>
      <c r="B4370" s="8" t="s">
        <v>32</v>
      </c>
      <c r="C4370" s="15">
        <v>4184.2068600000002</v>
      </c>
      <c r="D4370" s="15">
        <v>4894</v>
      </c>
      <c r="E4370" s="15">
        <f t="shared" si="412"/>
        <v>5400</v>
      </c>
      <c r="F4370" s="15">
        <f>SUM(F4376,F4385)</f>
        <v>5400</v>
      </c>
      <c r="G4370" s="15">
        <f>SUM(G4376,G4385)</f>
        <v>0</v>
      </c>
      <c r="H4370" s="15">
        <f>SUM(H4376,H4385)</f>
        <v>0</v>
      </c>
    </row>
    <row r="4371" spans="1:8" ht="16.5" thickTop="1" thickBot="1" x14ac:dyDescent="0.3">
      <c r="A4371" s="5" t="s">
        <v>5137</v>
      </c>
      <c r="B4371" s="8" t="s">
        <v>34</v>
      </c>
      <c r="C4371" s="15">
        <v>6.5819799999999997</v>
      </c>
      <c r="D4371" s="15">
        <v>0</v>
      </c>
      <c r="E4371" s="15">
        <f t="shared" si="412"/>
        <v>0</v>
      </c>
      <c r="F4371" s="15">
        <f t="shared" ref="F4371:H4373" si="414">SUM(F4386)</f>
        <v>0</v>
      </c>
      <c r="G4371" s="15">
        <f t="shared" si="414"/>
        <v>0</v>
      </c>
      <c r="H4371" s="15">
        <f t="shared" si="414"/>
        <v>0</v>
      </c>
    </row>
    <row r="4372" spans="1:8" ht="16.5" thickTop="1" thickBot="1" x14ac:dyDescent="0.3">
      <c r="A4372" s="5" t="s">
        <v>5138</v>
      </c>
      <c r="B4372" s="7" t="s">
        <v>36</v>
      </c>
      <c r="C4372" s="15">
        <v>7224.1758100000006</v>
      </c>
      <c r="D4372" s="15">
        <v>0</v>
      </c>
      <c r="E4372" s="15">
        <f t="shared" si="412"/>
        <v>0</v>
      </c>
      <c r="F4372" s="15">
        <f t="shared" si="414"/>
        <v>0</v>
      </c>
      <c r="G4372" s="15">
        <f t="shared" si="414"/>
        <v>0</v>
      </c>
      <c r="H4372" s="15">
        <f t="shared" si="414"/>
        <v>0</v>
      </c>
    </row>
    <row r="4373" spans="1:8" ht="16.5" thickTop="1" thickBot="1" x14ac:dyDescent="0.3">
      <c r="A4373" s="5" t="s">
        <v>5139</v>
      </c>
      <c r="B4373" s="7" t="s">
        <v>40</v>
      </c>
      <c r="C4373" s="15">
        <v>616.08817999999997</v>
      </c>
      <c r="D4373" s="15">
        <v>0</v>
      </c>
      <c r="E4373" s="15">
        <f t="shared" si="412"/>
        <v>0</v>
      </c>
      <c r="F4373" s="15">
        <f t="shared" si="414"/>
        <v>0</v>
      </c>
      <c r="G4373" s="15">
        <f t="shared" si="414"/>
        <v>0</v>
      </c>
      <c r="H4373" s="15">
        <f t="shared" si="414"/>
        <v>0</v>
      </c>
    </row>
    <row r="4374" spans="1:8" ht="16.5" thickTop="1" thickBot="1" x14ac:dyDescent="0.3">
      <c r="A4374" s="5" t="s">
        <v>5140</v>
      </c>
      <c r="B4374" s="6" t="s">
        <v>5141</v>
      </c>
      <c r="C4374" s="14">
        <v>4184.2068600000002</v>
      </c>
      <c r="D4374" s="14">
        <v>4894</v>
      </c>
      <c r="E4374" s="14">
        <f t="shared" si="412"/>
        <v>5400</v>
      </c>
      <c r="F4374" s="14">
        <f t="shared" ref="F4374:H4375" si="415">SUM(F4375)</f>
        <v>5400</v>
      </c>
      <c r="G4374" s="14">
        <f t="shared" si="415"/>
        <v>0</v>
      </c>
      <c r="H4374" s="14">
        <f t="shared" si="415"/>
        <v>0</v>
      </c>
    </row>
    <row r="4375" spans="1:8" ht="16.5" thickTop="1" thickBot="1" x14ac:dyDescent="0.3">
      <c r="A4375" s="5" t="s">
        <v>5142</v>
      </c>
      <c r="B4375" s="7" t="s">
        <v>20</v>
      </c>
      <c r="C4375" s="15">
        <v>4184.2068600000002</v>
      </c>
      <c r="D4375" s="15">
        <v>4894</v>
      </c>
      <c r="E4375" s="15">
        <f t="shared" si="412"/>
        <v>5400</v>
      </c>
      <c r="F4375" s="15">
        <f t="shared" si="415"/>
        <v>5400</v>
      </c>
      <c r="G4375" s="15">
        <f t="shared" si="415"/>
        <v>0</v>
      </c>
      <c r="H4375" s="15">
        <f t="shared" si="415"/>
        <v>0</v>
      </c>
    </row>
    <row r="4376" spans="1:8" ht="16.5" thickTop="1" thickBot="1" x14ac:dyDescent="0.3">
      <c r="A4376" s="5" t="s">
        <v>5143</v>
      </c>
      <c r="B4376" s="8" t="s">
        <v>32</v>
      </c>
      <c r="C4376" s="15">
        <v>4184.2068600000002</v>
      </c>
      <c r="D4376" s="15">
        <v>4894</v>
      </c>
      <c r="E4376" s="15">
        <f t="shared" si="412"/>
        <v>5400</v>
      </c>
      <c r="F4376" s="15">
        <v>5400</v>
      </c>
      <c r="G4376" s="15">
        <v>0</v>
      </c>
      <c r="H4376" s="15">
        <v>0</v>
      </c>
    </row>
    <row r="4377" spans="1:8" ht="61.5" thickTop="1" thickBot="1" x14ac:dyDescent="0.3">
      <c r="A4377" s="5" t="s">
        <v>5144</v>
      </c>
      <c r="B4377" s="6" t="s">
        <v>5145</v>
      </c>
      <c r="C4377" s="14">
        <v>438.57771000000002</v>
      </c>
      <c r="D4377" s="14">
        <v>900</v>
      </c>
      <c r="E4377" s="14">
        <f t="shared" si="412"/>
        <v>1200</v>
      </c>
      <c r="F4377" s="14">
        <f t="shared" ref="F4377:H4378" si="416">SUM(F4378)</f>
        <v>1200</v>
      </c>
      <c r="G4377" s="14">
        <f t="shared" si="416"/>
        <v>0</v>
      </c>
      <c r="H4377" s="14">
        <f t="shared" si="416"/>
        <v>0</v>
      </c>
    </row>
    <row r="4378" spans="1:8" ht="16.5" thickTop="1" thickBot="1" x14ac:dyDescent="0.3">
      <c r="A4378" s="5" t="s">
        <v>5146</v>
      </c>
      <c r="B4378" s="7" t="s">
        <v>20</v>
      </c>
      <c r="C4378" s="15">
        <v>438.57771000000002</v>
      </c>
      <c r="D4378" s="15">
        <v>900</v>
      </c>
      <c r="E4378" s="15">
        <f t="shared" si="412"/>
        <v>1200</v>
      </c>
      <c r="F4378" s="15">
        <f t="shared" si="416"/>
        <v>1200</v>
      </c>
      <c r="G4378" s="15">
        <f t="shared" si="416"/>
        <v>0</v>
      </c>
      <c r="H4378" s="15">
        <f t="shared" si="416"/>
        <v>0</v>
      </c>
    </row>
    <row r="4379" spans="1:8" ht="16.5" thickTop="1" thickBot="1" x14ac:dyDescent="0.3">
      <c r="A4379" s="5" t="s">
        <v>5147</v>
      </c>
      <c r="B4379" s="8" t="s">
        <v>24</v>
      </c>
      <c r="C4379" s="15">
        <v>438.57771000000002</v>
      </c>
      <c r="D4379" s="15">
        <v>900</v>
      </c>
      <c r="E4379" s="15">
        <f t="shared" si="412"/>
        <v>1200</v>
      </c>
      <c r="F4379" s="15">
        <v>1200</v>
      </c>
      <c r="G4379" s="15">
        <v>0</v>
      </c>
      <c r="H4379" s="15">
        <v>0</v>
      </c>
    </row>
    <row r="4380" spans="1:8" ht="91.5" thickTop="1" thickBot="1" x14ac:dyDescent="0.3">
      <c r="A4380" s="5" t="s">
        <v>5148</v>
      </c>
      <c r="B4380" s="6" t="s">
        <v>5149</v>
      </c>
      <c r="C4380" s="14">
        <v>17229.021280000001</v>
      </c>
      <c r="D4380" s="14">
        <v>2630</v>
      </c>
      <c r="E4380" s="14">
        <f t="shared" si="412"/>
        <v>2000</v>
      </c>
      <c r="F4380" s="14">
        <f>SUM(F4381,F4387:F4388)</f>
        <v>2000</v>
      </c>
      <c r="G4380" s="14">
        <f>SUM(G4381,G4387:G4388)</f>
        <v>0</v>
      </c>
      <c r="H4380" s="14">
        <f>SUM(H4381,H4387:H4388)</f>
        <v>0</v>
      </c>
    </row>
    <row r="4381" spans="1:8" ht="16.5" thickTop="1" thickBot="1" x14ac:dyDescent="0.3">
      <c r="A4381" s="5" t="s">
        <v>5150</v>
      </c>
      <c r="B4381" s="7" t="s">
        <v>20</v>
      </c>
      <c r="C4381" s="15">
        <v>9388.7572899999996</v>
      </c>
      <c r="D4381" s="15">
        <v>2630</v>
      </c>
      <c r="E4381" s="15">
        <f t="shared" si="412"/>
        <v>2000</v>
      </c>
      <c r="F4381" s="15">
        <f>SUM(F4382:F4386)</f>
        <v>2000</v>
      </c>
      <c r="G4381" s="15">
        <f>SUM(G4382:G4386)</f>
        <v>0</v>
      </c>
      <c r="H4381" s="15">
        <f>SUM(H4382:H4386)</f>
        <v>0</v>
      </c>
    </row>
    <row r="4382" spans="1:8" ht="16.5" thickTop="1" thickBot="1" x14ac:dyDescent="0.3">
      <c r="A4382" s="5" t="s">
        <v>5151</v>
      </c>
      <c r="B4382" s="8" t="s">
        <v>22</v>
      </c>
      <c r="C4382" s="15">
        <v>72.983999999999995</v>
      </c>
      <c r="D4382" s="15">
        <v>0</v>
      </c>
      <c r="E4382" s="15">
        <f t="shared" si="412"/>
        <v>0</v>
      </c>
      <c r="F4382" s="15">
        <v>0</v>
      </c>
      <c r="G4382" s="15">
        <v>0</v>
      </c>
      <c r="H4382" s="15">
        <v>0</v>
      </c>
    </row>
    <row r="4383" spans="1:8" ht="16.5" thickTop="1" thickBot="1" x14ac:dyDescent="0.3">
      <c r="A4383" s="5" t="s">
        <v>5152</v>
      </c>
      <c r="B4383" s="8" t="s">
        <v>24</v>
      </c>
      <c r="C4383" s="15">
        <v>1897.2118599999999</v>
      </c>
      <c r="D4383" s="15">
        <v>2630</v>
      </c>
      <c r="E4383" s="15">
        <f t="shared" si="412"/>
        <v>2000</v>
      </c>
      <c r="F4383" s="15">
        <v>2000</v>
      </c>
      <c r="G4383" s="15">
        <v>0</v>
      </c>
      <c r="H4383" s="15">
        <v>0</v>
      </c>
    </row>
    <row r="4384" spans="1:8" ht="16.5" thickTop="1" thickBot="1" x14ac:dyDescent="0.3">
      <c r="A4384" s="5" t="s">
        <v>5153</v>
      </c>
      <c r="B4384" s="8" t="s">
        <v>28</v>
      </c>
      <c r="C4384" s="15">
        <v>7411.9794499999998</v>
      </c>
      <c r="D4384" s="15">
        <v>0</v>
      </c>
      <c r="E4384" s="15">
        <f t="shared" si="412"/>
        <v>0</v>
      </c>
      <c r="F4384" s="15">
        <v>0</v>
      </c>
      <c r="G4384" s="15">
        <v>0</v>
      </c>
      <c r="H4384" s="15">
        <v>0</v>
      </c>
    </row>
    <row r="4385" spans="1:8" ht="16.5" thickTop="1" thickBot="1" x14ac:dyDescent="0.3">
      <c r="A4385" s="5" t="s">
        <v>5154</v>
      </c>
      <c r="B4385" s="8" t="s">
        <v>32</v>
      </c>
      <c r="C4385" s="15">
        <v>0</v>
      </c>
      <c r="D4385" s="15">
        <v>0</v>
      </c>
      <c r="E4385" s="15">
        <f t="shared" si="412"/>
        <v>0</v>
      </c>
      <c r="F4385" s="15">
        <v>0</v>
      </c>
      <c r="G4385" s="15">
        <v>0</v>
      </c>
      <c r="H4385" s="15">
        <v>0</v>
      </c>
    </row>
    <row r="4386" spans="1:8" ht="16.5" thickTop="1" thickBot="1" x14ac:dyDescent="0.3">
      <c r="A4386" s="5" t="s">
        <v>5155</v>
      </c>
      <c r="B4386" s="8" t="s">
        <v>34</v>
      </c>
      <c r="C4386" s="15">
        <v>6.5819799999999997</v>
      </c>
      <c r="D4386" s="15">
        <v>0</v>
      </c>
      <c r="E4386" s="15">
        <f t="shared" si="412"/>
        <v>0</v>
      </c>
      <c r="F4386" s="15">
        <v>0</v>
      </c>
      <c r="G4386" s="15">
        <v>0</v>
      </c>
      <c r="H4386" s="15">
        <v>0</v>
      </c>
    </row>
    <row r="4387" spans="1:8" ht="16.5" thickTop="1" thickBot="1" x14ac:dyDescent="0.3">
      <c r="A4387" s="5" t="s">
        <v>5156</v>
      </c>
      <c r="B4387" s="7" t="s">
        <v>36</v>
      </c>
      <c r="C4387" s="15">
        <v>7224.1758100000006</v>
      </c>
      <c r="D4387" s="15">
        <v>0</v>
      </c>
      <c r="E4387" s="15">
        <f t="shared" si="412"/>
        <v>0</v>
      </c>
      <c r="F4387" s="15">
        <v>0</v>
      </c>
      <c r="G4387" s="15">
        <v>0</v>
      </c>
      <c r="H4387" s="15">
        <v>0</v>
      </c>
    </row>
    <row r="4388" spans="1:8" ht="16.5" thickTop="1" thickBot="1" x14ac:dyDescent="0.3">
      <c r="A4388" s="5" t="s">
        <v>5157</v>
      </c>
      <c r="B4388" s="7" t="s">
        <v>40</v>
      </c>
      <c r="C4388" s="15">
        <v>616.08817999999997</v>
      </c>
      <c r="D4388" s="15">
        <v>0</v>
      </c>
      <c r="E4388" s="15">
        <f t="shared" si="412"/>
        <v>0</v>
      </c>
      <c r="F4388" s="15">
        <v>0</v>
      </c>
      <c r="G4388" s="15">
        <v>0</v>
      </c>
      <c r="H4388" s="15">
        <v>0</v>
      </c>
    </row>
    <row r="4389" spans="1:8" ht="16.5" thickTop="1" thickBot="1" x14ac:dyDescent="0.3">
      <c r="A4389" s="5" t="s">
        <v>5158</v>
      </c>
      <c r="B4389" s="6" t="s">
        <v>5159</v>
      </c>
      <c r="C4389" s="14">
        <v>6399.67803</v>
      </c>
      <c r="D4389" s="14">
        <v>7000</v>
      </c>
      <c r="E4389" s="14">
        <f t="shared" si="412"/>
        <v>7000</v>
      </c>
      <c r="F4389" s="14">
        <f t="shared" ref="F4389:H4392" si="417">SUM(F4393,F4397)</f>
        <v>7000</v>
      </c>
      <c r="G4389" s="14">
        <f t="shared" si="417"/>
        <v>0</v>
      </c>
      <c r="H4389" s="14">
        <f t="shared" si="417"/>
        <v>0</v>
      </c>
    </row>
    <row r="4390" spans="1:8" ht="16.5" thickTop="1" thickBot="1" x14ac:dyDescent="0.3">
      <c r="A4390" s="5" t="s">
        <v>5160</v>
      </c>
      <c r="B4390" s="7" t="s">
        <v>20</v>
      </c>
      <c r="C4390" s="15">
        <v>6399.67803</v>
      </c>
      <c r="D4390" s="15">
        <v>7000</v>
      </c>
      <c r="E4390" s="15">
        <f t="shared" si="412"/>
        <v>7000</v>
      </c>
      <c r="F4390" s="15">
        <f t="shared" si="417"/>
        <v>7000</v>
      </c>
      <c r="G4390" s="15">
        <f t="shared" si="417"/>
        <v>0</v>
      </c>
      <c r="H4390" s="15">
        <f t="shared" si="417"/>
        <v>0</v>
      </c>
    </row>
    <row r="4391" spans="1:8" ht="16.5" thickTop="1" thickBot="1" x14ac:dyDescent="0.3">
      <c r="A4391" s="5" t="s">
        <v>5161</v>
      </c>
      <c r="B4391" s="8" t="s">
        <v>24</v>
      </c>
      <c r="C4391" s="15">
        <v>86.399000000000001</v>
      </c>
      <c r="D4391" s="15">
        <v>87</v>
      </c>
      <c r="E4391" s="15">
        <f t="shared" si="412"/>
        <v>131</v>
      </c>
      <c r="F4391" s="15">
        <f t="shared" si="417"/>
        <v>131</v>
      </c>
      <c r="G4391" s="15">
        <f t="shared" si="417"/>
        <v>0</v>
      </c>
      <c r="H4391" s="15">
        <f t="shared" si="417"/>
        <v>0</v>
      </c>
    </row>
    <row r="4392" spans="1:8" ht="16.5" thickTop="1" thickBot="1" x14ac:dyDescent="0.3">
      <c r="A4392" s="5" t="s">
        <v>5162</v>
      </c>
      <c r="B4392" s="8" t="s">
        <v>32</v>
      </c>
      <c r="C4392" s="15">
        <v>6313.2790299999997</v>
      </c>
      <c r="D4392" s="15">
        <v>6913</v>
      </c>
      <c r="E4392" s="15">
        <f t="shared" si="412"/>
        <v>6869</v>
      </c>
      <c r="F4392" s="15">
        <f t="shared" si="417"/>
        <v>6869</v>
      </c>
      <c r="G4392" s="15">
        <f t="shared" si="417"/>
        <v>0</v>
      </c>
      <c r="H4392" s="15">
        <f t="shared" si="417"/>
        <v>0</v>
      </c>
    </row>
    <row r="4393" spans="1:8" ht="16.5" thickTop="1" thickBot="1" x14ac:dyDescent="0.3">
      <c r="A4393" s="5" t="s">
        <v>5163</v>
      </c>
      <c r="B4393" s="6" t="s">
        <v>5159</v>
      </c>
      <c r="C4393" s="14">
        <v>6068.58086</v>
      </c>
      <c r="D4393" s="14">
        <v>6458</v>
      </c>
      <c r="E4393" s="14">
        <f t="shared" si="412"/>
        <v>6526</v>
      </c>
      <c r="F4393" s="14">
        <f>SUM(F4394)</f>
        <v>6526</v>
      </c>
      <c r="G4393" s="14">
        <f>SUM(G4394)</f>
        <v>0</v>
      </c>
      <c r="H4393" s="14">
        <f>SUM(H4394)</f>
        <v>0</v>
      </c>
    </row>
    <row r="4394" spans="1:8" ht="16.5" thickTop="1" thickBot="1" x14ac:dyDescent="0.3">
      <c r="A4394" s="5" t="s">
        <v>5164</v>
      </c>
      <c r="B4394" s="7" t="s">
        <v>20</v>
      </c>
      <c r="C4394" s="15">
        <v>6068.58086</v>
      </c>
      <c r="D4394" s="15">
        <v>6458</v>
      </c>
      <c r="E4394" s="15">
        <f t="shared" si="412"/>
        <v>6526</v>
      </c>
      <c r="F4394" s="15">
        <f>SUM(F4395:F4396)</f>
        <v>6526</v>
      </c>
      <c r="G4394" s="15">
        <f>SUM(G4395:G4396)</f>
        <v>0</v>
      </c>
      <c r="H4394" s="15">
        <f>SUM(H4395:H4396)</f>
        <v>0</v>
      </c>
    </row>
    <row r="4395" spans="1:8" ht="16.5" thickTop="1" thickBot="1" x14ac:dyDescent="0.3">
      <c r="A4395" s="5" t="s">
        <v>5165</v>
      </c>
      <c r="B4395" s="8" t="s">
        <v>24</v>
      </c>
      <c r="C4395" s="15">
        <v>36</v>
      </c>
      <c r="D4395" s="15">
        <v>36</v>
      </c>
      <c r="E4395" s="15">
        <f t="shared" si="412"/>
        <v>36</v>
      </c>
      <c r="F4395" s="15">
        <v>36</v>
      </c>
      <c r="G4395" s="15">
        <v>0</v>
      </c>
      <c r="H4395" s="15">
        <v>0</v>
      </c>
    </row>
    <row r="4396" spans="1:8" ht="16.5" thickTop="1" thickBot="1" x14ac:dyDescent="0.3">
      <c r="A4396" s="5" t="s">
        <v>5166</v>
      </c>
      <c r="B4396" s="8" t="s">
        <v>32</v>
      </c>
      <c r="C4396" s="15">
        <v>6032.58086</v>
      </c>
      <c r="D4396" s="15">
        <v>6422</v>
      </c>
      <c r="E4396" s="15">
        <f t="shared" si="412"/>
        <v>6490</v>
      </c>
      <c r="F4396" s="15">
        <v>6490</v>
      </c>
      <c r="G4396" s="15">
        <v>0</v>
      </c>
      <c r="H4396" s="15">
        <v>0</v>
      </c>
    </row>
    <row r="4397" spans="1:8" ht="61.5" thickTop="1" thickBot="1" x14ac:dyDescent="0.3">
      <c r="A4397" s="5" t="s">
        <v>5167</v>
      </c>
      <c r="B4397" s="6" t="s">
        <v>5168</v>
      </c>
      <c r="C4397" s="14">
        <v>331.09717000000001</v>
      </c>
      <c r="D4397" s="14">
        <v>542</v>
      </c>
      <c r="E4397" s="14">
        <f t="shared" si="412"/>
        <v>474</v>
      </c>
      <c r="F4397" s="14">
        <f>SUM(F4398)</f>
        <v>474</v>
      </c>
      <c r="G4397" s="14">
        <f>SUM(G4398)</f>
        <v>0</v>
      </c>
      <c r="H4397" s="14">
        <f>SUM(H4398)</f>
        <v>0</v>
      </c>
    </row>
    <row r="4398" spans="1:8" ht="16.5" thickTop="1" thickBot="1" x14ac:dyDescent="0.3">
      <c r="A4398" s="5" t="s">
        <v>5169</v>
      </c>
      <c r="B4398" s="7" t="s">
        <v>20</v>
      </c>
      <c r="C4398" s="15">
        <v>331.09717000000001</v>
      </c>
      <c r="D4398" s="15">
        <v>542</v>
      </c>
      <c r="E4398" s="15">
        <f t="shared" si="412"/>
        <v>474</v>
      </c>
      <c r="F4398" s="15">
        <f>SUM(F4399:F4400)</f>
        <v>474</v>
      </c>
      <c r="G4398" s="15">
        <f>SUM(G4399:G4400)</f>
        <v>0</v>
      </c>
      <c r="H4398" s="15">
        <f>SUM(H4399:H4400)</f>
        <v>0</v>
      </c>
    </row>
    <row r="4399" spans="1:8" ht="16.5" thickTop="1" thickBot="1" x14ac:dyDescent="0.3">
      <c r="A4399" s="5" t="s">
        <v>5170</v>
      </c>
      <c r="B4399" s="8" t="s">
        <v>24</v>
      </c>
      <c r="C4399" s="15">
        <v>50.399000000000001</v>
      </c>
      <c r="D4399" s="15">
        <v>51</v>
      </c>
      <c r="E4399" s="15">
        <f t="shared" si="412"/>
        <v>95</v>
      </c>
      <c r="F4399" s="15">
        <v>95</v>
      </c>
      <c r="G4399" s="15">
        <v>0</v>
      </c>
      <c r="H4399" s="15">
        <v>0</v>
      </c>
    </row>
    <row r="4400" spans="1:8" ht="16.5" thickTop="1" thickBot="1" x14ac:dyDescent="0.3">
      <c r="A4400" s="5" t="s">
        <v>5171</v>
      </c>
      <c r="B4400" s="8" t="s">
        <v>32</v>
      </c>
      <c r="C4400" s="15">
        <v>280.69817</v>
      </c>
      <c r="D4400" s="15">
        <v>491</v>
      </c>
      <c r="E4400" s="15">
        <f t="shared" si="412"/>
        <v>379</v>
      </c>
      <c r="F4400" s="15">
        <v>379</v>
      </c>
      <c r="G4400" s="15">
        <v>0</v>
      </c>
      <c r="H4400" s="15">
        <v>0</v>
      </c>
    </row>
    <row r="4401" spans="1:8" ht="16.5" thickTop="1" thickBot="1" x14ac:dyDescent="0.3">
      <c r="A4401" s="5" t="s">
        <v>5172</v>
      </c>
      <c r="B4401" s="6" t="s">
        <v>5173</v>
      </c>
      <c r="C4401" s="14">
        <v>4243.7968600000004</v>
      </c>
      <c r="D4401" s="14">
        <v>5000</v>
      </c>
      <c r="E4401" s="14">
        <f t="shared" si="412"/>
        <v>7000</v>
      </c>
      <c r="F4401" s="14">
        <f>SUM(F4402)</f>
        <v>7000</v>
      </c>
      <c r="G4401" s="14">
        <f>SUM(G4402)</f>
        <v>0</v>
      </c>
      <c r="H4401" s="14">
        <f>SUM(H4402)</f>
        <v>0</v>
      </c>
    </row>
    <row r="4402" spans="1:8" ht="16.5" thickTop="1" thickBot="1" x14ac:dyDescent="0.3">
      <c r="A4402" s="5" t="s">
        <v>5174</v>
      </c>
      <c r="B4402" s="7" t="s">
        <v>20</v>
      </c>
      <c r="C4402" s="15">
        <v>4243.7968600000004</v>
      </c>
      <c r="D4402" s="15">
        <v>5000</v>
      </c>
      <c r="E4402" s="15">
        <f t="shared" si="412"/>
        <v>7000</v>
      </c>
      <c r="F4402" s="15">
        <f>SUM(F4403:F4404)</f>
        <v>7000</v>
      </c>
      <c r="G4402" s="15">
        <f>SUM(G4403:G4404)</f>
        <v>0</v>
      </c>
      <c r="H4402" s="15">
        <f>SUM(H4403:H4404)</f>
        <v>0</v>
      </c>
    </row>
    <row r="4403" spans="1:8" ht="16.5" thickTop="1" thickBot="1" x14ac:dyDescent="0.3">
      <c r="A4403" s="5" t="s">
        <v>5175</v>
      </c>
      <c r="B4403" s="8" t="s">
        <v>24</v>
      </c>
      <c r="C4403" s="15">
        <v>36</v>
      </c>
      <c r="D4403" s="15">
        <v>36</v>
      </c>
      <c r="E4403" s="15">
        <f t="shared" si="412"/>
        <v>36</v>
      </c>
      <c r="F4403" s="15">
        <v>36</v>
      </c>
      <c r="G4403" s="15">
        <v>0</v>
      </c>
      <c r="H4403" s="15">
        <v>0</v>
      </c>
    </row>
    <row r="4404" spans="1:8" ht="16.5" thickTop="1" thickBot="1" x14ac:dyDescent="0.3">
      <c r="A4404" s="5" t="s">
        <v>5176</v>
      </c>
      <c r="B4404" s="8" t="s">
        <v>32</v>
      </c>
      <c r="C4404" s="15">
        <v>4207.7968600000004</v>
      </c>
      <c r="D4404" s="15">
        <v>4964</v>
      </c>
      <c r="E4404" s="15">
        <f t="shared" si="412"/>
        <v>6964</v>
      </c>
      <c r="F4404" s="15">
        <v>6964</v>
      </c>
      <c r="G4404" s="15">
        <v>0</v>
      </c>
      <c r="H4404" s="15">
        <v>0</v>
      </c>
    </row>
    <row r="4405" spans="1:8" ht="16.5" thickTop="1" thickBot="1" x14ac:dyDescent="0.3">
      <c r="A4405" s="5" t="s">
        <v>5177</v>
      </c>
      <c r="B4405" s="6" t="s">
        <v>5178</v>
      </c>
      <c r="C4405" s="14">
        <v>143.82749999999999</v>
      </c>
      <c r="D4405" s="14">
        <v>400</v>
      </c>
      <c r="E4405" s="14">
        <f t="shared" si="412"/>
        <v>200</v>
      </c>
      <c r="F4405" s="14">
        <f t="shared" ref="F4405:H4406" si="418">SUM(F4406)</f>
        <v>200</v>
      </c>
      <c r="G4405" s="14">
        <f t="shared" si="418"/>
        <v>0</v>
      </c>
      <c r="H4405" s="14">
        <f t="shared" si="418"/>
        <v>0</v>
      </c>
    </row>
    <row r="4406" spans="1:8" ht="16.5" thickTop="1" thickBot="1" x14ac:dyDescent="0.3">
      <c r="A4406" s="5" t="s">
        <v>5179</v>
      </c>
      <c r="B4406" s="7" t="s">
        <v>20</v>
      </c>
      <c r="C4406" s="15">
        <v>143.82749999999999</v>
      </c>
      <c r="D4406" s="15">
        <v>400</v>
      </c>
      <c r="E4406" s="15">
        <f t="shared" si="412"/>
        <v>200</v>
      </c>
      <c r="F4406" s="15">
        <f t="shared" si="418"/>
        <v>200</v>
      </c>
      <c r="G4406" s="15">
        <f t="shared" si="418"/>
        <v>0</v>
      </c>
      <c r="H4406" s="15">
        <f t="shared" si="418"/>
        <v>0</v>
      </c>
    </row>
    <row r="4407" spans="1:8" ht="16.5" thickTop="1" thickBot="1" x14ac:dyDescent="0.3">
      <c r="A4407" s="5" t="s">
        <v>5180</v>
      </c>
      <c r="B4407" s="8" t="s">
        <v>24</v>
      </c>
      <c r="C4407" s="15">
        <v>143.82749999999999</v>
      </c>
      <c r="D4407" s="15">
        <v>400</v>
      </c>
      <c r="E4407" s="15">
        <f t="shared" si="412"/>
        <v>200</v>
      </c>
      <c r="F4407" s="15">
        <v>200</v>
      </c>
      <c r="G4407" s="15">
        <v>0</v>
      </c>
      <c r="H4407" s="15">
        <v>0</v>
      </c>
    </row>
    <row r="4408" spans="1:8" ht="16.5" thickTop="1" thickBot="1" x14ac:dyDescent="0.3">
      <c r="A4408" s="5" t="s">
        <v>5181</v>
      </c>
      <c r="B4408" s="6" t="s">
        <v>5182</v>
      </c>
      <c r="C4408" s="14">
        <v>6061.3159499999992</v>
      </c>
      <c r="D4408" s="14">
        <v>22000</v>
      </c>
      <c r="E4408" s="14">
        <f t="shared" si="412"/>
        <v>20000</v>
      </c>
      <c r="F4408" s="14">
        <f t="shared" ref="F4408:H4410" si="419">SUM(F4414,F4420)</f>
        <v>20000</v>
      </c>
      <c r="G4408" s="14">
        <f t="shared" si="419"/>
        <v>0</v>
      </c>
      <c r="H4408" s="14">
        <f t="shared" si="419"/>
        <v>0</v>
      </c>
    </row>
    <row r="4409" spans="1:8" ht="16.5" thickTop="1" thickBot="1" x14ac:dyDescent="0.3">
      <c r="A4409" s="5" t="s">
        <v>5183</v>
      </c>
      <c r="B4409" s="7" t="s">
        <v>20</v>
      </c>
      <c r="C4409" s="15">
        <v>6061.3159499999992</v>
      </c>
      <c r="D4409" s="15">
        <v>22000</v>
      </c>
      <c r="E4409" s="15">
        <f t="shared" si="412"/>
        <v>20000</v>
      </c>
      <c r="F4409" s="15">
        <f t="shared" si="419"/>
        <v>20000</v>
      </c>
      <c r="G4409" s="15">
        <f t="shared" si="419"/>
        <v>0</v>
      </c>
      <c r="H4409" s="15">
        <f t="shared" si="419"/>
        <v>0</v>
      </c>
    </row>
    <row r="4410" spans="1:8" ht="16.5" thickTop="1" thickBot="1" x14ac:dyDescent="0.3">
      <c r="A4410" s="5" t="s">
        <v>5184</v>
      </c>
      <c r="B4410" s="8" t="s">
        <v>24</v>
      </c>
      <c r="C4410" s="15">
        <v>89.412999999999997</v>
      </c>
      <c r="D4410" s="15">
        <v>112</v>
      </c>
      <c r="E4410" s="15">
        <f t="shared" si="412"/>
        <v>1150</v>
      </c>
      <c r="F4410" s="15">
        <f t="shared" si="419"/>
        <v>1150</v>
      </c>
      <c r="G4410" s="15">
        <f t="shared" si="419"/>
        <v>0</v>
      </c>
      <c r="H4410" s="15">
        <f t="shared" si="419"/>
        <v>0</v>
      </c>
    </row>
    <row r="4411" spans="1:8" ht="16.5" thickTop="1" thickBot="1" x14ac:dyDescent="0.3">
      <c r="A4411" s="5" t="s">
        <v>5185</v>
      </c>
      <c r="B4411" s="8" t="s">
        <v>32</v>
      </c>
      <c r="C4411" s="15">
        <v>5971.5029500000001</v>
      </c>
      <c r="D4411" s="15">
        <v>21888</v>
      </c>
      <c r="E4411" s="15">
        <f t="shared" si="412"/>
        <v>18850</v>
      </c>
      <c r="F4411" s="15">
        <f t="shared" ref="F4411:H4413" si="420">SUM(F4417)</f>
        <v>18850</v>
      </c>
      <c r="G4411" s="15">
        <f t="shared" si="420"/>
        <v>0</v>
      </c>
      <c r="H4411" s="15">
        <f t="shared" si="420"/>
        <v>0</v>
      </c>
    </row>
    <row r="4412" spans="1:8" ht="16.5" thickTop="1" thickBot="1" x14ac:dyDescent="0.3">
      <c r="A4412" s="5" t="s">
        <v>5186</v>
      </c>
      <c r="B4412" s="8" t="s">
        <v>34</v>
      </c>
      <c r="C4412" s="15">
        <v>0.4</v>
      </c>
      <c r="D4412" s="15">
        <v>0</v>
      </c>
      <c r="E4412" s="15">
        <f t="shared" si="412"/>
        <v>0</v>
      </c>
      <c r="F4412" s="15">
        <f t="shared" si="420"/>
        <v>0</v>
      </c>
      <c r="G4412" s="15">
        <f t="shared" si="420"/>
        <v>0</v>
      </c>
      <c r="H4412" s="15">
        <f t="shared" si="420"/>
        <v>0</v>
      </c>
    </row>
    <row r="4413" spans="1:8" ht="16.5" thickTop="1" thickBot="1" x14ac:dyDescent="0.3">
      <c r="A4413" s="5" t="s">
        <v>5187</v>
      </c>
      <c r="B4413" s="7" t="s">
        <v>36</v>
      </c>
      <c r="C4413" s="15">
        <v>0</v>
      </c>
      <c r="D4413" s="15">
        <v>0</v>
      </c>
      <c r="E4413" s="15">
        <f t="shared" si="412"/>
        <v>0</v>
      </c>
      <c r="F4413" s="15">
        <f t="shared" si="420"/>
        <v>0</v>
      </c>
      <c r="G4413" s="15">
        <f t="shared" si="420"/>
        <v>0</v>
      </c>
      <c r="H4413" s="15">
        <f t="shared" si="420"/>
        <v>0</v>
      </c>
    </row>
    <row r="4414" spans="1:8" ht="16.5" thickTop="1" thickBot="1" x14ac:dyDescent="0.3">
      <c r="A4414" s="5" t="s">
        <v>5188</v>
      </c>
      <c r="B4414" s="6" t="s">
        <v>5182</v>
      </c>
      <c r="C4414" s="14">
        <v>6061.3159499999992</v>
      </c>
      <c r="D4414" s="14">
        <v>22000</v>
      </c>
      <c r="E4414" s="14">
        <f t="shared" si="412"/>
        <v>19450</v>
      </c>
      <c r="F4414" s="14">
        <f>SUM(F4415,F4419)</f>
        <v>19450</v>
      </c>
      <c r="G4414" s="14">
        <f>SUM(G4415,G4419)</f>
        <v>0</v>
      </c>
      <c r="H4414" s="14">
        <f>SUM(H4415,H4419)</f>
        <v>0</v>
      </c>
    </row>
    <row r="4415" spans="1:8" ht="16.5" thickTop="1" thickBot="1" x14ac:dyDescent="0.3">
      <c r="A4415" s="5" t="s">
        <v>5189</v>
      </c>
      <c r="B4415" s="7" t="s">
        <v>20</v>
      </c>
      <c r="C4415" s="15">
        <v>6061.3159499999992</v>
      </c>
      <c r="D4415" s="15">
        <v>22000</v>
      </c>
      <c r="E4415" s="15">
        <f t="shared" si="412"/>
        <v>19450</v>
      </c>
      <c r="F4415" s="15">
        <f>SUM(F4416:F4418)</f>
        <v>19450</v>
      </c>
      <c r="G4415" s="15">
        <f>SUM(G4416:G4418)</f>
        <v>0</v>
      </c>
      <c r="H4415" s="15">
        <f>SUM(H4416:H4418)</f>
        <v>0</v>
      </c>
    </row>
    <row r="4416" spans="1:8" ht="16.5" thickTop="1" thickBot="1" x14ac:dyDescent="0.3">
      <c r="A4416" s="5" t="s">
        <v>5190</v>
      </c>
      <c r="B4416" s="8" t="s">
        <v>24</v>
      </c>
      <c r="C4416" s="15">
        <v>89.412999999999997</v>
      </c>
      <c r="D4416" s="15">
        <v>112</v>
      </c>
      <c r="E4416" s="15">
        <f t="shared" si="412"/>
        <v>600</v>
      </c>
      <c r="F4416" s="15">
        <v>600</v>
      </c>
      <c r="G4416" s="15">
        <v>0</v>
      </c>
      <c r="H4416" s="15">
        <v>0</v>
      </c>
    </row>
    <row r="4417" spans="1:8" ht="16.5" thickTop="1" thickBot="1" x14ac:dyDescent="0.3">
      <c r="A4417" s="5" t="s">
        <v>5191</v>
      </c>
      <c r="B4417" s="8" t="s">
        <v>32</v>
      </c>
      <c r="C4417" s="15">
        <v>5971.5029500000001</v>
      </c>
      <c r="D4417" s="15">
        <v>21888</v>
      </c>
      <c r="E4417" s="15">
        <f t="shared" si="412"/>
        <v>18850</v>
      </c>
      <c r="F4417" s="15">
        <v>18850</v>
      </c>
      <c r="G4417" s="15">
        <v>0</v>
      </c>
      <c r="H4417" s="15">
        <v>0</v>
      </c>
    </row>
    <row r="4418" spans="1:8" ht="16.5" thickTop="1" thickBot="1" x14ac:dyDescent="0.3">
      <c r="A4418" s="5" t="s">
        <v>5192</v>
      </c>
      <c r="B4418" s="8" t="s">
        <v>34</v>
      </c>
      <c r="C4418" s="15">
        <v>0.4</v>
      </c>
      <c r="D4418" s="15">
        <v>0</v>
      </c>
      <c r="E4418" s="15">
        <f t="shared" si="412"/>
        <v>0</v>
      </c>
      <c r="F4418" s="15">
        <v>0</v>
      </c>
      <c r="G4418" s="15">
        <v>0</v>
      </c>
      <c r="H4418" s="15">
        <v>0</v>
      </c>
    </row>
    <row r="4419" spans="1:8" ht="16.5" thickTop="1" thickBot="1" x14ac:dyDescent="0.3">
      <c r="A4419" s="5" t="s">
        <v>5193</v>
      </c>
      <c r="B4419" s="7" t="s">
        <v>36</v>
      </c>
      <c r="C4419" s="15">
        <v>0</v>
      </c>
      <c r="D4419" s="15">
        <v>0</v>
      </c>
      <c r="E4419" s="15">
        <f t="shared" si="412"/>
        <v>0</v>
      </c>
      <c r="F4419" s="15">
        <v>0</v>
      </c>
      <c r="G4419" s="15">
        <v>0</v>
      </c>
      <c r="H4419" s="15">
        <v>0</v>
      </c>
    </row>
    <row r="4420" spans="1:8" ht="61.5" thickTop="1" thickBot="1" x14ac:dyDescent="0.3">
      <c r="A4420" s="5" t="s">
        <v>5194</v>
      </c>
      <c r="B4420" s="6" t="s">
        <v>5195</v>
      </c>
      <c r="C4420" s="14">
        <v>0</v>
      </c>
      <c r="D4420" s="14">
        <v>0</v>
      </c>
      <c r="E4420" s="14">
        <f t="shared" si="412"/>
        <v>550</v>
      </c>
      <c r="F4420" s="14">
        <f t="shared" ref="F4420:H4421" si="421">SUM(F4421)</f>
        <v>550</v>
      </c>
      <c r="G4420" s="14">
        <f t="shared" si="421"/>
        <v>0</v>
      </c>
      <c r="H4420" s="14">
        <f t="shared" si="421"/>
        <v>0</v>
      </c>
    </row>
    <row r="4421" spans="1:8" ht="16.5" thickTop="1" thickBot="1" x14ac:dyDescent="0.3">
      <c r="A4421" s="5" t="s">
        <v>5196</v>
      </c>
      <c r="B4421" s="7" t="s">
        <v>20</v>
      </c>
      <c r="C4421" s="15">
        <v>0</v>
      </c>
      <c r="D4421" s="15">
        <v>0</v>
      </c>
      <c r="E4421" s="15">
        <f t="shared" si="412"/>
        <v>550</v>
      </c>
      <c r="F4421" s="15">
        <f t="shared" si="421"/>
        <v>550</v>
      </c>
      <c r="G4421" s="15">
        <f t="shared" si="421"/>
        <v>0</v>
      </c>
      <c r="H4421" s="15">
        <f t="shared" si="421"/>
        <v>0</v>
      </c>
    </row>
    <row r="4422" spans="1:8" ht="16.5" thickTop="1" thickBot="1" x14ac:dyDescent="0.3">
      <c r="A4422" s="5" t="s">
        <v>5197</v>
      </c>
      <c r="B4422" s="8" t="s">
        <v>24</v>
      </c>
      <c r="C4422" s="15">
        <v>0</v>
      </c>
      <c r="D4422" s="15">
        <v>0</v>
      </c>
      <c r="E4422" s="15">
        <f t="shared" ref="E4422:E4485" si="422">SUM(F4422:H4422)</f>
        <v>550</v>
      </c>
      <c r="F4422" s="15">
        <v>550</v>
      </c>
      <c r="G4422" s="15">
        <v>0</v>
      </c>
      <c r="H4422" s="15">
        <v>0</v>
      </c>
    </row>
    <row r="4423" spans="1:8" ht="31.5" thickTop="1" thickBot="1" x14ac:dyDescent="0.3">
      <c r="A4423" s="5" t="s">
        <v>5198</v>
      </c>
      <c r="B4423" s="6" t="s">
        <v>5199</v>
      </c>
      <c r="C4423" s="14">
        <v>139307.26454999999</v>
      </c>
      <c r="D4423" s="14">
        <v>146451</v>
      </c>
      <c r="E4423" s="14">
        <f t="shared" si="422"/>
        <v>146352</v>
      </c>
      <c r="F4423" s="14">
        <f t="shared" ref="F4423:H4424" si="423">SUM(F4430,F4433,F4437,F4440,F4453,F4459,F4463,F4480,F4485,F4489)</f>
        <v>146352</v>
      </c>
      <c r="G4423" s="14">
        <f t="shared" si="423"/>
        <v>0</v>
      </c>
      <c r="H4423" s="14">
        <f t="shared" si="423"/>
        <v>0</v>
      </c>
    </row>
    <row r="4424" spans="1:8" ht="16.5" thickTop="1" thickBot="1" x14ac:dyDescent="0.3">
      <c r="A4424" s="5" t="s">
        <v>5200</v>
      </c>
      <c r="B4424" s="7" t="s">
        <v>20</v>
      </c>
      <c r="C4424" s="15">
        <v>139195.88058999999</v>
      </c>
      <c r="D4424" s="15">
        <v>146421</v>
      </c>
      <c r="E4424" s="15">
        <f t="shared" si="422"/>
        <v>146322</v>
      </c>
      <c r="F4424" s="15">
        <f t="shared" si="423"/>
        <v>146322</v>
      </c>
      <c r="G4424" s="15">
        <f t="shared" si="423"/>
        <v>0</v>
      </c>
      <c r="H4424" s="15">
        <f t="shared" si="423"/>
        <v>0</v>
      </c>
    </row>
    <row r="4425" spans="1:8" ht="16.5" thickTop="1" thickBot="1" x14ac:dyDescent="0.3">
      <c r="A4425" s="5" t="s">
        <v>5201</v>
      </c>
      <c r="B4425" s="8" t="s">
        <v>24</v>
      </c>
      <c r="C4425" s="15">
        <v>22394.532490000001</v>
      </c>
      <c r="D4425" s="15">
        <v>22607</v>
      </c>
      <c r="E4425" s="15">
        <f t="shared" si="422"/>
        <v>22297</v>
      </c>
      <c r="F4425" s="15">
        <f>SUM(F4435,F4442,F4455,F4461,F4465,F4482,F4487,F4491)</f>
        <v>22297</v>
      </c>
      <c r="G4425" s="15">
        <f>SUM(G4435,G4442,G4455,G4461,G4465,G4482,G4487,G4491)</f>
        <v>0</v>
      </c>
      <c r="H4425" s="15">
        <f>SUM(H4435,H4442,H4455,H4461,H4465,H4482,H4487,H4491)</f>
        <v>0</v>
      </c>
    </row>
    <row r="4426" spans="1:8" ht="16.5" thickTop="1" thickBot="1" x14ac:dyDescent="0.3">
      <c r="A4426" s="5" t="s">
        <v>5202</v>
      </c>
      <c r="B4426" s="8" t="s">
        <v>32</v>
      </c>
      <c r="C4426" s="15">
        <v>115567.3333</v>
      </c>
      <c r="D4426" s="15">
        <v>123154</v>
      </c>
      <c r="E4426" s="15">
        <f t="shared" si="422"/>
        <v>123365</v>
      </c>
      <c r="F4426" s="15">
        <f>SUM(F4432,F4436,F4439,F4443,F4456,F4462,F4466,F4483,F4488)</f>
        <v>123365</v>
      </c>
      <c r="G4426" s="15">
        <f>SUM(G4432,G4436,G4439,G4443,G4456,G4462,G4466,G4483,G4488)</f>
        <v>0</v>
      </c>
      <c r="H4426" s="15">
        <f>SUM(H4432,H4436,H4439,H4443,H4456,H4462,H4466,H4483,H4488)</f>
        <v>0</v>
      </c>
    </row>
    <row r="4427" spans="1:8" ht="16.5" thickTop="1" thickBot="1" x14ac:dyDescent="0.3">
      <c r="A4427" s="5" t="s">
        <v>5203</v>
      </c>
      <c r="B4427" s="8" t="s">
        <v>34</v>
      </c>
      <c r="C4427" s="15">
        <v>1234.0147999999999</v>
      </c>
      <c r="D4427" s="15">
        <v>660</v>
      </c>
      <c r="E4427" s="15">
        <f t="shared" si="422"/>
        <v>660</v>
      </c>
      <c r="F4427" s="15">
        <f>SUM(F4457,F4467,F4484)</f>
        <v>660</v>
      </c>
      <c r="G4427" s="15">
        <f>SUM(G4457,G4467,G4484)</f>
        <v>0</v>
      </c>
      <c r="H4427" s="15">
        <f>SUM(H4457,H4467,H4484)</f>
        <v>0</v>
      </c>
    </row>
    <row r="4428" spans="1:8" ht="16.5" thickTop="1" thickBot="1" x14ac:dyDescent="0.3">
      <c r="A4428" s="5" t="s">
        <v>5204</v>
      </c>
      <c r="B4428" s="7" t="s">
        <v>36</v>
      </c>
      <c r="C4428" s="15">
        <v>0</v>
      </c>
      <c r="D4428" s="15">
        <v>30</v>
      </c>
      <c r="E4428" s="15">
        <f t="shared" si="422"/>
        <v>30</v>
      </c>
      <c r="F4428" s="15">
        <f>SUM(F4468)</f>
        <v>30</v>
      </c>
      <c r="G4428" s="15">
        <f>SUM(G4468)</f>
        <v>0</v>
      </c>
      <c r="H4428" s="15">
        <f>SUM(H4468)</f>
        <v>0</v>
      </c>
    </row>
    <row r="4429" spans="1:8" ht="16.5" thickTop="1" thickBot="1" x14ac:dyDescent="0.3">
      <c r="A4429" s="5" t="s">
        <v>5205</v>
      </c>
      <c r="B4429" s="7" t="s">
        <v>40</v>
      </c>
      <c r="C4429" s="15">
        <v>111.38396</v>
      </c>
      <c r="D4429" s="15">
        <v>0</v>
      </c>
      <c r="E4429" s="15">
        <f t="shared" si="422"/>
        <v>0</v>
      </c>
      <c r="F4429" s="15">
        <f>SUM(F4444,F4458,F4469)</f>
        <v>0</v>
      </c>
      <c r="G4429" s="15">
        <f>SUM(G4444,G4458,G4469)</f>
        <v>0</v>
      </c>
      <c r="H4429" s="15">
        <f>SUM(H4444,H4458,H4469)</f>
        <v>0</v>
      </c>
    </row>
    <row r="4430" spans="1:8" ht="16.5" thickTop="1" thickBot="1" x14ac:dyDescent="0.3">
      <c r="A4430" s="5" t="s">
        <v>5206</v>
      </c>
      <c r="B4430" s="6" t="s">
        <v>5207</v>
      </c>
      <c r="C4430" s="14">
        <v>16161.324420000001</v>
      </c>
      <c r="D4430" s="14">
        <v>15000</v>
      </c>
      <c r="E4430" s="14">
        <f t="shared" si="422"/>
        <v>16000</v>
      </c>
      <c r="F4430" s="14">
        <f t="shared" ref="F4430:H4431" si="424">SUM(F4431)</f>
        <v>16000</v>
      </c>
      <c r="G4430" s="14">
        <f t="shared" si="424"/>
        <v>0</v>
      </c>
      <c r="H4430" s="14">
        <f t="shared" si="424"/>
        <v>0</v>
      </c>
    </row>
    <row r="4431" spans="1:8" ht="16.5" thickTop="1" thickBot="1" x14ac:dyDescent="0.3">
      <c r="A4431" s="5" t="s">
        <v>5208</v>
      </c>
      <c r="B4431" s="7" t="s">
        <v>20</v>
      </c>
      <c r="C4431" s="15">
        <v>16161.324420000001</v>
      </c>
      <c r="D4431" s="15">
        <v>15000</v>
      </c>
      <c r="E4431" s="15">
        <f t="shared" si="422"/>
        <v>16000</v>
      </c>
      <c r="F4431" s="15">
        <f t="shared" si="424"/>
        <v>16000</v>
      </c>
      <c r="G4431" s="15">
        <f t="shared" si="424"/>
        <v>0</v>
      </c>
      <c r="H4431" s="15">
        <f t="shared" si="424"/>
        <v>0</v>
      </c>
    </row>
    <row r="4432" spans="1:8" ht="16.5" thickTop="1" thickBot="1" x14ac:dyDescent="0.3">
      <c r="A4432" s="5" t="s">
        <v>5209</v>
      </c>
      <c r="B4432" s="8" t="s">
        <v>32</v>
      </c>
      <c r="C4432" s="15">
        <v>16161.324420000001</v>
      </c>
      <c r="D4432" s="15">
        <v>15000</v>
      </c>
      <c r="E4432" s="15">
        <f t="shared" si="422"/>
        <v>16000</v>
      </c>
      <c r="F4432" s="15">
        <v>16000</v>
      </c>
      <c r="G4432" s="15">
        <v>0</v>
      </c>
      <c r="H4432" s="15">
        <v>0</v>
      </c>
    </row>
    <row r="4433" spans="1:8" ht="16.5" thickTop="1" thickBot="1" x14ac:dyDescent="0.3">
      <c r="A4433" s="5" t="s">
        <v>5210</v>
      </c>
      <c r="B4433" s="6" t="s">
        <v>5211</v>
      </c>
      <c r="C4433" s="14">
        <v>7818.8252300000004</v>
      </c>
      <c r="D4433" s="14">
        <v>8100</v>
      </c>
      <c r="E4433" s="14">
        <f t="shared" si="422"/>
        <v>9230</v>
      </c>
      <c r="F4433" s="14">
        <f>SUM(F4434)</f>
        <v>9230</v>
      </c>
      <c r="G4433" s="14">
        <f>SUM(G4434)</f>
        <v>0</v>
      </c>
      <c r="H4433" s="14">
        <f>SUM(H4434)</f>
        <v>0</v>
      </c>
    </row>
    <row r="4434" spans="1:8" ht="16.5" thickTop="1" thickBot="1" x14ac:dyDescent="0.3">
      <c r="A4434" s="5" t="s">
        <v>5212</v>
      </c>
      <c r="B4434" s="7" t="s">
        <v>20</v>
      </c>
      <c r="C4434" s="15">
        <v>7818.8252300000004</v>
      </c>
      <c r="D4434" s="15">
        <v>8100</v>
      </c>
      <c r="E4434" s="15">
        <f t="shared" si="422"/>
        <v>9230</v>
      </c>
      <c r="F4434" s="15">
        <f>SUM(F4435:F4436)</f>
        <v>9230</v>
      </c>
      <c r="G4434" s="15">
        <f>SUM(G4435:G4436)</f>
        <v>0</v>
      </c>
      <c r="H4434" s="15">
        <f>SUM(H4435:H4436)</f>
        <v>0</v>
      </c>
    </row>
    <row r="4435" spans="1:8" ht="16.5" thickTop="1" thickBot="1" x14ac:dyDescent="0.3">
      <c r="A4435" s="5" t="s">
        <v>5213</v>
      </c>
      <c r="B4435" s="8" t="s">
        <v>24</v>
      </c>
      <c r="C4435" s="15">
        <v>204</v>
      </c>
      <c r="D4435" s="15">
        <v>245</v>
      </c>
      <c r="E4435" s="15">
        <f t="shared" si="422"/>
        <v>204</v>
      </c>
      <c r="F4435" s="15">
        <v>204</v>
      </c>
      <c r="G4435" s="15">
        <v>0</v>
      </c>
      <c r="H4435" s="15">
        <v>0</v>
      </c>
    </row>
    <row r="4436" spans="1:8" ht="16.5" thickTop="1" thickBot="1" x14ac:dyDescent="0.3">
      <c r="A4436" s="5" t="s">
        <v>5214</v>
      </c>
      <c r="B4436" s="8" t="s">
        <v>32</v>
      </c>
      <c r="C4436" s="15">
        <v>7614.8252300000004</v>
      </c>
      <c r="D4436" s="15">
        <v>7855</v>
      </c>
      <c r="E4436" s="15">
        <f t="shared" si="422"/>
        <v>9026</v>
      </c>
      <c r="F4436" s="15">
        <v>9026</v>
      </c>
      <c r="G4436" s="15">
        <v>0</v>
      </c>
      <c r="H4436" s="15">
        <v>0</v>
      </c>
    </row>
    <row r="4437" spans="1:8" ht="16.5" thickTop="1" thickBot="1" x14ac:dyDescent="0.3">
      <c r="A4437" s="5" t="s">
        <v>5215</v>
      </c>
      <c r="B4437" s="6" t="s">
        <v>5216</v>
      </c>
      <c r="C4437" s="14">
        <v>1273.7875899999999</v>
      </c>
      <c r="D4437" s="14">
        <v>2000</v>
      </c>
      <c r="E4437" s="14">
        <f t="shared" si="422"/>
        <v>1700</v>
      </c>
      <c r="F4437" s="14">
        <f t="shared" ref="F4437:H4438" si="425">SUM(F4438)</f>
        <v>1700</v>
      </c>
      <c r="G4437" s="14">
        <f t="shared" si="425"/>
        <v>0</v>
      </c>
      <c r="H4437" s="14">
        <f t="shared" si="425"/>
        <v>0</v>
      </c>
    </row>
    <row r="4438" spans="1:8" ht="16.5" thickTop="1" thickBot="1" x14ac:dyDescent="0.3">
      <c r="A4438" s="5" t="s">
        <v>5217</v>
      </c>
      <c r="B4438" s="7" t="s">
        <v>20</v>
      </c>
      <c r="C4438" s="15">
        <v>1273.7875899999999</v>
      </c>
      <c r="D4438" s="15">
        <v>2000</v>
      </c>
      <c r="E4438" s="15">
        <f t="shared" si="422"/>
        <v>1700</v>
      </c>
      <c r="F4438" s="15">
        <f t="shared" si="425"/>
        <v>1700</v>
      </c>
      <c r="G4438" s="15">
        <f t="shared" si="425"/>
        <v>0</v>
      </c>
      <c r="H4438" s="15">
        <f t="shared" si="425"/>
        <v>0</v>
      </c>
    </row>
    <row r="4439" spans="1:8" ht="16.5" thickTop="1" thickBot="1" x14ac:dyDescent="0.3">
      <c r="A4439" s="5" t="s">
        <v>5218</v>
      </c>
      <c r="B4439" s="8" t="s">
        <v>32</v>
      </c>
      <c r="C4439" s="15">
        <v>1273.7875899999999</v>
      </c>
      <c r="D4439" s="15">
        <v>2000</v>
      </c>
      <c r="E4439" s="15">
        <f t="shared" si="422"/>
        <v>1700</v>
      </c>
      <c r="F4439" s="15">
        <v>1700</v>
      </c>
      <c r="G4439" s="15">
        <v>0</v>
      </c>
      <c r="H4439" s="15">
        <v>0</v>
      </c>
    </row>
    <row r="4440" spans="1:8" ht="16.5" thickTop="1" thickBot="1" x14ac:dyDescent="0.3">
      <c r="A4440" s="5" t="s">
        <v>5219</v>
      </c>
      <c r="B4440" s="6" t="s">
        <v>5220</v>
      </c>
      <c r="C4440" s="14">
        <v>30534.0707</v>
      </c>
      <c r="D4440" s="14">
        <v>32000</v>
      </c>
      <c r="E4440" s="14">
        <f t="shared" si="422"/>
        <v>32000</v>
      </c>
      <c r="F4440" s="14">
        <f t="shared" ref="F4440:H4441" si="426">SUM(F4445,F4449)</f>
        <v>32000</v>
      </c>
      <c r="G4440" s="14">
        <f t="shared" si="426"/>
        <v>0</v>
      </c>
      <c r="H4440" s="14">
        <f t="shared" si="426"/>
        <v>0</v>
      </c>
    </row>
    <row r="4441" spans="1:8" ht="16.5" thickTop="1" thickBot="1" x14ac:dyDescent="0.3">
      <c r="A4441" s="5" t="s">
        <v>5221</v>
      </c>
      <c r="B4441" s="7" t="s">
        <v>20</v>
      </c>
      <c r="C4441" s="15">
        <v>30525.909830000001</v>
      </c>
      <c r="D4441" s="15">
        <v>32000</v>
      </c>
      <c r="E4441" s="15">
        <f t="shared" si="422"/>
        <v>32000</v>
      </c>
      <c r="F4441" s="15">
        <f t="shared" si="426"/>
        <v>32000</v>
      </c>
      <c r="G4441" s="15">
        <f t="shared" si="426"/>
        <v>0</v>
      </c>
      <c r="H4441" s="15">
        <f t="shared" si="426"/>
        <v>0</v>
      </c>
    </row>
    <row r="4442" spans="1:8" ht="16.5" thickTop="1" thickBot="1" x14ac:dyDescent="0.3">
      <c r="A4442" s="5" t="s">
        <v>5222</v>
      </c>
      <c r="B4442" s="8" t="s">
        <v>24</v>
      </c>
      <c r="C4442" s="15">
        <v>36</v>
      </c>
      <c r="D4442" s="15">
        <v>36</v>
      </c>
      <c r="E4442" s="15">
        <f t="shared" si="422"/>
        <v>36</v>
      </c>
      <c r="F4442" s="15">
        <f>SUM(F4447)</f>
        <v>36</v>
      </c>
      <c r="G4442" s="15">
        <f>SUM(G4447)</f>
        <v>0</v>
      </c>
      <c r="H4442" s="15">
        <f>SUM(H4447)</f>
        <v>0</v>
      </c>
    </row>
    <row r="4443" spans="1:8" ht="16.5" thickTop="1" thickBot="1" x14ac:dyDescent="0.3">
      <c r="A4443" s="5" t="s">
        <v>5223</v>
      </c>
      <c r="B4443" s="8" t="s">
        <v>32</v>
      </c>
      <c r="C4443" s="15">
        <v>30489.909830000001</v>
      </c>
      <c r="D4443" s="15">
        <v>31964</v>
      </c>
      <c r="E4443" s="15">
        <f t="shared" si="422"/>
        <v>31964</v>
      </c>
      <c r="F4443" s="15">
        <f>SUM(F4448,F4451)</f>
        <v>31964</v>
      </c>
      <c r="G4443" s="15">
        <f>SUM(G4448,G4451)</f>
        <v>0</v>
      </c>
      <c r="H4443" s="15">
        <f>SUM(H4448,H4451)</f>
        <v>0</v>
      </c>
    </row>
    <row r="4444" spans="1:8" ht="16.5" thickTop="1" thickBot="1" x14ac:dyDescent="0.3">
      <c r="A4444" s="5" t="s">
        <v>5224</v>
      </c>
      <c r="B4444" s="7" t="s">
        <v>40</v>
      </c>
      <c r="C4444" s="15">
        <v>8.1608699999999992</v>
      </c>
      <c r="D4444" s="15">
        <v>0</v>
      </c>
      <c r="E4444" s="15">
        <f t="shared" si="422"/>
        <v>0</v>
      </c>
      <c r="F4444" s="15">
        <f>SUM(F4452)</f>
        <v>0</v>
      </c>
      <c r="G4444" s="15">
        <f>SUM(G4452)</f>
        <v>0</v>
      </c>
      <c r="H4444" s="15">
        <f>SUM(H4452)</f>
        <v>0</v>
      </c>
    </row>
    <row r="4445" spans="1:8" ht="16.5" thickTop="1" thickBot="1" x14ac:dyDescent="0.3">
      <c r="A4445" s="5" t="s">
        <v>5225</v>
      </c>
      <c r="B4445" s="6" t="s">
        <v>5220</v>
      </c>
      <c r="C4445" s="14">
        <v>24437.553879999999</v>
      </c>
      <c r="D4445" s="14">
        <v>32000</v>
      </c>
      <c r="E4445" s="14">
        <f t="shared" si="422"/>
        <v>32000</v>
      </c>
      <c r="F4445" s="14">
        <f>SUM(F4446)</f>
        <v>32000</v>
      </c>
      <c r="G4445" s="14">
        <f>SUM(G4446)</f>
        <v>0</v>
      </c>
      <c r="H4445" s="14">
        <f>SUM(H4446)</f>
        <v>0</v>
      </c>
    </row>
    <row r="4446" spans="1:8" ht="16.5" thickTop="1" thickBot="1" x14ac:dyDescent="0.3">
      <c r="A4446" s="5" t="s">
        <v>5226</v>
      </c>
      <c r="B4446" s="7" t="s">
        <v>20</v>
      </c>
      <c r="C4446" s="15">
        <v>24437.553879999999</v>
      </c>
      <c r="D4446" s="15">
        <v>32000</v>
      </c>
      <c r="E4446" s="15">
        <f t="shared" si="422"/>
        <v>32000</v>
      </c>
      <c r="F4446" s="15">
        <f>SUM(F4447:F4448)</f>
        <v>32000</v>
      </c>
      <c r="G4446" s="15">
        <f>SUM(G4447:G4448)</f>
        <v>0</v>
      </c>
      <c r="H4446" s="15">
        <f>SUM(H4447:H4448)</f>
        <v>0</v>
      </c>
    </row>
    <row r="4447" spans="1:8" ht="16.5" thickTop="1" thickBot="1" x14ac:dyDescent="0.3">
      <c r="A4447" s="5" t="s">
        <v>5227</v>
      </c>
      <c r="B4447" s="8" t="s">
        <v>24</v>
      </c>
      <c r="C4447" s="15">
        <v>36</v>
      </c>
      <c r="D4447" s="15">
        <v>36</v>
      </c>
      <c r="E4447" s="15">
        <f t="shared" si="422"/>
        <v>36</v>
      </c>
      <c r="F4447" s="15">
        <v>36</v>
      </c>
      <c r="G4447" s="15">
        <v>0</v>
      </c>
      <c r="H4447" s="15">
        <v>0</v>
      </c>
    </row>
    <row r="4448" spans="1:8" ht="16.5" thickTop="1" thickBot="1" x14ac:dyDescent="0.3">
      <c r="A4448" s="5" t="s">
        <v>5228</v>
      </c>
      <c r="B4448" s="8" t="s">
        <v>32</v>
      </c>
      <c r="C4448" s="15">
        <v>24401.553879999999</v>
      </c>
      <c r="D4448" s="15">
        <v>31964</v>
      </c>
      <c r="E4448" s="15">
        <f t="shared" si="422"/>
        <v>31964</v>
      </c>
      <c r="F4448" s="15">
        <v>31964</v>
      </c>
      <c r="G4448" s="15">
        <v>0</v>
      </c>
      <c r="H4448" s="15">
        <v>0</v>
      </c>
    </row>
    <row r="4449" spans="1:8" ht="61.5" thickTop="1" thickBot="1" x14ac:dyDescent="0.3">
      <c r="A4449" s="5" t="s">
        <v>5229</v>
      </c>
      <c r="B4449" s="6" t="s">
        <v>5230</v>
      </c>
      <c r="C4449" s="14">
        <v>6096.5168199999998</v>
      </c>
      <c r="D4449" s="14">
        <v>0</v>
      </c>
      <c r="E4449" s="14">
        <f t="shared" si="422"/>
        <v>0</v>
      </c>
      <c r="F4449" s="14">
        <f>SUM(F4450,F4452)</f>
        <v>0</v>
      </c>
      <c r="G4449" s="14">
        <f>SUM(G4450,G4452)</f>
        <v>0</v>
      </c>
      <c r="H4449" s="14">
        <f>SUM(H4450,H4452)</f>
        <v>0</v>
      </c>
    </row>
    <row r="4450" spans="1:8" ht="16.5" thickTop="1" thickBot="1" x14ac:dyDescent="0.3">
      <c r="A4450" s="5" t="s">
        <v>5231</v>
      </c>
      <c r="B4450" s="7" t="s">
        <v>20</v>
      </c>
      <c r="C4450" s="15">
        <v>6088.3559500000001</v>
      </c>
      <c r="D4450" s="15">
        <v>0</v>
      </c>
      <c r="E4450" s="15">
        <f t="shared" si="422"/>
        <v>0</v>
      </c>
      <c r="F4450" s="15">
        <f>SUM(F4451)</f>
        <v>0</v>
      </c>
      <c r="G4450" s="15">
        <f>SUM(G4451)</f>
        <v>0</v>
      </c>
      <c r="H4450" s="15">
        <f>SUM(H4451)</f>
        <v>0</v>
      </c>
    </row>
    <row r="4451" spans="1:8" ht="16.5" thickTop="1" thickBot="1" x14ac:dyDescent="0.3">
      <c r="A4451" s="5" t="s">
        <v>5232</v>
      </c>
      <c r="B4451" s="8" t="s">
        <v>32</v>
      </c>
      <c r="C4451" s="15">
        <v>6088.3559500000001</v>
      </c>
      <c r="D4451" s="15">
        <v>0</v>
      </c>
      <c r="E4451" s="15">
        <f t="shared" si="422"/>
        <v>0</v>
      </c>
      <c r="F4451" s="15">
        <v>0</v>
      </c>
      <c r="G4451" s="15">
        <v>0</v>
      </c>
      <c r="H4451" s="15">
        <v>0</v>
      </c>
    </row>
    <row r="4452" spans="1:8" ht="16.5" thickTop="1" thickBot="1" x14ac:dyDescent="0.3">
      <c r="A4452" s="5" t="s">
        <v>5233</v>
      </c>
      <c r="B4452" s="7" t="s">
        <v>40</v>
      </c>
      <c r="C4452" s="15">
        <v>8.1608699999999992</v>
      </c>
      <c r="D4452" s="15">
        <v>0</v>
      </c>
      <c r="E4452" s="15">
        <f t="shared" si="422"/>
        <v>0</v>
      </c>
      <c r="F4452" s="15">
        <v>0</v>
      </c>
      <c r="G4452" s="15">
        <v>0</v>
      </c>
      <c r="H4452" s="15">
        <v>0</v>
      </c>
    </row>
    <row r="4453" spans="1:8" ht="31.5" thickTop="1" thickBot="1" x14ac:dyDescent="0.3">
      <c r="A4453" s="5" t="s">
        <v>5234</v>
      </c>
      <c r="B4453" s="6" t="s">
        <v>5235</v>
      </c>
      <c r="C4453" s="14">
        <v>1523.6803599999998</v>
      </c>
      <c r="D4453" s="14">
        <v>3100</v>
      </c>
      <c r="E4453" s="14">
        <f t="shared" si="422"/>
        <v>2000</v>
      </c>
      <c r="F4453" s="14">
        <f>SUM(F4454,F4458)</f>
        <v>2000</v>
      </c>
      <c r="G4453" s="14">
        <f>SUM(G4454,G4458)</f>
        <v>0</v>
      </c>
      <c r="H4453" s="14">
        <f>SUM(H4454,H4458)</f>
        <v>0</v>
      </c>
    </row>
    <row r="4454" spans="1:8" ht="16.5" thickTop="1" thickBot="1" x14ac:dyDescent="0.3">
      <c r="A4454" s="5" t="s">
        <v>5236</v>
      </c>
      <c r="B4454" s="7" t="s">
        <v>20</v>
      </c>
      <c r="C4454" s="15">
        <v>1523.6803599999998</v>
      </c>
      <c r="D4454" s="15">
        <v>3100</v>
      </c>
      <c r="E4454" s="15">
        <f t="shared" si="422"/>
        <v>2000</v>
      </c>
      <c r="F4454" s="15">
        <f>SUM(F4455:F4457)</f>
        <v>2000</v>
      </c>
      <c r="G4454" s="15">
        <f>SUM(G4455:G4457)</f>
        <v>0</v>
      </c>
      <c r="H4454" s="15">
        <f>SUM(H4455:H4457)</f>
        <v>0</v>
      </c>
    </row>
    <row r="4455" spans="1:8" ht="16.5" thickTop="1" thickBot="1" x14ac:dyDescent="0.3">
      <c r="A4455" s="5" t="s">
        <v>5237</v>
      </c>
      <c r="B4455" s="8" t="s">
        <v>24</v>
      </c>
      <c r="C4455" s="15">
        <v>287.88</v>
      </c>
      <c r="D4455" s="15">
        <v>286</v>
      </c>
      <c r="E4455" s="15">
        <f t="shared" si="422"/>
        <v>286</v>
      </c>
      <c r="F4455" s="15">
        <v>286</v>
      </c>
      <c r="G4455" s="15">
        <v>0</v>
      </c>
      <c r="H4455" s="15">
        <v>0</v>
      </c>
    </row>
    <row r="4456" spans="1:8" ht="16.5" thickTop="1" thickBot="1" x14ac:dyDescent="0.3">
      <c r="A4456" s="5" t="s">
        <v>5238</v>
      </c>
      <c r="B4456" s="8" t="s">
        <v>32</v>
      </c>
      <c r="C4456" s="15">
        <v>1235.80036</v>
      </c>
      <c r="D4456" s="15">
        <v>2814</v>
      </c>
      <c r="E4456" s="15">
        <f t="shared" si="422"/>
        <v>1714</v>
      </c>
      <c r="F4456" s="15">
        <v>1714</v>
      </c>
      <c r="G4456" s="15">
        <v>0</v>
      </c>
      <c r="H4456" s="15">
        <v>0</v>
      </c>
    </row>
    <row r="4457" spans="1:8" ht="16.5" thickTop="1" thickBot="1" x14ac:dyDescent="0.3">
      <c r="A4457" s="5" t="s">
        <v>5239</v>
      </c>
      <c r="B4457" s="8" t="s">
        <v>34</v>
      </c>
      <c r="C4457" s="15">
        <v>0</v>
      </c>
      <c r="D4457" s="15">
        <v>0</v>
      </c>
      <c r="E4457" s="15">
        <f t="shared" si="422"/>
        <v>0</v>
      </c>
      <c r="F4457" s="15">
        <v>0</v>
      </c>
      <c r="G4457" s="15">
        <v>0</v>
      </c>
      <c r="H4457" s="15">
        <v>0</v>
      </c>
    </row>
    <row r="4458" spans="1:8" ht="16.5" thickTop="1" thickBot="1" x14ac:dyDescent="0.3">
      <c r="A4458" s="5" t="s">
        <v>5240</v>
      </c>
      <c r="B4458" s="7" t="s">
        <v>40</v>
      </c>
      <c r="C4458" s="15">
        <v>0</v>
      </c>
      <c r="D4458" s="15">
        <v>0</v>
      </c>
      <c r="E4458" s="15">
        <f t="shared" si="422"/>
        <v>0</v>
      </c>
      <c r="F4458" s="15">
        <v>0</v>
      </c>
      <c r="G4458" s="15">
        <v>0</v>
      </c>
      <c r="H4458" s="15">
        <v>0</v>
      </c>
    </row>
    <row r="4459" spans="1:8" ht="46.5" thickTop="1" thickBot="1" x14ac:dyDescent="0.3">
      <c r="A4459" s="5" t="s">
        <v>5241</v>
      </c>
      <c r="B4459" s="6" t="s">
        <v>5242</v>
      </c>
      <c r="C4459" s="14">
        <v>5643.3138099999996</v>
      </c>
      <c r="D4459" s="14">
        <v>6000</v>
      </c>
      <c r="E4459" s="14">
        <f t="shared" si="422"/>
        <v>6000</v>
      </c>
      <c r="F4459" s="14">
        <f>SUM(F4460)</f>
        <v>6000</v>
      </c>
      <c r="G4459" s="14">
        <f>SUM(G4460)</f>
        <v>0</v>
      </c>
      <c r="H4459" s="14">
        <f>SUM(H4460)</f>
        <v>0</v>
      </c>
    </row>
    <row r="4460" spans="1:8" ht="16.5" thickTop="1" thickBot="1" x14ac:dyDescent="0.3">
      <c r="A4460" s="5" t="s">
        <v>5243</v>
      </c>
      <c r="B4460" s="7" t="s">
        <v>20</v>
      </c>
      <c r="C4460" s="15">
        <v>5643.3138099999996</v>
      </c>
      <c r="D4460" s="15">
        <v>6000</v>
      </c>
      <c r="E4460" s="15">
        <f t="shared" si="422"/>
        <v>6000</v>
      </c>
      <c r="F4460" s="15">
        <f>SUM(F4461:F4462)</f>
        <v>6000</v>
      </c>
      <c r="G4460" s="15">
        <f>SUM(G4461:G4462)</f>
        <v>0</v>
      </c>
      <c r="H4460" s="15">
        <f>SUM(H4461:H4462)</f>
        <v>0</v>
      </c>
    </row>
    <row r="4461" spans="1:8" ht="16.5" thickTop="1" thickBot="1" x14ac:dyDescent="0.3">
      <c r="A4461" s="5" t="s">
        <v>5244</v>
      </c>
      <c r="B4461" s="8" t="s">
        <v>24</v>
      </c>
      <c r="C4461" s="15">
        <v>144</v>
      </c>
      <c r="D4461" s="15">
        <v>252</v>
      </c>
      <c r="E4461" s="15">
        <f t="shared" si="422"/>
        <v>216</v>
      </c>
      <c r="F4461" s="15">
        <v>216</v>
      </c>
      <c r="G4461" s="15">
        <v>0</v>
      </c>
      <c r="H4461" s="15">
        <v>0</v>
      </c>
    </row>
    <row r="4462" spans="1:8" ht="16.5" thickTop="1" thickBot="1" x14ac:dyDescent="0.3">
      <c r="A4462" s="5" t="s">
        <v>5245</v>
      </c>
      <c r="B4462" s="8" t="s">
        <v>32</v>
      </c>
      <c r="C4462" s="15">
        <v>5499.3138099999996</v>
      </c>
      <c r="D4462" s="15">
        <v>5748</v>
      </c>
      <c r="E4462" s="15">
        <f t="shared" si="422"/>
        <v>5784</v>
      </c>
      <c r="F4462" s="15">
        <v>5784</v>
      </c>
      <c r="G4462" s="15">
        <v>0</v>
      </c>
      <c r="H4462" s="15">
        <v>0</v>
      </c>
    </row>
    <row r="4463" spans="1:8" ht="31.5" thickTop="1" thickBot="1" x14ac:dyDescent="0.3">
      <c r="A4463" s="5" t="s">
        <v>5246</v>
      </c>
      <c r="B4463" s="6" t="s">
        <v>5247</v>
      </c>
      <c r="C4463" s="14">
        <v>31959.081349999997</v>
      </c>
      <c r="D4463" s="14">
        <v>33251</v>
      </c>
      <c r="E4463" s="14">
        <f t="shared" si="422"/>
        <v>32422</v>
      </c>
      <c r="F4463" s="14">
        <f t="shared" ref="F4463:H4464" si="427">SUM(F4470,F4473)</f>
        <v>32422</v>
      </c>
      <c r="G4463" s="14">
        <f t="shared" si="427"/>
        <v>0</v>
      </c>
      <c r="H4463" s="14">
        <f t="shared" si="427"/>
        <v>0</v>
      </c>
    </row>
    <row r="4464" spans="1:8" ht="16.5" thickTop="1" thickBot="1" x14ac:dyDescent="0.3">
      <c r="A4464" s="5" t="s">
        <v>5248</v>
      </c>
      <c r="B4464" s="7" t="s">
        <v>20</v>
      </c>
      <c r="C4464" s="15">
        <v>31855.858259999997</v>
      </c>
      <c r="D4464" s="15">
        <v>33221</v>
      </c>
      <c r="E4464" s="15">
        <f t="shared" si="422"/>
        <v>32392</v>
      </c>
      <c r="F4464" s="15">
        <f t="shared" si="427"/>
        <v>32392</v>
      </c>
      <c r="G4464" s="15">
        <f t="shared" si="427"/>
        <v>0</v>
      </c>
      <c r="H4464" s="15">
        <f t="shared" si="427"/>
        <v>0</v>
      </c>
    </row>
    <row r="4465" spans="1:8" ht="16.5" thickTop="1" thickBot="1" x14ac:dyDescent="0.3">
      <c r="A4465" s="5" t="s">
        <v>5249</v>
      </c>
      <c r="B4465" s="8" t="s">
        <v>24</v>
      </c>
      <c r="C4465" s="15">
        <v>20924.019029999999</v>
      </c>
      <c r="D4465" s="15">
        <v>20758</v>
      </c>
      <c r="E4465" s="15">
        <f t="shared" si="422"/>
        <v>20525</v>
      </c>
      <c r="F4465" s="15">
        <f>SUM(F4475)</f>
        <v>20525</v>
      </c>
      <c r="G4465" s="15">
        <f>SUM(G4475)</f>
        <v>0</v>
      </c>
      <c r="H4465" s="15">
        <f>SUM(H4475)</f>
        <v>0</v>
      </c>
    </row>
    <row r="4466" spans="1:8" ht="16.5" thickTop="1" thickBot="1" x14ac:dyDescent="0.3">
      <c r="A4466" s="5" t="s">
        <v>5250</v>
      </c>
      <c r="B4466" s="8" t="s">
        <v>32</v>
      </c>
      <c r="C4466" s="15">
        <v>10671.424430000001</v>
      </c>
      <c r="D4466" s="15">
        <v>11803</v>
      </c>
      <c r="E4466" s="15">
        <f t="shared" si="422"/>
        <v>11207</v>
      </c>
      <c r="F4466" s="15">
        <f>SUM(F4472,F4476)</f>
        <v>11207</v>
      </c>
      <c r="G4466" s="15">
        <f>SUM(G4472,G4476)</f>
        <v>0</v>
      </c>
      <c r="H4466" s="15">
        <f>SUM(H4472,H4476)</f>
        <v>0</v>
      </c>
    </row>
    <row r="4467" spans="1:8" ht="16.5" thickTop="1" thickBot="1" x14ac:dyDescent="0.3">
      <c r="A4467" s="5" t="s">
        <v>5251</v>
      </c>
      <c r="B4467" s="8" t="s">
        <v>34</v>
      </c>
      <c r="C4467" s="15">
        <v>260.41480000000001</v>
      </c>
      <c r="D4467" s="15">
        <v>660</v>
      </c>
      <c r="E4467" s="15">
        <f t="shared" si="422"/>
        <v>660</v>
      </c>
      <c r="F4467" s="15">
        <f t="shared" ref="F4467:H4469" si="428">SUM(F4477)</f>
        <v>660</v>
      </c>
      <c r="G4467" s="15">
        <f t="shared" si="428"/>
        <v>0</v>
      </c>
      <c r="H4467" s="15">
        <f t="shared" si="428"/>
        <v>0</v>
      </c>
    </row>
    <row r="4468" spans="1:8" ht="16.5" thickTop="1" thickBot="1" x14ac:dyDescent="0.3">
      <c r="A4468" s="5" t="s">
        <v>5252</v>
      </c>
      <c r="B4468" s="7" t="s">
        <v>36</v>
      </c>
      <c r="C4468" s="15">
        <v>0</v>
      </c>
      <c r="D4468" s="15">
        <v>30</v>
      </c>
      <c r="E4468" s="15">
        <f t="shared" si="422"/>
        <v>30</v>
      </c>
      <c r="F4468" s="15">
        <f t="shared" si="428"/>
        <v>30</v>
      </c>
      <c r="G4468" s="15">
        <f t="shared" si="428"/>
        <v>0</v>
      </c>
      <c r="H4468" s="15">
        <f t="shared" si="428"/>
        <v>0</v>
      </c>
    </row>
    <row r="4469" spans="1:8" ht="16.5" thickTop="1" thickBot="1" x14ac:dyDescent="0.3">
      <c r="A4469" s="5" t="s">
        <v>5253</v>
      </c>
      <c r="B4469" s="7" t="s">
        <v>40</v>
      </c>
      <c r="C4469" s="15">
        <v>103.22309</v>
      </c>
      <c r="D4469" s="15">
        <v>0</v>
      </c>
      <c r="E4469" s="15">
        <f t="shared" si="422"/>
        <v>0</v>
      </c>
      <c r="F4469" s="15">
        <f t="shared" si="428"/>
        <v>0</v>
      </c>
      <c r="G4469" s="15">
        <f t="shared" si="428"/>
        <v>0</v>
      </c>
      <c r="H4469" s="15">
        <f t="shared" si="428"/>
        <v>0</v>
      </c>
    </row>
    <row r="4470" spans="1:8" ht="31.5" thickTop="1" thickBot="1" x14ac:dyDescent="0.3">
      <c r="A4470" s="5" t="s">
        <v>5254</v>
      </c>
      <c r="B4470" s="6" t="s">
        <v>5255</v>
      </c>
      <c r="C4470" s="14">
        <v>9510.0224400000006</v>
      </c>
      <c r="D4470" s="14">
        <v>10500</v>
      </c>
      <c r="E4470" s="14">
        <f t="shared" si="422"/>
        <v>10000</v>
      </c>
      <c r="F4470" s="14">
        <f t="shared" ref="F4470:H4471" si="429">SUM(F4471)</f>
        <v>10000</v>
      </c>
      <c r="G4470" s="14">
        <f t="shared" si="429"/>
        <v>0</v>
      </c>
      <c r="H4470" s="14">
        <f t="shared" si="429"/>
        <v>0</v>
      </c>
    </row>
    <row r="4471" spans="1:8" ht="16.5" thickTop="1" thickBot="1" x14ac:dyDescent="0.3">
      <c r="A4471" s="5" t="s">
        <v>5256</v>
      </c>
      <c r="B4471" s="7" t="s">
        <v>20</v>
      </c>
      <c r="C4471" s="15">
        <v>9510.0224400000006</v>
      </c>
      <c r="D4471" s="15">
        <v>10500</v>
      </c>
      <c r="E4471" s="15">
        <f t="shared" si="422"/>
        <v>10000</v>
      </c>
      <c r="F4471" s="15">
        <f t="shared" si="429"/>
        <v>10000</v>
      </c>
      <c r="G4471" s="15">
        <f t="shared" si="429"/>
        <v>0</v>
      </c>
      <c r="H4471" s="15">
        <f t="shared" si="429"/>
        <v>0</v>
      </c>
    </row>
    <row r="4472" spans="1:8" ht="16.5" thickTop="1" thickBot="1" x14ac:dyDescent="0.3">
      <c r="A4472" s="5" t="s">
        <v>5257</v>
      </c>
      <c r="B4472" s="8" t="s">
        <v>32</v>
      </c>
      <c r="C4472" s="15">
        <v>9510.0224400000006</v>
      </c>
      <c r="D4472" s="15">
        <v>10500</v>
      </c>
      <c r="E4472" s="15">
        <f t="shared" si="422"/>
        <v>10000</v>
      </c>
      <c r="F4472" s="15">
        <v>10000</v>
      </c>
      <c r="G4472" s="15">
        <v>0</v>
      </c>
      <c r="H4472" s="15">
        <v>0</v>
      </c>
    </row>
    <row r="4473" spans="1:8" ht="16.5" thickTop="1" thickBot="1" x14ac:dyDescent="0.3">
      <c r="A4473" s="5" t="s">
        <v>5258</v>
      </c>
      <c r="B4473" s="6" t="s">
        <v>5259</v>
      </c>
      <c r="C4473" s="14">
        <v>22449.058909999996</v>
      </c>
      <c r="D4473" s="14">
        <v>22751</v>
      </c>
      <c r="E4473" s="14">
        <f t="shared" si="422"/>
        <v>22422</v>
      </c>
      <c r="F4473" s="14">
        <f>SUM(F4474,F4478:F4479)</f>
        <v>22422</v>
      </c>
      <c r="G4473" s="14">
        <f>SUM(G4474,G4478:G4479)</f>
        <v>0</v>
      </c>
      <c r="H4473" s="14">
        <f>SUM(H4474,H4478:H4479)</f>
        <v>0</v>
      </c>
    </row>
    <row r="4474" spans="1:8" ht="16.5" thickTop="1" thickBot="1" x14ac:dyDescent="0.3">
      <c r="A4474" s="5" t="s">
        <v>5260</v>
      </c>
      <c r="B4474" s="7" t="s">
        <v>20</v>
      </c>
      <c r="C4474" s="15">
        <v>22345.835819999997</v>
      </c>
      <c r="D4474" s="15">
        <v>22721</v>
      </c>
      <c r="E4474" s="15">
        <f t="shared" si="422"/>
        <v>22392</v>
      </c>
      <c r="F4474" s="15">
        <f>SUM(F4475:F4477)</f>
        <v>22392</v>
      </c>
      <c r="G4474" s="15">
        <f>SUM(G4475:G4477)</f>
        <v>0</v>
      </c>
      <c r="H4474" s="15">
        <f>SUM(H4475:H4477)</f>
        <v>0</v>
      </c>
    </row>
    <row r="4475" spans="1:8" ht="16.5" thickTop="1" thickBot="1" x14ac:dyDescent="0.3">
      <c r="A4475" s="5" t="s">
        <v>5261</v>
      </c>
      <c r="B4475" s="8" t="s">
        <v>24</v>
      </c>
      <c r="C4475" s="15">
        <v>20924.019029999999</v>
      </c>
      <c r="D4475" s="15">
        <v>20758</v>
      </c>
      <c r="E4475" s="15">
        <f t="shared" si="422"/>
        <v>20525</v>
      </c>
      <c r="F4475" s="15">
        <v>20525</v>
      </c>
      <c r="G4475" s="15">
        <v>0</v>
      </c>
      <c r="H4475" s="15">
        <v>0</v>
      </c>
    </row>
    <row r="4476" spans="1:8" ht="16.5" thickTop="1" thickBot="1" x14ac:dyDescent="0.3">
      <c r="A4476" s="5" t="s">
        <v>5262</v>
      </c>
      <c r="B4476" s="8" t="s">
        <v>32</v>
      </c>
      <c r="C4476" s="15">
        <v>1161.4019900000001</v>
      </c>
      <c r="D4476" s="15">
        <v>1303</v>
      </c>
      <c r="E4476" s="15">
        <f t="shared" si="422"/>
        <v>1207</v>
      </c>
      <c r="F4476" s="15">
        <v>1207</v>
      </c>
      <c r="G4476" s="15">
        <v>0</v>
      </c>
      <c r="H4476" s="15">
        <v>0</v>
      </c>
    </row>
    <row r="4477" spans="1:8" ht="16.5" thickTop="1" thickBot="1" x14ac:dyDescent="0.3">
      <c r="A4477" s="5" t="s">
        <v>5263</v>
      </c>
      <c r="B4477" s="8" t="s">
        <v>34</v>
      </c>
      <c r="C4477" s="15">
        <v>260.41480000000001</v>
      </c>
      <c r="D4477" s="15">
        <v>660</v>
      </c>
      <c r="E4477" s="15">
        <f t="shared" si="422"/>
        <v>660</v>
      </c>
      <c r="F4477" s="15">
        <v>660</v>
      </c>
      <c r="G4477" s="15">
        <v>0</v>
      </c>
      <c r="H4477" s="15">
        <v>0</v>
      </c>
    </row>
    <row r="4478" spans="1:8" ht="16.5" thickTop="1" thickBot="1" x14ac:dyDescent="0.3">
      <c r="A4478" s="5" t="s">
        <v>5264</v>
      </c>
      <c r="B4478" s="7" t="s">
        <v>36</v>
      </c>
      <c r="C4478" s="15">
        <v>0</v>
      </c>
      <c r="D4478" s="15">
        <v>30</v>
      </c>
      <c r="E4478" s="15">
        <f t="shared" si="422"/>
        <v>30</v>
      </c>
      <c r="F4478" s="15">
        <v>30</v>
      </c>
      <c r="G4478" s="15">
        <v>0</v>
      </c>
      <c r="H4478" s="15">
        <v>0</v>
      </c>
    </row>
    <row r="4479" spans="1:8" ht="16.5" thickTop="1" thickBot="1" x14ac:dyDescent="0.3">
      <c r="A4479" s="5" t="s">
        <v>5265</v>
      </c>
      <c r="B4479" s="7" t="s">
        <v>40</v>
      </c>
      <c r="C4479" s="15">
        <v>103.22309</v>
      </c>
      <c r="D4479" s="15">
        <v>0</v>
      </c>
      <c r="E4479" s="15">
        <f t="shared" si="422"/>
        <v>0</v>
      </c>
      <c r="F4479" s="15">
        <v>0</v>
      </c>
      <c r="G4479" s="15">
        <v>0</v>
      </c>
      <c r="H4479" s="15">
        <v>0</v>
      </c>
    </row>
    <row r="4480" spans="1:8" ht="16.5" thickTop="1" thickBot="1" x14ac:dyDescent="0.3">
      <c r="A4480" s="5" t="s">
        <v>5266</v>
      </c>
      <c r="B4480" s="6" t="s">
        <v>5267</v>
      </c>
      <c r="C4480" s="14">
        <v>23919.157630000002</v>
      </c>
      <c r="D4480" s="14">
        <v>26000</v>
      </c>
      <c r="E4480" s="14">
        <f t="shared" si="422"/>
        <v>26000</v>
      </c>
      <c r="F4480" s="14">
        <f>SUM(F4481)</f>
        <v>26000</v>
      </c>
      <c r="G4480" s="14">
        <f>SUM(G4481)</f>
        <v>0</v>
      </c>
      <c r="H4480" s="14">
        <f>SUM(H4481)</f>
        <v>0</v>
      </c>
    </row>
    <row r="4481" spans="1:8" ht="16.5" thickTop="1" thickBot="1" x14ac:dyDescent="0.3">
      <c r="A4481" s="5" t="s">
        <v>5268</v>
      </c>
      <c r="B4481" s="7" t="s">
        <v>20</v>
      </c>
      <c r="C4481" s="15">
        <v>23919.157630000002</v>
      </c>
      <c r="D4481" s="15">
        <v>26000</v>
      </c>
      <c r="E4481" s="15">
        <f t="shared" si="422"/>
        <v>26000</v>
      </c>
      <c r="F4481" s="15">
        <f>SUM(F4482:F4484)</f>
        <v>26000</v>
      </c>
      <c r="G4481" s="15">
        <f>SUM(G4482:G4484)</f>
        <v>0</v>
      </c>
      <c r="H4481" s="15">
        <f>SUM(H4482:H4484)</f>
        <v>0</v>
      </c>
    </row>
    <row r="4482" spans="1:8" ht="16.5" thickTop="1" thickBot="1" x14ac:dyDescent="0.3">
      <c r="A4482" s="5" t="s">
        <v>5269</v>
      </c>
      <c r="B4482" s="8" t="s">
        <v>24</v>
      </c>
      <c r="C4482" s="15">
        <v>6.4</v>
      </c>
      <c r="D4482" s="15">
        <v>10</v>
      </c>
      <c r="E4482" s="15">
        <f t="shared" si="422"/>
        <v>10</v>
      </c>
      <c r="F4482" s="15">
        <v>10</v>
      </c>
      <c r="G4482" s="15">
        <v>0</v>
      </c>
      <c r="H4482" s="15">
        <v>0</v>
      </c>
    </row>
    <row r="4483" spans="1:8" ht="16.5" thickTop="1" thickBot="1" x14ac:dyDescent="0.3">
      <c r="A4483" s="5" t="s">
        <v>5270</v>
      </c>
      <c r="B4483" s="8" t="s">
        <v>32</v>
      </c>
      <c r="C4483" s="15">
        <v>22939.157630000002</v>
      </c>
      <c r="D4483" s="15">
        <v>25990</v>
      </c>
      <c r="E4483" s="15">
        <f t="shared" si="422"/>
        <v>25990</v>
      </c>
      <c r="F4483" s="15">
        <v>25990</v>
      </c>
      <c r="G4483" s="15">
        <v>0</v>
      </c>
      <c r="H4483" s="15">
        <v>0</v>
      </c>
    </row>
    <row r="4484" spans="1:8" ht="16.5" thickTop="1" thickBot="1" x14ac:dyDescent="0.3">
      <c r="A4484" s="5" t="s">
        <v>5271</v>
      </c>
      <c r="B4484" s="8" t="s">
        <v>34</v>
      </c>
      <c r="C4484" s="15">
        <v>973.6</v>
      </c>
      <c r="D4484" s="15">
        <v>0</v>
      </c>
      <c r="E4484" s="15">
        <f t="shared" si="422"/>
        <v>0</v>
      </c>
      <c r="F4484" s="15">
        <v>0</v>
      </c>
      <c r="G4484" s="15">
        <v>0</v>
      </c>
      <c r="H4484" s="15">
        <v>0</v>
      </c>
    </row>
    <row r="4485" spans="1:8" ht="16.5" thickTop="1" thickBot="1" x14ac:dyDescent="0.3">
      <c r="A4485" s="5" t="s">
        <v>5272</v>
      </c>
      <c r="B4485" s="6" t="s">
        <v>5273</v>
      </c>
      <c r="C4485" s="14">
        <v>19686.29</v>
      </c>
      <c r="D4485" s="14">
        <v>20000</v>
      </c>
      <c r="E4485" s="14">
        <f t="shared" si="422"/>
        <v>20000</v>
      </c>
      <c r="F4485" s="14">
        <f>SUM(F4486)</f>
        <v>20000</v>
      </c>
      <c r="G4485" s="14">
        <f>SUM(G4486)</f>
        <v>0</v>
      </c>
      <c r="H4485" s="14">
        <f>SUM(H4486)</f>
        <v>0</v>
      </c>
    </row>
    <row r="4486" spans="1:8" ht="16.5" thickTop="1" thickBot="1" x14ac:dyDescent="0.3">
      <c r="A4486" s="5" t="s">
        <v>5274</v>
      </c>
      <c r="B4486" s="7" t="s">
        <v>20</v>
      </c>
      <c r="C4486" s="15">
        <v>19686.29</v>
      </c>
      <c r="D4486" s="15">
        <v>20000</v>
      </c>
      <c r="E4486" s="15">
        <f t="shared" ref="E4486:E4549" si="430">SUM(F4486:H4486)</f>
        <v>20000</v>
      </c>
      <c r="F4486" s="15">
        <f>SUM(F4487:F4488)</f>
        <v>20000</v>
      </c>
      <c r="G4486" s="15">
        <f>SUM(G4487:G4488)</f>
        <v>0</v>
      </c>
      <c r="H4486" s="15">
        <f>SUM(H4487:H4488)</f>
        <v>0</v>
      </c>
    </row>
    <row r="4487" spans="1:8" ht="16.5" thickTop="1" thickBot="1" x14ac:dyDescent="0.3">
      <c r="A4487" s="5" t="s">
        <v>5275</v>
      </c>
      <c r="B4487" s="8" t="s">
        <v>24</v>
      </c>
      <c r="C4487" s="15">
        <v>4.5</v>
      </c>
      <c r="D4487" s="15">
        <v>20</v>
      </c>
      <c r="E4487" s="15">
        <f t="shared" si="430"/>
        <v>20</v>
      </c>
      <c r="F4487" s="15">
        <v>20</v>
      </c>
      <c r="G4487" s="15">
        <v>0</v>
      </c>
      <c r="H4487" s="15">
        <v>0</v>
      </c>
    </row>
    <row r="4488" spans="1:8" ht="16.5" thickTop="1" thickBot="1" x14ac:dyDescent="0.3">
      <c r="A4488" s="5" t="s">
        <v>5276</v>
      </c>
      <c r="B4488" s="8" t="s">
        <v>32</v>
      </c>
      <c r="C4488" s="15">
        <v>19681.79</v>
      </c>
      <c r="D4488" s="15">
        <v>19980</v>
      </c>
      <c r="E4488" s="15">
        <f t="shared" si="430"/>
        <v>19980</v>
      </c>
      <c r="F4488" s="15">
        <v>19980</v>
      </c>
      <c r="G4488" s="15">
        <v>0</v>
      </c>
      <c r="H4488" s="15">
        <v>0</v>
      </c>
    </row>
    <row r="4489" spans="1:8" ht="31.5" thickTop="1" thickBot="1" x14ac:dyDescent="0.3">
      <c r="A4489" s="5" t="s">
        <v>5277</v>
      </c>
      <c r="B4489" s="6" t="s">
        <v>5278</v>
      </c>
      <c r="C4489" s="14">
        <v>787.73346000000004</v>
      </c>
      <c r="D4489" s="14">
        <v>1000</v>
      </c>
      <c r="E4489" s="14">
        <f t="shared" si="430"/>
        <v>1000</v>
      </c>
      <c r="F4489" s="14">
        <f t="shared" ref="F4489:H4490" si="431">SUM(F4490)</f>
        <v>1000</v>
      </c>
      <c r="G4489" s="14">
        <f t="shared" si="431"/>
        <v>0</v>
      </c>
      <c r="H4489" s="14">
        <f t="shared" si="431"/>
        <v>0</v>
      </c>
    </row>
    <row r="4490" spans="1:8" ht="16.5" thickTop="1" thickBot="1" x14ac:dyDescent="0.3">
      <c r="A4490" s="5" t="s">
        <v>5279</v>
      </c>
      <c r="B4490" s="7" t="s">
        <v>20</v>
      </c>
      <c r="C4490" s="15">
        <v>787.73346000000004</v>
      </c>
      <c r="D4490" s="15">
        <v>1000</v>
      </c>
      <c r="E4490" s="15">
        <f t="shared" si="430"/>
        <v>1000</v>
      </c>
      <c r="F4490" s="15">
        <f t="shared" si="431"/>
        <v>1000</v>
      </c>
      <c r="G4490" s="15">
        <f t="shared" si="431"/>
        <v>0</v>
      </c>
      <c r="H4490" s="15">
        <f t="shared" si="431"/>
        <v>0</v>
      </c>
    </row>
    <row r="4491" spans="1:8" ht="16.5" thickTop="1" thickBot="1" x14ac:dyDescent="0.3">
      <c r="A4491" s="5" t="s">
        <v>5280</v>
      </c>
      <c r="B4491" s="8" t="s">
        <v>24</v>
      </c>
      <c r="C4491" s="15">
        <v>787.73346000000004</v>
      </c>
      <c r="D4491" s="15">
        <v>1000</v>
      </c>
      <c r="E4491" s="15">
        <f t="shared" si="430"/>
        <v>1000</v>
      </c>
      <c r="F4491" s="15">
        <v>1000</v>
      </c>
      <c r="G4491" s="15">
        <v>0</v>
      </c>
      <c r="H4491" s="15">
        <v>0</v>
      </c>
    </row>
    <row r="4492" spans="1:8" ht="16.5" thickTop="1" thickBot="1" x14ac:dyDescent="0.3">
      <c r="A4492" s="5" t="s">
        <v>5281</v>
      </c>
      <c r="B4492" s="6" t="s">
        <v>5282</v>
      </c>
      <c r="C4492" s="14">
        <v>312.49095</v>
      </c>
      <c r="D4492" s="14">
        <v>1000</v>
      </c>
      <c r="E4492" s="14">
        <f t="shared" si="430"/>
        <v>1000</v>
      </c>
      <c r="F4492" s="14">
        <f>SUM(F4493)</f>
        <v>1000</v>
      </c>
      <c r="G4492" s="14">
        <f>SUM(G4493)</f>
        <v>0</v>
      </c>
      <c r="H4492" s="14">
        <f>SUM(H4493)</f>
        <v>0</v>
      </c>
    </row>
    <row r="4493" spans="1:8" ht="16.5" thickTop="1" thickBot="1" x14ac:dyDescent="0.3">
      <c r="A4493" s="5" t="s">
        <v>5283</v>
      </c>
      <c r="B4493" s="7" t="s">
        <v>20</v>
      </c>
      <c r="C4493" s="15">
        <v>312.49095</v>
      </c>
      <c r="D4493" s="15">
        <v>1000</v>
      </c>
      <c r="E4493" s="15">
        <f t="shared" si="430"/>
        <v>1000</v>
      </c>
      <c r="F4493" s="15">
        <f>SUM(F4494:F4495)</f>
        <v>1000</v>
      </c>
      <c r="G4493" s="15">
        <f>SUM(G4494:G4495)</f>
        <v>0</v>
      </c>
      <c r="H4493" s="15">
        <f>SUM(H4494:H4495)</f>
        <v>0</v>
      </c>
    </row>
    <row r="4494" spans="1:8" ht="16.5" thickTop="1" thickBot="1" x14ac:dyDescent="0.3">
      <c r="A4494" s="5" t="s">
        <v>5284</v>
      </c>
      <c r="B4494" s="8" t="s">
        <v>24</v>
      </c>
      <c r="C4494" s="15">
        <v>283.55399999999997</v>
      </c>
      <c r="D4494" s="15">
        <v>1000</v>
      </c>
      <c r="E4494" s="15">
        <f t="shared" si="430"/>
        <v>1000</v>
      </c>
      <c r="F4494" s="15">
        <v>1000</v>
      </c>
      <c r="G4494" s="15">
        <v>0</v>
      </c>
      <c r="H4494" s="15">
        <v>0</v>
      </c>
    </row>
    <row r="4495" spans="1:8" ht="16.5" thickTop="1" thickBot="1" x14ac:dyDescent="0.3">
      <c r="A4495" s="5" t="s">
        <v>5285</v>
      </c>
      <c r="B4495" s="8" t="s">
        <v>34</v>
      </c>
      <c r="C4495" s="15">
        <v>28.93695</v>
      </c>
      <c r="D4495" s="15">
        <v>0</v>
      </c>
      <c r="E4495" s="15">
        <f t="shared" si="430"/>
        <v>0</v>
      </c>
      <c r="F4495" s="15">
        <v>0</v>
      </c>
      <c r="G4495" s="15">
        <v>0</v>
      </c>
      <c r="H4495" s="15">
        <v>0</v>
      </c>
    </row>
    <row r="4496" spans="1:8" ht="31.5" thickTop="1" thickBot="1" x14ac:dyDescent="0.3">
      <c r="A4496" s="5" t="s">
        <v>5286</v>
      </c>
      <c r="B4496" s="6" t="s">
        <v>5287</v>
      </c>
      <c r="C4496" s="14">
        <v>0</v>
      </c>
      <c r="D4496" s="14">
        <v>0</v>
      </c>
      <c r="E4496" s="14">
        <f t="shared" si="430"/>
        <v>0</v>
      </c>
      <c r="F4496" s="14">
        <f>SUM(F4497,F4499)</f>
        <v>0</v>
      </c>
      <c r="G4496" s="14">
        <f>SUM(G4497,G4499)</f>
        <v>0</v>
      </c>
      <c r="H4496" s="14">
        <f>SUM(H4497,H4499)</f>
        <v>0</v>
      </c>
    </row>
    <row r="4497" spans="1:8" ht="16.5" thickTop="1" thickBot="1" x14ac:dyDescent="0.3">
      <c r="A4497" s="5" t="s">
        <v>5288</v>
      </c>
      <c r="B4497" s="7" t="s">
        <v>20</v>
      </c>
      <c r="C4497" s="15">
        <v>0</v>
      </c>
      <c r="D4497" s="15">
        <v>0</v>
      </c>
      <c r="E4497" s="15">
        <f t="shared" si="430"/>
        <v>0</v>
      </c>
      <c r="F4497" s="15">
        <f>SUM(F4498)</f>
        <v>0</v>
      </c>
      <c r="G4497" s="15">
        <f>SUM(G4498)</f>
        <v>0</v>
      </c>
      <c r="H4497" s="15">
        <f>SUM(H4498)</f>
        <v>0</v>
      </c>
    </row>
    <row r="4498" spans="1:8" ht="16.5" thickTop="1" thickBot="1" x14ac:dyDescent="0.3">
      <c r="A4498" s="5" t="s">
        <v>5289</v>
      </c>
      <c r="B4498" s="8" t="s">
        <v>28</v>
      </c>
      <c r="C4498" s="15">
        <v>0</v>
      </c>
      <c r="D4498" s="15">
        <v>0</v>
      </c>
      <c r="E4498" s="15">
        <f t="shared" si="430"/>
        <v>0</v>
      </c>
      <c r="F4498" s="15">
        <v>0</v>
      </c>
      <c r="G4498" s="15">
        <v>0</v>
      </c>
      <c r="H4498" s="15">
        <v>0</v>
      </c>
    </row>
    <row r="4499" spans="1:8" ht="16.5" thickTop="1" thickBot="1" x14ac:dyDescent="0.3">
      <c r="A4499" s="5" t="s">
        <v>5290</v>
      </c>
      <c r="B4499" s="7" t="s">
        <v>36</v>
      </c>
      <c r="C4499" s="15">
        <v>0</v>
      </c>
      <c r="D4499" s="15">
        <v>0</v>
      </c>
      <c r="E4499" s="15">
        <f t="shared" si="430"/>
        <v>0</v>
      </c>
      <c r="F4499" s="15">
        <v>0</v>
      </c>
      <c r="G4499" s="15">
        <v>0</v>
      </c>
      <c r="H4499" s="15">
        <v>0</v>
      </c>
    </row>
    <row r="4500" spans="1:8" ht="31.5" thickTop="1" thickBot="1" x14ac:dyDescent="0.3">
      <c r="A4500" s="5" t="s">
        <v>5291</v>
      </c>
      <c r="B4500" s="6" t="s">
        <v>5292</v>
      </c>
      <c r="C4500" s="14">
        <v>24408.263859999999</v>
      </c>
      <c r="D4500" s="14">
        <v>32000</v>
      </c>
      <c r="E4500" s="14">
        <f t="shared" si="430"/>
        <v>30000</v>
      </c>
      <c r="F4500" s="14">
        <f>SUM(F4501,F4504)</f>
        <v>30000</v>
      </c>
      <c r="G4500" s="14">
        <f>SUM(G4501,G4504)</f>
        <v>0</v>
      </c>
      <c r="H4500" s="14">
        <f>SUM(H4501,H4504)</f>
        <v>0</v>
      </c>
    </row>
    <row r="4501" spans="1:8" ht="16.5" thickTop="1" thickBot="1" x14ac:dyDescent="0.3">
      <c r="A4501" s="5" t="s">
        <v>5293</v>
      </c>
      <c r="B4501" s="7" t="s">
        <v>20</v>
      </c>
      <c r="C4501" s="15">
        <v>15138.39594</v>
      </c>
      <c r="D4501" s="15">
        <v>4979</v>
      </c>
      <c r="E4501" s="15">
        <f t="shared" si="430"/>
        <v>13634</v>
      </c>
      <c r="F4501" s="15">
        <f>SUM(F4502:F4503)</f>
        <v>13634</v>
      </c>
      <c r="G4501" s="15">
        <f>SUM(G4502:G4503)</f>
        <v>0</v>
      </c>
      <c r="H4501" s="15">
        <f>SUM(H4502:H4503)</f>
        <v>0</v>
      </c>
    </row>
    <row r="4502" spans="1:8" ht="16.5" thickTop="1" thickBot="1" x14ac:dyDescent="0.3">
      <c r="A4502" s="5" t="s">
        <v>5294</v>
      </c>
      <c r="B4502" s="8" t="s">
        <v>24</v>
      </c>
      <c r="C4502" s="15">
        <v>348.64168999999998</v>
      </c>
      <c r="D4502" s="15">
        <v>45</v>
      </c>
      <c r="E4502" s="15">
        <f t="shared" si="430"/>
        <v>48</v>
      </c>
      <c r="F4502" s="15">
        <v>48</v>
      </c>
      <c r="G4502" s="15">
        <v>0</v>
      </c>
      <c r="H4502" s="15">
        <v>0</v>
      </c>
    </row>
    <row r="4503" spans="1:8" ht="16.5" thickTop="1" thickBot="1" x14ac:dyDescent="0.3">
      <c r="A4503" s="5" t="s">
        <v>5295</v>
      </c>
      <c r="B4503" s="8" t="s">
        <v>34</v>
      </c>
      <c r="C4503" s="15">
        <v>14789.75425</v>
      </c>
      <c r="D4503" s="15">
        <v>4934</v>
      </c>
      <c r="E4503" s="15">
        <f t="shared" si="430"/>
        <v>13586</v>
      </c>
      <c r="F4503" s="15">
        <v>13586</v>
      </c>
      <c r="G4503" s="15">
        <v>0</v>
      </c>
      <c r="H4503" s="15">
        <v>0</v>
      </c>
    </row>
    <row r="4504" spans="1:8" ht="16.5" thickTop="1" thickBot="1" x14ac:dyDescent="0.3">
      <c r="A4504" s="5" t="s">
        <v>5296</v>
      </c>
      <c r="B4504" s="7" t="s">
        <v>36</v>
      </c>
      <c r="C4504" s="15">
        <v>9269.8679200000006</v>
      </c>
      <c r="D4504" s="15">
        <v>27021</v>
      </c>
      <c r="E4504" s="15">
        <f t="shared" si="430"/>
        <v>16366</v>
      </c>
      <c r="F4504" s="15">
        <v>16366</v>
      </c>
      <c r="G4504" s="15">
        <v>0</v>
      </c>
      <c r="H4504" s="15">
        <v>0</v>
      </c>
    </row>
    <row r="4505" spans="1:8" ht="31.5" thickTop="1" thickBot="1" x14ac:dyDescent="0.3">
      <c r="A4505" s="5" t="s">
        <v>5297</v>
      </c>
      <c r="B4505" s="6" t="s">
        <v>5298</v>
      </c>
      <c r="C4505" s="14">
        <v>721.51729999999998</v>
      </c>
      <c r="D4505" s="14">
        <v>4025</v>
      </c>
      <c r="E4505" s="14">
        <f t="shared" si="430"/>
        <v>4050</v>
      </c>
      <c r="F4505" s="14">
        <f t="shared" ref="F4505:H4507" si="432">SUM(F4510,F4514,F4518,F4522)</f>
        <v>4050</v>
      </c>
      <c r="G4505" s="14">
        <f t="shared" si="432"/>
        <v>0</v>
      </c>
      <c r="H4505" s="14">
        <f t="shared" si="432"/>
        <v>0</v>
      </c>
    </row>
    <row r="4506" spans="1:8" ht="16.5" thickTop="1" thickBot="1" x14ac:dyDescent="0.3">
      <c r="A4506" s="5" t="s">
        <v>5299</v>
      </c>
      <c r="B4506" s="7" t="s">
        <v>20</v>
      </c>
      <c r="C4506" s="15">
        <v>719.91730000000007</v>
      </c>
      <c r="D4506" s="15">
        <v>4025</v>
      </c>
      <c r="E4506" s="15">
        <f t="shared" si="430"/>
        <v>4050</v>
      </c>
      <c r="F4506" s="15">
        <f t="shared" si="432"/>
        <v>4050</v>
      </c>
      <c r="G4506" s="15">
        <f t="shared" si="432"/>
        <v>0</v>
      </c>
      <c r="H4506" s="15">
        <f t="shared" si="432"/>
        <v>0</v>
      </c>
    </row>
    <row r="4507" spans="1:8" ht="16.5" thickTop="1" thickBot="1" x14ac:dyDescent="0.3">
      <c r="A4507" s="5" t="s">
        <v>5300</v>
      </c>
      <c r="B4507" s="8" t="s">
        <v>24</v>
      </c>
      <c r="C4507" s="15">
        <v>719.31730000000005</v>
      </c>
      <c r="D4507" s="15">
        <v>4025</v>
      </c>
      <c r="E4507" s="15">
        <f t="shared" si="430"/>
        <v>4050</v>
      </c>
      <c r="F4507" s="15">
        <f t="shared" si="432"/>
        <v>4050</v>
      </c>
      <c r="G4507" s="15">
        <f t="shared" si="432"/>
        <v>0</v>
      </c>
      <c r="H4507" s="15">
        <f t="shared" si="432"/>
        <v>0</v>
      </c>
    </row>
    <row r="4508" spans="1:8" ht="16.5" thickTop="1" thickBot="1" x14ac:dyDescent="0.3">
      <c r="A4508" s="5" t="s">
        <v>5301</v>
      </c>
      <c r="B4508" s="8" t="s">
        <v>34</v>
      </c>
      <c r="C4508" s="15">
        <v>0.6</v>
      </c>
      <c r="D4508" s="15">
        <v>0</v>
      </c>
      <c r="E4508" s="15">
        <f t="shared" si="430"/>
        <v>0</v>
      </c>
      <c r="F4508" s="15">
        <f>SUM(F4525)</f>
        <v>0</v>
      </c>
      <c r="G4508" s="15">
        <f>SUM(G4525)</f>
        <v>0</v>
      </c>
      <c r="H4508" s="15">
        <f>SUM(H4525)</f>
        <v>0</v>
      </c>
    </row>
    <row r="4509" spans="1:8" ht="16.5" thickTop="1" thickBot="1" x14ac:dyDescent="0.3">
      <c r="A4509" s="5" t="s">
        <v>5302</v>
      </c>
      <c r="B4509" s="7" t="s">
        <v>36</v>
      </c>
      <c r="C4509" s="15">
        <v>1.6</v>
      </c>
      <c r="D4509" s="15">
        <v>0</v>
      </c>
      <c r="E4509" s="15">
        <f t="shared" si="430"/>
        <v>0</v>
      </c>
      <c r="F4509" s="15">
        <f>SUM(F4513,F4517,F4521)</f>
        <v>0</v>
      </c>
      <c r="G4509" s="15">
        <f>SUM(G4513,G4517,G4521)</f>
        <v>0</v>
      </c>
      <c r="H4509" s="15">
        <f>SUM(H4513,H4517,H4521)</f>
        <v>0</v>
      </c>
    </row>
    <row r="4510" spans="1:8" ht="31.5" thickTop="1" thickBot="1" x14ac:dyDescent="0.3">
      <c r="A4510" s="5" t="s">
        <v>5303</v>
      </c>
      <c r="B4510" s="6" t="s">
        <v>5304</v>
      </c>
      <c r="C4510" s="14">
        <v>401.44546000000003</v>
      </c>
      <c r="D4510" s="14">
        <v>785</v>
      </c>
      <c r="E4510" s="14">
        <f t="shared" si="430"/>
        <v>785</v>
      </c>
      <c r="F4510" s="14">
        <f>SUM(F4511,F4513)</f>
        <v>785</v>
      </c>
      <c r="G4510" s="14">
        <f>SUM(G4511,G4513)</f>
        <v>0</v>
      </c>
      <c r="H4510" s="14">
        <f>SUM(H4511,H4513)</f>
        <v>0</v>
      </c>
    </row>
    <row r="4511" spans="1:8" ht="16.5" thickTop="1" thickBot="1" x14ac:dyDescent="0.3">
      <c r="A4511" s="5" t="s">
        <v>5305</v>
      </c>
      <c r="B4511" s="7" t="s">
        <v>20</v>
      </c>
      <c r="C4511" s="15">
        <v>401.44546000000003</v>
      </c>
      <c r="D4511" s="15">
        <v>785</v>
      </c>
      <c r="E4511" s="15">
        <f t="shared" si="430"/>
        <v>785</v>
      </c>
      <c r="F4511" s="15">
        <f>SUM(F4512)</f>
        <v>785</v>
      </c>
      <c r="G4511" s="15">
        <f>SUM(G4512)</f>
        <v>0</v>
      </c>
      <c r="H4511" s="15">
        <f>SUM(H4512)</f>
        <v>0</v>
      </c>
    </row>
    <row r="4512" spans="1:8" ht="16.5" thickTop="1" thickBot="1" x14ac:dyDescent="0.3">
      <c r="A4512" s="5" t="s">
        <v>5306</v>
      </c>
      <c r="B4512" s="8" t="s">
        <v>24</v>
      </c>
      <c r="C4512" s="15">
        <v>401.44546000000003</v>
      </c>
      <c r="D4512" s="15">
        <v>785</v>
      </c>
      <c r="E4512" s="15">
        <f t="shared" si="430"/>
        <v>785</v>
      </c>
      <c r="F4512" s="15">
        <v>785</v>
      </c>
      <c r="G4512" s="15">
        <v>0</v>
      </c>
      <c r="H4512" s="15">
        <v>0</v>
      </c>
    </row>
    <row r="4513" spans="1:8" ht="16.5" thickTop="1" thickBot="1" x14ac:dyDescent="0.3">
      <c r="A4513" s="5" t="s">
        <v>5307</v>
      </c>
      <c r="B4513" s="7" t="s">
        <v>36</v>
      </c>
      <c r="C4513" s="15">
        <v>0</v>
      </c>
      <c r="D4513" s="15">
        <v>0</v>
      </c>
      <c r="E4513" s="15">
        <f t="shared" si="430"/>
        <v>0</v>
      </c>
      <c r="F4513" s="15">
        <v>0</v>
      </c>
      <c r="G4513" s="15">
        <v>0</v>
      </c>
      <c r="H4513" s="15">
        <v>0</v>
      </c>
    </row>
    <row r="4514" spans="1:8" ht="31.5" thickTop="1" thickBot="1" x14ac:dyDescent="0.3">
      <c r="A4514" s="5" t="s">
        <v>5308</v>
      </c>
      <c r="B4514" s="6" t="s">
        <v>5309</v>
      </c>
      <c r="C4514" s="14">
        <v>87.380459999999999</v>
      </c>
      <c r="D4514" s="14">
        <v>676</v>
      </c>
      <c r="E4514" s="14">
        <f t="shared" si="430"/>
        <v>676</v>
      </c>
      <c r="F4514" s="14">
        <f>SUM(F4515,F4517)</f>
        <v>676</v>
      </c>
      <c r="G4514" s="14">
        <f>SUM(G4515,G4517)</f>
        <v>0</v>
      </c>
      <c r="H4514" s="14">
        <f>SUM(H4515,H4517)</f>
        <v>0</v>
      </c>
    </row>
    <row r="4515" spans="1:8" ht="16.5" thickTop="1" thickBot="1" x14ac:dyDescent="0.3">
      <c r="A4515" s="5" t="s">
        <v>5310</v>
      </c>
      <c r="B4515" s="7" t="s">
        <v>20</v>
      </c>
      <c r="C4515" s="15">
        <v>85.780460000000005</v>
      </c>
      <c r="D4515" s="15">
        <v>676</v>
      </c>
      <c r="E4515" s="15">
        <f t="shared" si="430"/>
        <v>676</v>
      </c>
      <c r="F4515" s="15">
        <f>SUM(F4516)</f>
        <v>676</v>
      </c>
      <c r="G4515" s="15">
        <f>SUM(G4516)</f>
        <v>0</v>
      </c>
      <c r="H4515" s="15">
        <f>SUM(H4516)</f>
        <v>0</v>
      </c>
    </row>
    <row r="4516" spans="1:8" ht="16.5" thickTop="1" thickBot="1" x14ac:dyDescent="0.3">
      <c r="A4516" s="5" t="s">
        <v>5311</v>
      </c>
      <c r="B4516" s="8" t="s">
        <v>24</v>
      </c>
      <c r="C4516" s="15">
        <v>85.780460000000005</v>
      </c>
      <c r="D4516" s="15">
        <v>676</v>
      </c>
      <c r="E4516" s="15">
        <f t="shared" si="430"/>
        <v>676</v>
      </c>
      <c r="F4516" s="15">
        <v>676</v>
      </c>
      <c r="G4516" s="15">
        <v>0</v>
      </c>
      <c r="H4516" s="15">
        <v>0</v>
      </c>
    </row>
    <row r="4517" spans="1:8" ht="16.5" thickTop="1" thickBot="1" x14ac:dyDescent="0.3">
      <c r="A4517" s="5" t="s">
        <v>5312</v>
      </c>
      <c r="B4517" s="7" t="s">
        <v>36</v>
      </c>
      <c r="C4517" s="15">
        <v>1.6</v>
      </c>
      <c r="D4517" s="15">
        <v>0</v>
      </c>
      <c r="E4517" s="15">
        <f t="shared" si="430"/>
        <v>0</v>
      </c>
      <c r="F4517" s="15">
        <v>0</v>
      </c>
      <c r="G4517" s="15">
        <v>0</v>
      </c>
      <c r="H4517" s="15">
        <v>0</v>
      </c>
    </row>
    <row r="4518" spans="1:8" ht="16.5" thickTop="1" thickBot="1" x14ac:dyDescent="0.3">
      <c r="A4518" s="5" t="s">
        <v>5313</v>
      </c>
      <c r="B4518" s="6" t="s">
        <v>5314</v>
      </c>
      <c r="C4518" s="14">
        <v>0</v>
      </c>
      <c r="D4518" s="14">
        <v>550</v>
      </c>
      <c r="E4518" s="14">
        <f t="shared" si="430"/>
        <v>575</v>
      </c>
      <c r="F4518" s="14">
        <f>SUM(F4519,F4521)</f>
        <v>575</v>
      </c>
      <c r="G4518" s="14">
        <f>SUM(G4519,G4521)</f>
        <v>0</v>
      </c>
      <c r="H4518" s="14">
        <f>SUM(H4519,H4521)</f>
        <v>0</v>
      </c>
    </row>
    <row r="4519" spans="1:8" ht="16.5" thickTop="1" thickBot="1" x14ac:dyDescent="0.3">
      <c r="A4519" s="5" t="s">
        <v>5315</v>
      </c>
      <c r="B4519" s="7" t="s">
        <v>20</v>
      </c>
      <c r="C4519" s="15">
        <v>0</v>
      </c>
      <c r="D4519" s="15">
        <v>550</v>
      </c>
      <c r="E4519" s="15">
        <f t="shared" si="430"/>
        <v>575</v>
      </c>
      <c r="F4519" s="15">
        <f>SUM(F4520)</f>
        <v>575</v>
      </c>
      <c r="G4519" s="15">
        <f>SUM(G4520)</f>
        <v>0</v>
      </c>
      <c r="H4519" s="15">
        <f>SUM(H4520)</f>
        <v>0</v>
      </c>
    </row>
    <row r="4520" spans="1:8" ht="16.5" thickTop="1" thickBot="1" x14ac:dyDescent="0.3">
      <c r="A4520" s="5" t="s">
        <v>5316</v>
      </c>
      <c r="B4520" s="8" t="s">
        <v>24</v>
      </c>
      <c r="C4520" s="15">
        <v>0</v>
      </c>
      <c r="D4520" s="15">
        <v>550</v>
      </c>
      <c r="E4520" s="15">
        <f t="shared" si="430"/>
        <v>575</v>
      </c>
      <c r="F4520" s="15">
        <v>575</v>
      </c>
      <c r="G4520" s="15">
        <v>0</v>
      </c>
      <c r="H4520" s="15">
        <v>0</v>
      </c>
    </row>
    <row r="4521" spans="1:8" ht="16.5" thickTop="1" thickBot="1" x14ac:dyDescent="0.3">
      <c r="A4521" s="5" t="s">
        <v>5317</v>
      </c>
      <c r="B4521" s="7" t="s">
        <v>36</v>
      </c>
      <c r="C4521" s="15">
        <v>0</v>
      </c>
      <c r="D4521" s="15">
        <v>0</v>
      </c>
      <c r="E4521" s="15">
        <f t="shared" si="430"/>
        <v>0</v>
      </c>
      <c r="F4521" s="15">
        <v>0</v>
      </c>
      <c r="G4521" s="15">
        <v>0</v>
      </c>
      <c r="H4521" s="15">
        <v>0</v>
      </c>
    </row>
    <row r="4522" spans="1:8" ht="31.5" thickTop="1" thickBot="1" x14ac:dyDescent="0.3">
      <c r="A4522" s="5" t="s">
        <v>5318</v>
      </c>
      <c r="B4522" s="6" t="s">
        <v>5319</v>
      </c>
      <c r="C4522" s="14">
        <v>232.69137999999998</v>
      </c>
      <c r="D4522" s="14">
        <v>2014</v>
      </c>
      <c r="E4522" s="14">
        <f t="shared" si="430"/>
        <v>2014</v>
      </c>
      <c r="F4522" s="14">
        <f>SUM(F4523)</f>
        <v>2014</v>
      </c>
      <c r="G4522" s="14">
        <f>SUM(G4523)</f>
        <v>0</v>
      </c>
      <c r="H4522" s="14">
        <f>SUM(H4523)</f>
        <v>0</v>
      </c>
    </row>
    <row r="4523" spans="1:8" ht="16.5" thickTop="1" thickBot="1" x14ac:dyDescent="0.3">
      <c r="A4523" s="5" t="s">
        <v>5320</v>
      </c>
      <c r="B4523" s="7" t="s">
        <v>20</v>
      </c>
      <c r="C4523" s="15">
        <v>232.69137999999998</v>
      </c>
      <c r="D4523" s="15">
        <v>2014</v>
      </c>
      <c r="E4523" s="15">
        <f t="shared" si="430"/>
        <v>2014</v>
      </c>
      <c r="F4523" s="15">
        <f>SUM(F4524:F4525)</f>
        <v>2014</v>
      </c>
      <c r="G4523" s="15">
        <f>SUM(G4524:G4525)</f>
        <v>0</v>
      </c>
      <c r="H4523" s="15">
        <f>SUM(H4524:H4525)</f>
        <v>0</v>
      </c>
    </row>
    <row r="4524" spans="1:8" ht="16.5" thickTop="1" thickBot="1" x14ac:dyDescent="0.3">
      <c r="A4524" s="5" t="s">
        <v>5321</v>
      </c>
      <c r="B4524" s="8" t="s">
        <v>24</v>
      </c>
      <c r="C4524" s="15">
        <v>232.09137999999999</v>
      </c>
      <c r="D4524" s="15">
        <v>2014</v>
      </c>
      <c r="E4524" s="15">
        <f t="shared" si="430"/>
        <v>2014</v>
      </c>
      <c r="F4524" s="15">
        <v>2014</v>
      </c>
      <c r="G4524" s="15">
        <v>0</v>
      </c>
      <c r="H4524" s="15">
        <v>0</v>
      </c>
    </row>
    <row r="4525" spans="1:8" ht="16.5" thickTop="1" thickBot="1" x14ac:dyDescent="0.3">
      <c r="A4525" s="5" t="s">
        <v>5322</v>
      </c>
      <c r="B4525" s="8" t="s">
        <v>34</v>
      </c>
      <c r="C4525" s="15">
        <v>0.6</v>
      </c>
      <c r="D4525" s="15">
        <v>0</v>
      </c>
      <c r="E4525" s="15">
        <f t="shared" si="430"/>
        <v>0</v>
      </c>
      <c r="F4525" s="15">
        <v>0</v>
      </c>
      <c r="G4525" s="15">
        <v>0</v>
      </c>
      <c r="H4525" s="15">
        <v>0</v>
      </c>
    </row>
    <row r="4526" spans="1:8" ht="16.5" thickTop="1" thickBot="1" x14ac:dyDescent="0.3">
      <c r="A4526" s="5" t="s">
        <v>5323</v>
      </c>
      <c r="B4526" s="6" t="s">
        <v>5324</v>
      </c>
      <c r="C4526" s="14">
        <v>149741.27268999998</v>
      </c>
      <c r="D4526" s="14">
        <v>135000</v>
      </c>
      <c r="E4526" s="14">
        <f t="shared" si="430"/>
        <v>121000</v>
      </c>
      <c r="F4526" s="14">
        <f t="shared" ref="F4526:H4527" si="433">SUM(F4537,F4581,F4592)</f>
        <v>31000</v>
      </c>
      <c r="G4526" s="14">
        <f t="shared" si="433"/>
        <v>0</v>
      </c>
      <c r="H4526" s="14">
        <f t="shared" si="433"/>
        <v>90000</v>
      </c>
    </row>
    <row r="4527" spans="1:8" ht="16.5" thickTop="1" thickBot="1" x14ac:dyDescent="0.3">
      <c r="A4527" s="5" t="s">
        <v>5325</v>
      </c>
      <c r="B4527" s="7" t="s">
        <v>20</v>
      </c>
      <c r="C4527" s="15">
        <v>31919.477839999996</v>
      </c>
      <c r="D4527" s="15">
        <v>24830</v>
      </c>
      <c r="E4527" s="15">
        <f t="shared" si="430"/>
        <v>10430</v>
      </c>
      <c r="F4527" s="15">
        <f t="shared" si="433"/>
        <v>10430</v>
      </c>
      <c r="G4527" s="15">
        <f t="shared" si="433"/>
        <v>0</v>
      </c>
      <c r="H4527" s="15">
        <f t="shared" si="433"/>
        <v>0</v>
      </c>
    </row>
    <row r="4528" spans="1:8" ht="16.5" thickTop="1" thickBot="1" x14ac:dyDescent="0.3">
      <c r="A4528" s="5" t="s">
        <v>5326</v>
      </c>
      <c r="B4528" s="8" t="s">
        <v>22</v>
      </c>
      <c r="C4528" s="15">
        <v>2902.82915</v>
      </c>
      <c r="D4528" s="15">
        <v>2720</v>
      </c>
      <c r="E4528" s="15">
        <f t="shared" si="430"/>
        <v>2620</v>
      </c>
      <c r="F4528" s="15">
        <f t="shared" ref="F4528:H4532" si="434">SUM(F4539)</f>
        <v>2620</v>
      </c>
      <c r="G4528" s="15">
        <f t="shared" si="434"/>
        <v>0</v>
      </c>
      <c r="H4528" s="15">
        <f t="shared" si="434"/>
        <v>0</v>
      </c>
    </row>
    <row r="4529" spans="1:8" ht="16.5" thickTop="1" thickBot="1" x14ac:dyDescent="0.3">
      <c r="A4529" s="5" t="s">
        <v>5327</v>
      </c>
      <c r="B4529" s="8" t="s">
        <v>24</v>
      </c>
      <c r="C4529" s="15">
        <v>1233.32754</v>
      </c>
      <c r="D4529" s="15">
        <v>1620</v>
      </c>
      <c r="E4529" s="15">
        <f t="shared" si="430"/>
        <v>1120</v>
      </c>
      <c r="F4529" s="15">
        <f t="shared" si="434"/>
        <v>1120</v>
      </c>
      <c r="G4529" s="15">
        <f t="shared" si="434"/>
        <v>0</v>
      </c>
      <c r="H4529" s="15">
        <f t="shared" si="434"/>
        <v>0</v>
      </c>
    </row>
    <row r="4530" spans="1:8" ht="16.5" thickTop="1" thickBot="1" x14ac:dyDescent="0.3">
      <c r="A4530" s="5" t="s">
        <v>5328</v>
      </c>
      <c r="B4530" s="8" t="s">
        <v>28</v>
      </c>
      <c r="C4530" s="15">
        <v>8906.3605099999986</v>
      </c>
      <c r="D4530" s="15">
        <v>7000</v>
      </c>
      <c r="E4530" s="15">
        <f t="shared" si="430"/>
        <v>6600</v>
      </c>
      <c r="F4530" s="15">
        <f t="shared" si="434"/>
        <v>6600</v>
      </c>
      <c r="G4530" s="15">
        <f t="shared" si="434"/>
        <v>0</v>
      </c>
      <c r="H4530" s="15">
        <f t="shared" si="434"/>
        <v>0</v>
      </c>
    </row>
    <row r="4531" spans="1:8" ht="16.5" thickTop="1" thickBot="1" x14ac:dyDescent="0.3">
      <c r="A4531" s="5" t="s">
        <v>5329</v>
      </c>
      <c r="B4531" s="8" t="s">
        <v>30</v>
      </c>
      <c r="C4531" s="15">
        <v>4.37026</v>
      </c>
      <c r="D4531" s="15">
        <v>5</v>
      </c>
      <c r="E4531" s="15">
        <f t="shared" si="430"/>
        <v>5</v>
      </c>
      <c r="F4531" s="15">
        <f t="shared" si="434"/>
        <v>5</v>
      </c>
      <c r="G4531" s="15">
        <f t="shared" si="434"/>
        <v>0</v>
      </c>
      <c r="H4531" s="15">
        <f t="shared" si="434"/>
        <v>0</v>
      </c>
    </row>
    <row r="4532" spans="1:8" ht="16.5" thickTop="1" thickBot="1" x14ac:dyDescent="0.3">
      <c r="A4532" s="5" t="s">
        <v>5330</v>
      </c>
      <c r="B4532" s="8" t="s">
        <v>32</v>
      </c>
      <c r="C4532" s="15">
        <v>0</v>
      </c>
      <c r="D4532" s="15">
        <v>33</v>
      </c>
      <c r="E4532" s="15">
        <f t="shared" si="430"/>
        <v>33</v>
      </c>
      <c r="F4532" s="15">
        <f t="shared" si="434"/>
        <v>33</v>
      </c>
      <c r="G4532" s="15">
        <f t="shared" si="434"/>
        <v>0</v>
      </c>
      <c r="H4532" s="15">
        <f t="shared" si="434"/>
        <v>0</v>
      </c>
    </row>
    <row r="4533" spans="1:8" ht="16.5" thickTop="1" thickBot="1" x14ac:dyDescent="0.3">
      <c r="A4533" s="5" t="s">
        <v>5331</v>
      </c>
      <c r="B4533" s="8" t="s">
        <v>34</v>
      </c>
      <c r="C4533" s="15">
        <v>18872.590379999998</v>
      </c>
      <c r="D4533" s="15">
        <v>13452</v>
      </c>
      <c r="E4533" s="15">
        <f t="shared" si="430"/>
        <v>52</v>
      </c>
      <c r="F4533" s="15">
        <f>SUM(F4544,F4583,F4594)</f>
        <v>52</v>
      </c>
      <c r="G4533" s="15">
        <f>SUM(G4544,G4583,G4594)</f>
        <v>0</v>
      </c>
      <c r="H4533" s="15">
        <f>SUM(H4544,H4583,H4594)</f>
        <v>0</v>
      </c>
    </row>
    <row r="4534" spans="1:8" ht="16.5" thickTop="1" thickBot="1" x14ac:dyDescent="0.3">
      <c r="A4534" s="5" t="s">
        <v>5332</v>
      </c>
      <c r="B4534" s="7" t="s">
        <v>36</v>
      </c>
      <c r="C4534" s="15">
        <v>467.15631999999999</v>
      </c>
      <c r="D4534" s="15">
        <v>70</v>
      </c>
      <c r="E4534" s="15">
        <f t="shared" si="430"/>
        <v>70</v>
      </c>
      <c r="F4534" s="15">
        <f>SUM(F4545)</f>
        <v>70</v>
      </c>
      <c r="G4534" s="15">
        <f>SUM(G4545)</f>
        <v>0</v>
      </c>
      <c r="H4534" s="15">
        <f>SUM(H4545)</f>
        <v>0</v>
      </c>
    </row>
    <row r="4535" spans="1:8" ht="16.5" thickTop="1" thickBot="1" x14ac:dyDescent="0.3">
      <c r="A4535" s="5" t="s">
        <v>5333</v>
      </c>
      <c r="B4535" s="7" t="s">
        <v>38</v>
      </c>
      <c r="C4535" s="15">
        <v>117354.63853</v>
      </c>
      <c r="D4535" s="15">
        <v>110100</v>
      </c>
      <c r="E4535" s="15">
        <f t="shared" si="430"/>
        <v>110500</v>
      </c>
      <c r="F4535" s="15">
        <f>SUM(F4546,F4584,F4595)</f>
        <v>20500</v>
      </c>
      <c r="G4535" s="15">
        <f>SUM(G4546,G4584,G4595)</f>
        <v>0</v>
      </c>
      <c r="H4535" s="15">
        <f>SUM(H4546,H4584,H4595)</f>
        <v>90000</v>
      </c>
    </row>
    <row r="4536" spans="1:8" ht="16.5" thickTop="1" thickBot="1" x14ac:dyDescent="0.3">
      <c r="A4536" s="5" t="s">
        <v>5334</v>
      </c>
      <c r="B4536" s="7" t="s">
        <v>40</v>
      </c>
      <c r="C4536" s="15">
        <v>0</v>
      </c>
      <c r="D4536" s="15">
        <v>0</v>
      </c>
      <c r="E4536" s="15">
        <f t="shared" si="430"/>
        <v>0</v>
      </c>
      <c r="F4536" s="15">
        <f>SUM(F4547)</f>
        <v>0</v>
      </c>
      <c r="G4536" s="15">
        <f>SUM(G4547)</f>
        <v>0</v>
      </c>
      <c r="H4536" s="15">
        <f>SUM(H4547)</f>
        <v>0</v>
      </c>
    </row>
    <row r="4537" spans="1:8" ht="31.5" thickTop="1" thickBot="1" x14ac:dyDescent="0.3">
      <c r="A4537" s="5" t="s">
        <v>5335</v>
      </c>
      <c r="B4537" s="6" t="s">
        <v>5336</v>
      </c>
      <c r="C4537" s="14">
        <v>33537.739929999996</v>
      </c>
      <c r="D4537" s="14">
        <v>32000</v>
      </c>
      <c r="E4537" s="14">
        <f t="shared" si="430"/>
        <v>31000</v>
      </c>
      <c r="F4537" s="14">
        <f>SUM(F4548,F4575,F4578)</f>
        <v>31000</v>
      </c>
      <c r="G4537" s="14">
        <f>SUM(G4548,G4575,G4578)</f>
        <v>0</v>
      </c>
      <c r="H4537" s="14">
        <f>SUM(H4548,H4575,H4578)</f>
        <v>0</v>
      </c>
    </row>
    <row r="4538" spans="1:8" ht="16.5" thickTop="1" thickBot="1" x14ac:dyDescent="0.3">
      <c r="A4538" s="5" t="s">
        <v>5337</v>
      </c>
      <c r="B4538" s="7" t="s">
        <v>20</v>
      </c>
      <c r="C4538" s="15">
        <v>13070.583609999998</v>
      </c>
      <c r="D4538" s="15">
        <v>11430</v>
      </c>
      <c r="E4538" s="15">
        <f t="shared" si="430"/>
        <v>10430</v>
      </c>
      <c r="F4538" s="15">
        <f>SUM(F4549,F4579)</f>
        <v>10430</v>
      </c>
      <c r="G4538" s="15">
        <f>SUM(G4549,G4579)</f>
        <v>0</v>
      </c>
      <c r="H4538" s="15">
        <f>SUM(H4549,H4579)</f>
        <v>0</v>
      </c>
    </row>
    <row r="4539" spans="1:8" ht="16.5" thickTop="1" thickBot="1" x14ac:dyDescent="0.3">
      <c r="A4539" s="5" t="s">
        <v>5338</v>
      </c>
      <c r="B4539" s="8" t="s">
        <v>22</v>
      </c>
      <c r="C4539" s="15">
        <v>2902.82915</v>
      </c>
      <c r="D4539" s="15">
        <v>2720</v>
      </c>
      <c r="E4539" s="15">
        <f t="shared" si="430"/>
        <v>2620</v>
      </c>
      <c r="F4539" s="15">
        <f t="shared" ref="F4539:H4540" si="435">SUM(F4550)</f>
        <v>2620</v>
      </c>
      <c r="G4539" s="15">
        <f t="shared" si="435"/>
        <v>0</v>
      </c>
      <c r="H4539" s="15">
        <f t="shared" si="435"/>
        <v>0</v>
      </c>
    </row>
    <row r="4540" spans="1:8" ht="16.5" thickTop="1" thickBot="1" x14ac:dyDescent="0.3">
      <c r="A4540" s="5" t="s">
        <v>5339</v>
      </c>
      <c r="B4540" s="8" t="s">
        <v>24</v>
      </c>
      <c r="C4540" s="15">
        <v>1233.32754</v>
      </c>
      <c r="D4540" s="15">
        <v>1620</v>
      </c>
      <c r="E4540" s="15">
        <f t="shared" si="430"/>
        <v>1120</v>
      </c>
      <c r="F4540" s="15">
        <f t="shared" si="435"/>
        <v>1120</v>
      </c>
      <c r="G4540" s="15">
        <f t="shared" si="435"/>
        <v>0</v>
      </c>
      <c r="H4540" s="15">
        <f t="shared" si="435"/>
        <v>0</v>
      </c>
    </row>
    <row r="4541" spans="1:8" ht="16.5" thickTop="1" thickBot="1" x14ac:dyDescent="0.3">
      <c r="A4541" s="5" t="s">
        <v>5340</v>
      </c>
      <c r="B4541" s="8" t="s">
        <v>28</v>
      </c>
      <c r="C4541" s="15">
        <v>8906.3605099999986</v>
      </c>
      <c r="D4541" s="15">
        <v>7000</v>
      </c>
      <c r="E4541" s="15">
        <f t="shared" si="430"/>
        <v>6600</v>
      </c>
      <c r="F4541" s="15">
        <f>SUM(F4552,F4580)</f>
        <v>6600</v>
      </c>
      <c r="G4541" s="15">
        <f>SUM(G4552,G4580)</f>
        <v>0</v>
      </c>
      <c r="H4541" s="15">
        <f>SUM(H4552,H4580)</f>
        <v>0</v>
      </c>
    </row>
    <row r="4542" spans="1:8" ht="16.5" thickTop="1" thickBot="1" x14ac:dyDescent="0.3">
      <c r="A4542" s="5" t="s">
        <v>5341</v>
      </c>
      <c r="B4542" s="8" t="s">
        <v>30</v>
      </c>
      <c r="C4542" s="15">
        <v>4.37026</v>
      </c>
      <c r="D4542" s="15">
        <v>5</v>
      </c>
      <c r="E4542" s="15">
        <f t="shared" si="430"/>
        <v>5</v>
      </c>
      <c r="F4542" s="15">
        <f t="shared" ref="F4542:H4544" si="436">SUM(F4553)</f>
        <v>5</v>
      </c>
      <c r="G4542" s="15">
        <f t="shared" si="436"/>
        <v>0</v>
      </c>
      <c r="H4542" s="15">
        <f t="shared" si="436"/>
        <v>0</v>
      </c>
    </row>
    <row r="4543" spans="1:8" ht="16.5" thickTop="1" thickBot="1" x14ac:dyDescent="0.3">
      <c r="A4543" s="5" t="s">
        <v>5342</v>
      </c>
      <c r="B4543" s="8" t="s">
        <v>32</v>
      </c>
      <c r="C4543" s="15">
        <v>0</v>
      </c>
      <c r="D4543" s="15">
        <v>33</v>
      </c>
      <c r="E4543" s="15">
        <f t="shared" si="430"/>
        <v>33</v>
      </c>
      <c r="F4543" s="15">
        <f t="shared" si="436"/>
        <v>33</v>
      </c>
      <c r="G4543" s="15">
        <f t="shared" si="436"/>
        <v>0</v>
      </c>
      <c r="H4543" s="15">
        <f t="shared" si="436"/>
        <v>0</v>
      </c>
    </row>
    <row r="4544" spans="1:8" ht="16.5" thickTop="1" thickBot="1" x14ac:dyDescent="0.3">
      <c r="A4544" s="5" t="s">
        <v>5343</v>
      </c>
      <c r="B4544" s="8" t="s">
        <v>34</v>
      </c>
      <c r="C4544" s="15">
        <v>23.696150000000003</v>
      </c>
      <c r="D4544" s="15">
        <v>52</v>
      </c>
      <c r="E4544" s="15">
        <f t="shared" si="430"/>
        <v>52</v>
      </c>
      <c r="F4544" s="15">
        <f t="shared" si="436"/>
        <v>52</v>
      </c>
      <c r="G4544" s="15">
        <f t="shared" si="436"/>
        <v>0</v>
      </c>
      <c r="H4544" s="15">
        <f t="shared" si="436"/>
        <v>0</v>
      </c>
    </row>
    <row r="4545" spans="1:8" ht="16.5" thickTop="1" thickBot="1" x14ac:dyDescent="0.3">
      <c r="A4545" s="5" t="s">
        <v>5344</v>
      </c>
      <c r="B4545" s="7" t="s">
        <v>36</v>
      </c>
      <c r="C4545" s="15">
        <v>467.15631999999999</v>
      </c>
      <c r="D4545" s="15">
        <v>70</v>
      </c>
      <c r="E4545" s="15">
        <f t="shared" si="430"/>
        <v>70</v>
      </c>
      <c r="F4545" s="15">
        <f>SUM(F4556,F4576)</f>
        <v>70</v>
      </c>
      <c r="G4545" s="15">
        <f>SUM(G4556,G4576)</f>
        <v>0</v>
      </c>
      <c r="H4545" s="15">
        <f>SUM(H4556,H4576)</f>
        <v>0</v>
      </c>
    </row>
    <row r="4546" spans="1:8" ht="16.5" thickTop="1" thickBot="1" x14ac:dyDescent="0.3">
      <c r="A4546" s="5" t="s">
        <v>5345</v>
      </c>
      <c r="B4546" s="7" t="s">
        <v>38</v>
      </c>
      <c r="C4546" s="15">
        <v>20000</v>
      </c>
      <c r="D4546" s="15">
        <v>20500</v>
      </c>
      <c r="E4546" s="15">
        <f t="shared" si="430"/>
        <v>20500</v>
      </c>
      <c r="F4546" s="15">
        <f>SUM(F4577)</f>
        <v>20500</v>
      </c>
      <c r="G4546" s="15">
        <f>SUM(G4577)</f>
        <v>0</v>
      </c>
      <c r="H4546" s="15">
        <f>SUM(H4577)</f>
        <v>0</v>
      </c>
    </row>
    <row r="4547" spans="1:8" ht="16.5" thickTop="1" thickBot="1" x14ac:dyDescent="0.3">
      <c r="A4547" s="5" t="s">
        <v>5346</v>
      </c>
      <c r="B4547" s="7" t="s">
        <v>40</v>
      </c>
      <c r="C4547" s="15">
        <v>0</v>
      </c>
      <c r="D4547" s="15">
        <v>0</v>
      </c>
      <c r="E4547" s="15">
        <f t="shared" si="430"/>
        <v>0</v>
      </c>
      <c r="F4547" s="15">
        <f>SUM(F4557)</f>
        <v>0</v>
      </c>
      <c r="G4547" s="15">
        <f>SUM(G4557)</f>
        <v>0</v>
      </c>
      <c r="H4547" s="15">
        <f>SUM(H4557)</f>
        <v>0</v>
      </c>
    </row>
    <row r="4548" spans="1:8" ht="16.5" thickTop="1" thickBot="1" x14ac:dyDescent="0.3">
      <c r="A4548" s="5" t="s">
        <v>5347</v>
      </c>
      <c r="B4548" s="6" t="s">
        <v>5348</v>
      </c>
      <c r="C4548" s="14">
        <v>8803.4401600000001</v>
      </c>
      <c r="D4548" s="14">
        <v>4500</v>
      </c>
      <c r="E4548" s="14">
        <f t="shared" si="430"/>
        <v>3900</v>
      </c>
      <c r="F4548" s="14">
        <f t="shared" ref="F4548:H4551" si="437">SUM(F4558,F4567)</f>
        <v>3900</v>
      </c>
      <c r="G4548" s="14">
        <f t="shared" si="437"/>
        <v>0</v>
      </c>
      <c r="H4548" s="14">
        <f t="shared" si="437"/>
        <v>0</v>
      </c>
    </row>
    <row r="4549" spans="1:8" ht="16.5" thickTop="1" thickBot="1" x14ac:dyDescent="0.3">
      <c r="A4549" s="5" t="s">
        <v>5349</v>
      </c>
      <c r="B4549" s="7" t="s">
        <v>20</v>
      </c>
      <c r="C4549" s="15">
        <v>8760.9690199999986</v>
      </c>
      <c r="D4549" s="15">
        <v>4430</v>
      </c>
      <c r="E4549" s="15">
        <f t="shared" si="430"/>
        <v>3830</v>
      </c>
      <c r="F4549" s="15">
        <f t="shared" si="437"/>
        <v>3830</v>
      </c>
      <c r="G4549" s="15">
        <f t="shared" si="437"/>
        <v>0</v>
      </c>
      <c r="H4549" s="15">
        <f t="shared" si="437"/>
        <v>0</v>
      </c>
    </row>
    <row r="4550" spans="1:8" ht="16.5" thickTop="1" thickBot="1" x14ac:dyDescent="0.3">
      <c r="A4550" s="5" t="s">
        <v>5350</v>
      </c>
      <c r="B4550" s="8" t="s">
        <v>22</v>
      </c>
      <c r="C4550" s="15">
        <v>2902.82915</v>
      </c>
      <c r="D4550" s="15">
        <v>2720</v>
      </c>
      <c r="E4550" s="15">
        <f t="shared" ref="E4550:E4613" si="438">SUM(F4550:H4550)</f>
        <v>2620</v>
      </c>
      <c r="F4550" s="15">
        <f t="shared" si="437"/>
        <v>2620</v>
      </c>
      <c r="G4550" s="15">
        <f t="shared" si="437"/>
        <v>0</v>
      </c>
      <c r="H4550" s="15">
        <f t="shared" si="437"/>
        <v>0</v>
      </c>
    </row>
    <row r="4551" spans="1:8" ht="16.5" thickTop="1" thickBot="1" x14ac:dyDescent="0.3">
      <c r="A4551" s="5" t="s">
        <v>5351</v>
      </c>
      <c r="B4551" s="8" t="s">
        <v>24</v>
      </c>
      <c r="C4551" s="15">
        <v>1233.32754</v>
      </c>
      <c r="D4551" s="15">
        <v>1620</v>
      </c>
      <c r="E4551" s="15">
        <f t="shared" si="438"/>
        <v>1120</v>
      </c>
      <c r="F4551" s="15">
        <f t="shared" si="437"/>
        <v>1120</v>
      </c>
      <c r="G4551" s="15">
        <f t="shared" si="437"/>
        <v>0</v>
      </c>
      <c r="H4551" s="15">
        <f t="shared" si="437"/>
        <v>0</v>
      </c>
    </row>
    <row r="4552" spans="1:8" ht="16.5" thickTop="1" thickBot="1" x14ac:dyDescent="0.3">
      <c r="A4552" s="5" t="s">
        <v>5352</v>
      </c>
      <c r="B4552" s="8" t="s">
        <v>28</v>
      </c>
      <c r="C4552" s="15">
        <v>4596.7459200000003</v>
      </c>
      <c r="D4552" s="15">
        <v>0</v>
      </c>
      <c r="E4552" s="15">
        <f t="shared" si="438"/>
        <v>0</v>
      </c>
      <c r="F4552" s="15">
        <f t="shared" ref="F4552:H4553" si="439">SUM(F4562)</f>
        <v>0</v>
      </c>
      <c r="G4552" s="15">
        <f t="shared" si="439"/>
        <v>0</v>
      </c>
      <c r="H4552" s="15">
        <f t="shared" si="439"/>
        <v>0</v>
      </c>
    </row>
    <row r="4553" spans="1:8" ht="16.5" thickTop="1" thickBot="1" x14ac:dyDescent="0.3">
      <c r="A4553" s="5" t="s">
        <v>5353</v>
      </c>
      <c r="B4553" s="8" t="s">
        <v>30</v>
      </c>
      <c r="C4553" s="15">
        <v>4.37026</v>
      </c>
      <c r="D4553" s="15">
        <v>5</v>
      </c>
      <c r="E4553" s="15">
        <f t="shared" si="438"/>
        <v>5</v>
      </c>
      <c r="F4553" s="15">
        <f t="shared" si="439"/>
        <v>5</v>
      </c>
      <c r="G4553" s="15">
        <f t="shared" si="439"/>
        <v>0</v>
      </c>
      <c r="H4553" s="15">
        <f t="shared" si="439"/>
        <v>0</v>
      </c>
    </row>
    <row r="4554" spans="1:8" ht="16.5" thickTop="1" thickBot="1" x14ac:dyDescent="0.3">
      <c r="A4554" s="5" t="s">
        <v>5354</v>
      </c>
      <c r="B4554" s="8" t="s">
        <v>32</v>
      </c>
      <c r="C4554" s="15">
        <v>0</v>
      </c>
      <c r="D4554" s="15">
        <v>33</v>
      </c>
      <c r="E4554" s="15">
        <f t="shared" si="438"/>
        <v>33</v>
      </c>
      <c r="F4554" s="15">
        <f t="shared" ref="F4554:H4556" si="440">SUM(F4564,F4571)</f>
        <v>33</v>
      </c>
      <c r="G4554" s="15">
        <f t="shared" si="440"/>
        <v>0</v>
      </c>
      <c r="H4554" s="15">
        <f t="shared" si="440"/>
        <v>0</v>
      </c>
    </row>
    <row r="4555" spans="1:8" ht="16.5" thickTop="1" thickBot="1" x14ac:dyDescent="0.3">
      <c r="A4555" s="5" t="s">
        <v>5355</v>
      </c>
      <c r="B4555" s="8" t="s">
        <v>34</v>
      </c>
      <c r="C4555" s="15">
        <v>23.696150000000003</v>
      </c>
      <c r="D4555" s="15">
        <v>52</v>
      </c>
      <c r="E4555" s="15">
        <f t="shared" si="438"/>
        <v>52</v>
      </c>
      <c r="F4555" s="15">
        <f t="shared" si="440"/>
        <v>52</v>
      </c>
      <c r="G4555" s="15">
        <f t="shared" si="440"/>
        <v>0</v>
      </c>
      <c r="H4555" s="15">
        <f t="shared" si="440"/>
        <v>0</v>
      </c>
    </row>
    <row r="4556" spans="1:8" ht="16.5" thickTop="1" thickBot="1" x14ac:dyDescent="0.3">
      <c r="A4556" s="5" t="s">
        <v>5356</v>
      </c>
      <c r="B4556" s="7" t="s">
        <v>36</v>
      </c>
      <c r="C4556" s="15">
        <v>42.471140000000005</v>
      </c>
      <c r="D4556" s="15">
        <v>70</v>
      </c>
      <c r="E4556" s="15">
        <f t="shared" si="438"/>
        <v>70</v>
      </c>
      <c r="F4556" s="15">
        <f t="shared" si="440"/>
        <v>70</v>
      </c>
      <c r="G4556" s="15">
        <f t="shared" si="440"/>
        <v>0</v>
      </c>
      <c r="H4556" s="15">
        <f t="shared" si="440"/>
        <v>0</v>
      </c>
    </row>
    <row r="4557" spans="1:8" ht="16.5" thickTop="1" thickBot="1" x14ac:dyDescent="0.3">
      <c r="A4557" s="5" t="s">
        <v>5357</v>
      </c>
      <c r="B4557" s="7" t="s">
        <v>40</v>
      </c>
      <c r="C4557" s="15">
        <v>0</v>
      </c>
      <c r="D4557" s="15">
        <v>0</v>
      </c>
      <c r="E4557" s="15">
        <f t="shared" si="438"/>
        <v>0</v>
      </c>
      <c r="F4557" s="15">
        <f>SUM(F4574)</f>
        <v>0</v>
      </c>
      <c r="G4557" s="15">
        <f>SUM(G4574)</f>
        <v>0</v>
      </c>
      <c r="H4557" s="15">
        <f>SUM(H4574)</f>
        <v>0</v>
      </c>
    </row>
    <row r="4558" spans="1:8" ht="16.5" thickTop="1" thickBot="1" x14ac:dyDescent="0.3">
      <c r="A4558" s="5" t="s">
        <v>5358</v>
      </c>
      <c r="B4558" s="6" t="s">
        <v>5359</v>
      </c>
      <c r="C4558" s="14">
        <v>8167.2226500000006</v>
      </c>
      <c r="D4558" s="14">
        <v>3800</v>
      </c>
      <c r="E4558" s="14">
        <f t="shared" si="438"/>
        <v>3200</v>
      </c>
      <c r="F4558" s="14">
        <f>SUM(F4559,F4566)</f>
        <v>3200</v>
      </c>
      <c r="G4558" s="14">
        <f>SUM(G4559,G4566)</f>
        <v>0</v>
      </c>
      <c r="H4558" s="14">
        <f>SUM(H4559,H4566)</f>
        <v>0</v>
      </c>
    </row>
    <row r="4559" spans="1:8" ht="16.5" thickTop="1" thickBot="1" x14ac:dyDescent="0.3">
      <c r="A4559" s="5" t="s">
        <v>5360</v>
      </c>
      <c r="B4559" s="7" t="s">
        <v>20</v>
      </c>
      <c r="C4559" s="15">
        <v>8136.2638900000002</v>
      </c>
      <c r="D4559" s="15">
        <v>3750</v>
      </c>
      <c r="E4559" s="15">
        <f t="shared" si="438"/>
        <v>3150</v>
      </c>
      <c r="F4559" s="15">
        <f>SUM(F4560:F4565)</f>
        <v>3150</v>
      </c>
      <c r="G4559" s="15">
        <f>SUM(G4560:G4565)</f>
        <v>0</v>
      </c>
      <c r="H4559" s="15">
        <f>SUM(H4560:H4565)</f>
        <v>0</v>
      </c>
    </row>
    <row r="4560" spans="1:8" ht="16.5" thickTop="1" thickBot="1" x14ac:dyDescent="0.3">
      <c r="A4560" s="5" t="s">
        <v>5361</v>
      </c>
      <c r="B4560" s="8" t="s">
        <v>22</v>
      </c>
      <c r="C4560" s="15">
        <v>2382.9811500000001</v>
      </c>
      <c r="D4560" s="15">
        <v>2200</v>
      </c>
      <c r="E4560" s="15">
        <f t="shared" si="438"/>
        <v>2100</v>
      </c>
      <c r="F4560" s="15">
        <v>2100</v>
      </c>
      <c r="G4560" s="15">
        <v>0</v>
      </c>
      <c r="H4560" s="15">
        <v>0</v>
      </c>
    </row>
    <row r="4561" spans="1:8" ht="16.5" thickTop="1" thickBot="1" x14ac:dyDescent="0.3">
      <c r="A4561" s="5" t="s">
        <v>5362</v>
      </c>
      <c r="B4561" s="8" t="s">
        <v>24</v>
      </c>
      <c r="C4561" s="15">
        <v>1133.5594100000001</v>
      </c>
      <c r="D4561" s="15">
        <v>1470</v>
      </c>
      <c r="E4561" s="15">
        <f t="shared" si="438"/>
        <v>970</v>
      </c>
      <c r="F4561" s="15">
        <v>970</v>
      </c>
      <c r="G4561" s="15">
        <v>0</v>
      </c>
      <c r="H4561" s="15">
        <v>0</v>
      </c>
    </row>
    <row r="4562" spans="1:8" ht="16.5" thickTop="1" thickBot="1" x14ac:dyDescent="0.3">
      <c r="A4562" s="5" t="s">
        <v>5363</v>
      </c>
      <c r="B4562" s="8" t="s">
        <v>28</v>
      </c>
      <c r="C4562" s="15">
        <v>4596.7459200000003</v>
      </c>
      <c r="D4562" s="15">
        <v>0</v>
      </c>
      <c r="E4562" s="15">
        <f t="shared" si="438"/>
        <v>0</v>
      </c>
      <c r="F4562" s="15">
        <v>0</v>
      </c>
      <c r="G4562" s="15">
        <v>0</v>
      </c>
      <c r="H4562" s="15">
        <v>0</v>
      </c>
    </row>
    <row r="4563" spans="1:8" ht="16.5" thickTop="1" thickBot="1" x14ac:dyDescent="0.3">
      <c r="A4563" s="5" t="s">
        <v>5364</v>
      </c>
      <c r="B4563" s="8" t="s">
        <v>30</v>
      </c>
      <c r="C4563" s="15">
        <v>4.37026</v>
      </c>
      <c r="D4563" s="15">
        <v>5</v>
      </c>
      <c r="E4563" s="15">
        <f t="shared" si="438"/>
        <v>5</v>
      </c>
      <c r="F4563" s="15">
        <v>5</v>
      </c>
      <c r="G4563" s="15">
        <v>0</v>
      </c>
      <c r="H4563" s="15">
        <v>0</v>
      </c>
    </row>
    <row r="4564" spans="1:8" ht="16.5" thickTop="1" thickBot="1" x14ac:dyDescent="0.3">
      <c r="A4564" s="5" t="s">
        <v>5365</v>
      </c>
      <c r="B4564" s="8" t="s">
        <v>32</v>
      </c>
      <c r="C4564" s="15">
        <v>0</v>
      </c>
      <c r="D4564" s="15">
        <v>30</v>
      </c>
      <c r="E4564" s="15">
        <f t="shared" si="438"/>
        <v>30</v>
      </c>
      <c r="F4564" s="15">
        <v>30</v>
      </c>
      <c r="G4564" s="15">
        <v>0</v>
      </c>
      <c r="H4564" s="15">
        <v>0</v>
      </c>
    </row>
    <row r="4565" spans="1:8" ht="16.5" thickTop="1" thickBot="1" x14ac:dyDescent="0.3">
      <c r="A4565" s="5" t="s">
        <v>5366</v>
      </c>
      <c r="B4565" s="8" t="s">
        <v>34</v>
      </c>
      <c r="C4565" s="15">
        <v>18.607150000000001</v>
      </c>
      <c r="D4565" s="15">
        <v>45</v>
      </c>
      <c r="E4565" s="15">
        <f t="shared" si="438"/>
        <v>45</v>
      </c>
      <c r="F4565" s="15">
        <v>45</v>
      </c>
      <c r="G4565" s="15">
        <v>0</v>
      </c>
      <c r="H4565" s="15">
        <v>0</v>
      </c>
    </row>
    <row r="4566" spans="1:8" ht="16.5" thickTop="1" thickBot="1" x14ac:dyDescent="0.3">
      <c r="A4566" s="5" t="s">
        <v>5367</v>
      </c>
      <c r="B4566" s="7" t="s">
        <v>36</v>
      </c>
      <c r="C4566" s="15">
        <v>30.958760000000002</v>
      </c>
      <c r="D4566" s="15">
        <v>50</v>
      </c>
      <c r="E4566" s="15">
        <f t="shared" si="438"/>
        <v>50</v>
      </c>
      <c r="F4566" s="15">
        <v>50</v>
      </c>
      <c r="G4566" s="15">
        <v>0</v>
      </c>
      <c r="H4566" s="15">
        <v>0</v>
      </c>
    </row>
    <row r="4567" spans="1:8" ht="16.5" thickTop="1" thickBot="1" x14ac:dyDescent="0.3">
      <c r="A4567" s="5" t="s">
        <v>5368</v>
      </c>
      <c r="B4567" s="6" t="s">
        <v>5369</v>
      </c>
      <c r="C4567" s="14">
        <v>636.21751000000006</v>
      </c>
      <c r="D4567" s="14">
        <v>700</v>
      </c>
      <c r="E4567" s="14">
        <f t="shared" si="438"/>
        <v>700</v>
      </c>
      <c r="F4567" s="14">
        <f>SUM(F4568,F4573:F4574)</f>
        <v>700</v>
      </c>
      <c r="G4567" s="14">
        <f>SUM(G4568,G4573:G4574)</f>
        <v>0</v>
      </c>
      <c r="H4567" s="14">
        <f>SUM(H4568,H4573:H4574)</f>
        <v>0</v>
      </c>
    </row>
    <row r="4568" spans="1:8" ht="16.5" thickTop="1" thickBot="1" x14ac:dyDescent="0.3">
      <c r="A4568" s="5" t="s">
        <v>5370</v>
      </c>
      <c r="B4568" s="7" t="s">
        <v>20</v>
      </c>
      <c r="C4568" s="15">
        <v>624.70513000000005</v>
      </c>
      <c r="D4568" s="15">
        <v>680</v>
      </c>
      <c r="E4568" s="15">
        <f t="shared" si="438"/>
        <v>680</v>
      </c>
      <c r="F4568" s="15">
        <f>SUM(F4569:F4572)</f>
        <v>680</v>
      </c>
      <c r="G4568" s="15">
        <f>SUM(G4569:G4572)</f>
        <v>0</v>
      </c>
      <c r="H4568" s="15">
        <f>SUM(H4569:H4572)</f>
        <v>0</v>
      </c>
    </row>
    <row r="4569" spans="1:8" ht="16.5" thickTop="1" thickBot="1" x14ac:dyDescent="0.3">
      <c r="A4569" s="5" t="s">
        <v>5371</v>
      </c>
      <c r="B4569" s="8" t="s">
        <v>22</v>
      </c>
      <c r="C4569" s="15">
        <v>519.84799999999996</v>
      </c>
      <c r="D4569" s="15">
        <v>520</v>
      </c>
      <c r="E4569" s="15">
        <f t="shared" si="438"/>
        <v>520</v>
      </c>
      <c r="F4569" s="15">
        <v>520</v>
      </c>
      <c r="G4569" s="15">
        <v>0</v>
      </c>
      <c r="H4569" s="15">
        <v>0</v>
      </c>
    </row>
    <row r="4570" spans="1:8" ht="16.5" thickTop="1" thickBot="1" x14ac:dyDescent="0.3">
      <c r="A4570" s="5" t="s">
        <v>5372</v>
      </c>
      <c r="B4570" s="8" t="s">
        <v>24</v>
      </c>
      <c r="C4570" s="15">
        <v>99.768129999999999</v>
      </c>
      <c r="D4570" s="15">
        <v>150</v>
      </c>
      <c r="E4570" s="15">
        <f t="shared" si="438"/>
        <v>150</v>
      </c>
      <c r="F4570" s="15">
        <v>150</v>
      </c>
      <c r="G4570" s="15">
        <v>0</v>
      </c>
      <c r="H4570" s="15">
        <v>0</v>
      </c>
    </row>
    <row r="4571" spans="1:8" ht="16.5" thickTop="1" thickBot="1" x14ac:dyDescent="0.3">
      <c r="A4571" s="5" t="s">
        <v>5373</v>
      </c>
      <c r="B4571" s="8" t="s">
        <v>32</v>
      </c>
      <c r="C4571" s="15">
        <v>0</v>
      </c>
      <c r="D4571" s="15">
        <v>3</v>
      </c>
      <c r="E4571" s="15">
        <f t="shared" si="438"/>
        <v>3</v>
      </c>
      <c r="F4571" s="15">
        <v>3</v>
      </c>
      <c r="G4571" s="15">
        <v>0</v>
      </c>
      <c r="H4571" s="15">
        <v>0</v>
      </c>
    </row>
    <row r="4572" spans="1:8" ht="16.5" thickTop="1" thickBot="1" x14ac:dyDescent="0.3">
      <c r="A4572" s="5" t="s">
        <v>5374</v>
      </c>
      <c r="B4572" s="8" t="s">
        <v>34</v>
      </c>
      <c r="C4572" s="15">
        <v>5.0890000000000004</v>
      </c>
      <c r="D4572" s="15">
        <v>7</v>
      </c>
      <c r="E4572" s="15">
        <f t="shared" si="438"/>
        <v>7</v>
      </c>
      <c r="F4572" s="15">
        <v>7</v>
      </c>
      <c r="G4572" s="15">
        <v>0</v>
      </c>
      <c r="H4572" s="15">
        <v>0</v>
      </c>
    </row>
    <row r="4573" spans="1:8" ht="16.5" thickTop="1" thickBot="1" x14ac:dyDescent="0.3">
      <c r="A4573" s="5" t="s">
        <v>5375</v>
      </c>
      <c r="B4573" s="7" t="s">
        <v>36</v>
      </c>
      <c r="C4573" s="15">
        <v>11.51238</v>
      </c>
      <c r="D4573" s="15">
        <v>20</v>
      </c>
      <c r="E4573" s="15">
        <f t="shared" si="438"/>
        <v>20</v>
      </c>
      <c r="F4573" s="15">
        <v>20</v>
      </c>
      <c r="G4573" s="15">
        <v>0</v>
      </c>
      <c r="H4573" s="15">
        <v>0</v>
      </c>
    </row>
    <row r="4574" spans="1:8" ht="16.5" thickTop="1" thickBot="1" x14ac:dyDescent="0.3">
      <c r="A4574" s="5" t="s">
        <v>5376</v>
      </c>
      <c r="B4574" s="7" t="s">
        <v>40</v>
      </c>
      <c r="C4574" s="15">
        <v>0</v>
      </c>
      <c r="D4574" s="15">
        <v>0</v>
      </c>
      <c r="E4574" s="15">
        <f t="shared" si="438"/>
        <v>0</v>
      </c>
      <c r="F4574" s="15">
        <v>0</v>
      </c>
      <c r="G4574" s="15">
        <v>0</v>
      </c>
      <c r="H4574" s="15">
        <v>0</v>
      </c>
    </row>
    <row r="4575" spans="1:8" ht="31.5" thickTop="1" thickBot="1" x14ac:dyDescent="0.3">
      <c r="A4575" s="5" t="s">
        <v>5377</v>
      </c>
      <c r="B4575" s="6" t="s">
        <v>5378</v>
      </c>
      <c r="C4575" s="14">
        <v>20424.68518</v>
      </c>
      <c r="D4575" s="14">
        <v>20500</v>
      </c>
      <c r="E4575" s="14">
        <f t="shared" si="438"/>
        <v>20500</v>
      </c>
      <c r="F4575" s="14">
        <f>SUM(F4576:F4577)</f>
        <v>20500</v>
      </c>
      <c r="G4575" s="14">
        <f>SUM(G4576:G4577)</f>
        <v>0</v>
      </c>
      <c r="H4575" s="14">
        <f>SUM(H4576:H4577)</f>
        <v>0</v>
      </c>
    </row>
    <row r="4576" spans="1:8" ht="16.5" thickTop="1" thickBot="1" x14ac:dyDescent="0.3">
      <c r="A4576" s="5" t="s">
        <v>5379</v>
      </c>
      <c r="B4576" s="7" t="s">
        <v>36</v>
      </c>
      <c r="C4576" s="15">
        <v>424.68518</v>
      </c>
      <c r="D4576" s="15">
        <v>0</v>
      </c>
      <c r="E4576" s="15">
        <f t="shared" si="438"/>
        <v>0</v>
      </c>
      <c r="F4576" s="15">
        <v>0</v>
      </c>
      <c r="G4576" s="15">
        <v>0</v>
      </c>
      <c r="H4576" s="15">
        <v>0</v>
      </c>
    </row>
    <row r="4577" spans="1:8" ht="16.5" thickTop="1" thickBot="1" x14ac:dyDescent="0.3">
      <c r="A4577" s="5" t="s">
        <v>5380</v>
      </c>
      <c r="B4577" s="7" t="s">
        <v>38</v>
      </c>
      <c r="C4577" s="15">
        <v>20000</v>
      </c>
      <c r="D4577" s="15">
        <v>20500</v>
      </c>
      <c r="E4577" s="15">
        <f t="shared" si="438"/>
        <v>20500</v>
      </c>
      <c r="F4577" s="15">
        <v>20500</v>
      </c>
      <c r="G4577" s="15">
        <v>0</v>
      </c>
      <c r="H4577" s="15">
        <v>0</v>
      </c>
    </row>
    <row r="4578" spans="1:8" ht="61.5" thickTop="1" thickBot="1" x14ac:dyDescent="0.3">
      <c r="A4578" s="5" t="s">
        <v>5381</v>
      </c>
      <c r="B4578" s="6" t="s">
        <v>5382</v>
      </c>
      <c r="C4578" s="14">
        <v>4309.6145900000001</v>
      </c>
      <c r="D4578" s="14">
        <v>7000</v>
      </c>
      <c r="E4578" s="14">
        <f t="shared" si="438"/>
        <v>6600</v>
      </c>
      <c r="F4578" s="14">
        <f t="shared" ref="F4578:H4579" si="441">SUM(F4579)</f>
        <v>6600</v>
      </c>
      <c r="G4578" s="14">
        <f t="shared" si="441"/>
        <v>0</v>
      </c>
      <c r="H4578" s="14">
        <f t="shared" si="441"/>
        <v>0</v>
      </c>
    </row>
    <row r="4579" spans="1:8" ht="16.5" thickTop="1" thickBot="1" x14ac:dyDescent="0.3">
      <c r="A4579" s="5" t="s">
        <v>5383</v>
      </c>
      <c r="B4579" s="7" t="s">
        <v>20</v>
      </c>
      <c r="C4579" s="15">
        <v>4309.6145900000001</v>
      </c>
      <c r="D4579" s="15">
        <v>7000</v>
      </c>
      <c r="E4579" s="15">
        <f t="shared" si="438"/>
        <v>6600</v>
      </c>
      <c r="F4579" s="15">
        <f t="shared" si="441"/>
        <v>6600</v>
      </c>
      <c r="G4579" s="15">
        <f t="shared" si="441"/>
        <v>0</v>
      </c>
      <c r="H4579" s="15">
        <f t="shared" si="441"/>
        <v>0</v>
      </c>
    </row>
    <row r="4580" spans="1:8" ht="16.5" thickTop="1" thickBot="1" x14ac:dyDescent="0.3">
      <c r="A4580" s="5" t="s">
        <v>5384</v>
      </c>
      <c r="B4580" s="8" t="s">
        <v>28</v>
      </c>
      <c r="C4580" s="15">
        <v>4309.6145900000001</v>
      </c>
      <c r="D4580" s="15">
        <v>7000</v>
      </c>
      <c r="E4580" s="15">
        <f t="shared" si="438"/>
        <v>6600</v>
      </c>
      <c r="F4580" s="15">
        <v>6600</v>
      </c>
      <c r="G4580" s="15">
        <v>0</v>
      </c>
      <c r="H4580" s="15">
        <v>0</v>
      </c>
    </row>
    <row r="4581" spans="1:8" ht="31.5" thickTop="1" thickBot="1" x14ac:dyDescent="0.3">
      <c r="A4581" s="5" t="s">
        <v>5385</v>
      </c>
      <c r="B4581" s="6" t="s">
        <v>5386</v>
      </c>
      <c r="C4581" s="14">
        <v>30250.946360000002</v>
      </c>
      <c r="D4581" s="14">
        <v>3000</v>
      </c>
      <c r="E4581" s="14">
        <f t="shared" si="438"/>
        <v>3350</v>
      </c>
      <c r="F4581" s="14">
        <f t="shared" ref="F4581:H4583" si="442">SUM(F4585,F4589)</f>
        <v>0</v>
      </c>
      <c r="G4581" s="14">
        <f t="shared" si="442"/>
        <v>0</v>
      </c>
      <c r="H4581" s="14">
        <f t="shared" si="442"/>
        <v>3350</v>
      </c>
    </row>
    <row r="4582" spans="1:8" ht="16.5" thickTop="1" thickBot="1" x14ac:dyDescent="0.3">
      <c r="A4582" s="5" t="s">
        <v>5387</v>
      </c>
      <c r="B4582" s="7" t="s">
        <v>20</v>
      </c>
      <c r="C4582" s="15">
        <v>8449.4103400000004</v>
      </c>
      <c r="D4582" s="15">
        <v>3000</v>
      </c>
      <c r="E4582" s="15">
        <f t="shared" si="438"/>
        <v>0</v>
      </c>
      <c r="F4582" s="15">
        <f t="shared" si="442"/>
        <v>0</v>
      </c>
      <c r="G4582" s="15">
        <f t="shared" si="442"/>
        <v>0</v>
      </c>
      <c r="H4582" s="15">
        <f t="shared" si="442"/>
        <v>0</v>
      </c>
    </row>
    <row r="4583" spans="1:8" ht="16.5" thickTop="1" thickBot="1" x14ac:dyDescent="0.3">
      <c r="A4583" s="5" t="s">
        <v>5388</v>
      </c>
      <c r="B4583" s="8" t="s">
        <v>34</v>
      </c>
      <c r="C4583" s="15">
        <v>8449.4103400000004</v>
      </c>
      <c r="D4583" s="15">
        <v>3000</v>
      </c>
      <c r="E4583" s="15">
        <f t="shared" si="438"/>
        <v>0</v>
      </c>
      <c r="F4583" s="15">
        <f t="shared" si="442"/>
        <v>0</v>
      </c>
      <c r="G4583" s="15">
        <f t="shared" si="442"/>
        <v>0</v>
      </c>
      <c r="H4583" s="15">
        <f t="shared" si="442"/>
        <v>0</v>
      </c>
    </row>
    <row r="4584" spans="1:8" ht="16.5" thickTop="1" thickBot="1" x14ac:dyDescent="0.3">
      <c r="A4584" s="5" t="s">
        <v>5389</v>
      </c>
      <c r="B4584" s="7" t="s">
        <v>38</v>
      </c>
      <c r="C4584" s="15">
        <v>21801.53602</v>
      </c>
      <c r="D4584" s="15">
        <v>0</v>
      </c>
      <c r="E4584" s="15">
        <f t="shared" si="438"/>
        <v>3350</v>
      </c>
      <c r="F4584" s="15">
        <f>SUM(F4588)</f>
        <v>0</v>
      </c>
      <c r="G4584" s="15">
        <f>SUM(G4588)</f>
        <v>0</v>
      </c>
      <c r="H4584" s="15">
        <f>SUM(H4588)</f>
        <v>3350</v>
      </c>
    </row>
    <row r="4585" spans="1:8" ht="46.5" thickTop="1" thickBot="1" x14ac:dyDescent="0.3">
      <c r="A4585" s="5" t="s">
        <v>5390</v>
      </c>
      <c r="B4585" s="6" t="s">
        <v>5391</v>
      </c>
      <c r="C4585" s="14">
        <v>21801.53602</v>
      </c>
      <c r="D4585" s="14">
        <v>3000</v>
      </c>
      <c r="E4585" s="14">
        <f t="shared" si="438"/>
        <v>3350</v>
      </c>
      <c r="F4585" s="14">
        <f>SUM(F4586,F4588)</f>
        <v>0</v>
      </c>
      <c r="G4585" s="14">
        <f>SUM(G4586,G4588)</f>
        <v>0</v>
      </c>
      <c r="H4585" s="14">
        <f>SUM(H4586,H4588)</f>
        <v>3350</v>
      </c>
    </row>
    <row r="4586" spans="1:8" ht="16.5" thickTop="1" thickBot="1" x14ac:dyDescent="0.3">
      <c r="A4586" s="5" t="s">
        <v>5392</v>
      </c>
      <c r="B4586" s="7" t="s">
        <v>20</v>
      </c>
      <c r="C4586" s="15">
        <v>0</v>
      </c>
      <c r="D4586" s="15">
        <v>3000</v>
      </c>
      <c r="E4586" s="15">
        <f t="shared" si="438"/>
        <v>0</v>
      </c>
      <c r="F4586" s="15">
        <f>SUM(F4587)</f>
        <v>0</v>
      </c>
      <c r="G4586" s="15">
        <f>SUM(G4587)</f>
        <v>0</v>
      </c>
      <c r="H4586" s="15">
        <f>SUM(H4587)</f>
        <v>0</v>
      </c>
    </row>
    <row r="4587" spans="1:8" ht="16.5" thickTop="1" thickBot="1" x14ac:dyDescent="0.3">
      <c r="A4587" s="5" t="s">
        <v>5393</v>
      </c>
      <c r="B4587" s="8" t="s">
        <v>34</v>
      </c>
      <c r="C4587" s="15">
        <v>0</v>
      </c>
      <c r="D4587" s="15">
        <v>3000</v>
      </c>
      <c r="E4587" s="15">
        <f t="shared" si="438"/>
        <v>0</v>
      </c>
      <c r="F4587" s="15">
        <v>0</v>
      </c>
      <c r="G4587" s="15">
        <v>0</v>
      </c>
      <c r="H4587" s="15">
        <v>0</v>
      </c>
    </row>
    <row r="4588" spans="1:8" ht="16.5" thickTop="1" thickBot="1" x14ac:dyDescent="0.3">
      <c r="A4588" s="5" t="s">
        <v>5394</v>
      </c>
      <c r="B4588" s="7" t="s">
        <v>38</v>
      </c>
      <c r="C4588" s="15">
        <v>21801.53602</v>
      </c>
      <c r="D4588" s="15">
        <v>0</v>
      </c>
      <c r="E4588" s="15">
        <f t="shared" si="438"/>
        <v>3350</v>
      </c>
      <c r="F4588" s="15">
        <v>0</v>
      </c>
      <c r="G4588" s="15">
        <v>0</v>
      </c>
      <c r="H4588" s="15">
        <v>3350</v>
      </c>
    </row>
    <row r="4589" spans="1:8" ht="31.5" thickTop="1" thickBot="1" x14ac:dyDescent="0.3">
      <c r="A4589" s="5" t="s">
        <v>5395</v>
      </c>
      <c r="B4589" s="6" t="s">
        <v>5396</v>
      </c>
      <c r="C4589" s="14">
        <v>8449.4103400000004</v>
      </c>
      <c r="D4589" s="14">
        <v>0</v>
      </c>
      <c r="E4589" s="14">
        <f t="shared" si="438"/>
        <v>0</v>
      </c>
      <c r="F4589" s="14">
        <f t="shared" ref="F4589:H4590" si="443">SUM(F4590)</f>
        <v>0</v>
      </c>
      <c r="G4589" s="14">
        <f t="shared" si="443"/>
        <v>0</v>
      </c>
      <c r="H4589" s="14">
        <f t="shared" si="443"/>
        <v>0</v>
      </c>
    </row>
    <row r="4590" spans="1:8" ht="16.5" thickTop="1" thickBot="1" x14ac:dyDescent="0.3">
      <c r="A4590" s="5" t="s">
        <v>5397</v>
      </c>
      <c r="B4590" s="7" t="s">
        <v>20</v>
      </c>
      <c r="C4590" s="15">
        <v>8449.4103400000004</v>
      </c>
      <c r="D4590" s="15">
        <v>0</v>
      </c>
      <c r="E4590" s="15">
        <f t="shared" si="438"/>
        <v>0</v>
      </c>
      <c r="F4590" s="15">
        <f t="shared" si="443"/>
        <v>0</v>
      </c>
      <c r="G4590" s="15">
        <f t="shared" si="443"/>
        <v>0</v>
      </c>
      <c r="H4590" s="15">
        <f t="shared" si="443"/>
        <v>0</v>
      </c>
    </row>
    <row r="4591" spans="1:8" ht="16.5" thickTop="1" thickBot="1" x14ac:dyDescent="0.3">
      <c r="A4591" s="5" t="s">
        <v>5398</v>
      </c>
      <c r="B4591" s="8" t="s">
        <v>34</v>
      </c>
      <c r="C4591" s="15">
        <v>8449.4103400000004</v>
      </c>
      <c r="D4591" s="15">
        <v>0</v>
      </c>
      <c r="E4591" s="15">
        <f t="shared" si="438"/>
        <v>0</v>
      </c>
      <c r="F4591" s="15">
        <v>0</v>
      </c>
      <c r="G4591" s="15">
        <v>0</v>
      </c>
      <c r="H4591" s="15">
        <v>0</v>
      </c>
    </row>
    <row r="4592" spans="1:8" ht="31.5" thickTop="1" thickBot="1" x14ac:dyDescent="0.3">
      <c r="A4592" s="5" t="s">
        <v>5399</v>
      </c>
      <c r="B4592" s="6" t="s">
        <v>5400</v>
      </c>
      <c r="C4592" s="14">
        <v>85952.5864</v>
      </c>
      <c r="D4592" s="14">
        <v>100000</v>
      </c>
      <c r="E4592" s="14">
        <f t="shared" si="438"/>
        <v>86650</v>
      </c>
      <c r="F4592" s="14">
        <f>SUM(F4596,F4604,F4620)</f>
        <v>0</v>
      </c>
      <c r="G4592" s="14">
        <f>SUM(G4596,G4604,G4620)</f>
        <v>0</v>
      </c>
      <c r="H4592" s="14">
        <f>SUM(H4596,H4604,H4620)</f>
        <v>86650</v>
      </c>
    </row>
    <row r="4593" spans="1:8" ht="16.5" thickTop="1" thickBot="1" x14ac:dyDescent="0.3">
      <c r="A4593" s="5" t="s">
        <v>5401</v>
      </c>
      <c r="B4593" s="7" t="s">
        <v>20</v>
      </c>
      <c r="C4593" s="15">
        <v>10399.48389</v>
      </c>
      <c r="D4593" s="15">
        <v>10400</v>
      </c>
      <c r="E4593" s="15">
        <f t="shared" si="438"/>
        <v>0</v>
      </c>
      <c r="F4593" s="15">
        <f t="shared" ref="F4593:H4594" si="444">SUM(F4605)</f>
        <v>0</v>
      </c>
      <c r="G4593" s="15">
        <f t="shared" si="444"/>
        <v>0</v>
      </c>
      <c r="H4593" s="15">
        <f t="shared" si="444"/>
        <v>0</v>
      </c>
    </row>
    <row r="4594" spans="1:8" ht="16.5" thickTop="1" thickBot="1" x14ac:dyDescent="0.3">
      <c r="A4594" s="5" t="s">
        <v>5402</v>
      </c>
      <c r="B4594" s="8" t="s">
        <v>34</v>
      </c>
      <c r="C4594" s="15">
        <v>10399.48389</v>
      </c>
      <c r="D4594" s="15">
        <v>10400</v>
      </c>
      <c r="E4594" s="15">
        <f t="shared" si="438"/>
        <v>0</v>
      </c>
      <c r="F4594" s="15">
        <f t="shared" si="444"/>
        <v>0</v>
      </c>
      <c r="G4594" s="15">
        <f t="shared" si="444"/>
        <v>0</v>
      </c>
      <c r="H4594" s="15">
        <f t="shared" si="444"/>
        <v>0</v>
      </c>
    </row>
    <row r="4595" spans="1:8" ht="16.5" thickTop="1" thickBot="1" x14ac:dyDescent="0.3">
      <c r="A4595" s="5" t="s">
        <v>5403</v>
      </c>
      <c r="B4595" s="7" t="s">
        <v>38</v>
      </c>
      <c r="C4595" s="15">
        <v>75553.102509999997</v>
      </c>
      <c r="D4595" s="15">
        <v>89600</v>
      </c>
      <c r="E4595" s="15">
        <f t="shared" si="438"/>
        <v>86650</v>
      </c>
      <c r="F4595" s="15">
        <f>SUM(F4597,F4607,F4621)</f>
        <v>0</v>
      </c>
      <c r="G4595" s="15">
        <f>SUM(G4597,G4607,G4621)</f>
        <v>0</v>
      </c>
      <c r="H4595" s="15">
        <f>SUM(H4597,H4607,H4621)</f>
        <v>86650</v>
      </c>
    </row>
    <row r="4596" spans="1:8" ht="31.5" thickTop="1" thickBot="1" x14ac:dyDescent="0.3">
      <c r="A4596" s="5" t="s">
        <v>5404</v>
      </c>
      <c r="B4596" s="6" t="s">
        <v>5405</v>
      </c>
      <c r="C4596" s="14">
        <v>28142.817620000002</v>
      </c>
      <c r="D4596" s="14">
        <v>25000</v>
      </c>
      <c r="E4596" s="14">
        <f t="shared" si="438"/>
        <v>8997</v>
      </c>
      <c r="F4596" s="14">
        <f t="shared" ref="F4596:H4597" si="445">SUM(F4598,F4600,F4602)</f>
        <v>0</v>
      </c>
      <c r="G4596" s="14">
        <f t="shared" si="445"/>
        <v>0</v>
      </c>
      <c r="H4596" s="14">
        <f t="shared" si="445"/>
        <v>8997</v>
      </c>
    </row>
    <row r="4597" spans="1:8" ht="16.5" thickTop="1" thickBot="1" x14ac:dyDescent="0.3">
      <c r="A4597" s="5" t="s">
        <v>5406</v>
      </c>
      <c r="B4597" s="7" t="s">
        <v>38</v>
      </c>
      <c r="C4597" s="15">
        <v>28142.817620000002</v>
      </c>
      <c r="D4597" s="15">
        <v>25000</v>
      </c>
      <c r="E4597" s="15">
        <f t="shared" si="438"/>
        <v>8997</v>
      </c>
      <c r="F4597" s="15">
        <f t="shared" si="445"/>
        <v>0</v>
      </c>
      <c r="G4597" s="15">
        <f t="shared" si="445"/>
        <v>0</v>
      </c>
      <c r="H4597" s="15">
        <f t="shared" si="445"/>
        <v>8997</v>
      </c>
    </row>
    <row r="4598" spans="1:8" ht="31.5" thickTop="1" thickBot="1" x14ac:dyDescent="0.3">
      <c r="A4598" s="5" t="s">
        <v>5407</v>
      </c>
      <c r="B4598" s="6" t="s">
        <v>5408</v>
      </c>
      <c r="C4598" s="14">
        <v>0</v>
      </c>
      <c r="D4598" s="14">
        <v>0</v>
      </c>
      <c r="E4598" s="14">
        <f t="shared" si="438"/>
        <v>2997</v>
      </c>
      <c r="F4598" s="14">
        <f>SUM(F4599)</f>
        <v>0</v>
      </c>
      <c r="G4598" s="14">
        <f>SUM(G4599)</f>
        <v>0</v>
      </c>
      <c r="H4598" s="14">
        <f>SUM(H4599)</f>
        <v>2997</v>
      </c>
    </row>
    <row r="4599" spans="1:8" ht="16.5" thickTop="1" thickBot="1" x14ac:dyDescent="0.3">
      <c r="A4599" s="5" t="s">
        <v>5409</v>
      </c>
      <c r="B4599" s="7" t="s">
        <v>38</v>
      </c>
      <c r="C4599" s="15">
        <v>0</v>
      </c>
      <c r="D4599" s="15">
        <v>0</v>
      </c>
      <c r="E4599" s="15">
        <f t="shared" si="438"/>
        <v>2997</v>
      </c>
      <c r="F4599" s="15">
        <v>0</v>
      </c>
      <c r="G4599" s="15">
        <v>0</v>
      </c>
      <c r="H4599" s="15">
        <v>2997</v>
      </c>
    </row>
    <row r="4600" spans="1:8" ht="31.5" thickTop="1" thickBot="1" x14ac:dyDescent="0.3">
      <c r="A4600" s="5" t="s">
        <v>5410</v>
      </c>
      <c r="B4600" s="6" t="s">
        <v>5411</v>
      </c>
      <c r="C4600" s="14">
        <v>0</v>
      </c>
      <c r="D4600" s="14">
        <v>0</v>
      </c>
      <c r="E4600" s="14">
        <f t="shared" si="438"/>
        <v>6000</v>
      </c>
      <c r="F4600" s="14">
        <f>SUM(F4601)</f>
        <v>0</v>
      </c>
      <c r="G4600" s="14">
        <f>SUM(G4601)</f>
        <v>0</v>
      </c>
      <c r="H4600" s="14">
        <f>SUM(H4601)</f>
        <v>6000</v>
      </c>
    </row>
    <row r="4601" spans="1:8" ht="16.5" thickTop="1" thickBot="1" x14ac:dyDescent="0.3">
      <c r="A4601" s="5" t="s">
        <v>5412</v>
      </c>
      <c r="B4601" s="7" t="s">
        <v>38</v>
      </c>
      <c r="C4601" s="15">
        <v>0</v>
      </c>
      <c r="D4601" s="15">
        <v>0</v>
      </c>
      <c r="E4601" s="15">
        <f t="shared" si="438"/>
        <v>6000</v>
      </c>
      <c r="F4601" s="15">
        <v>0</v>
      </c>
      <c r="G4601" s="15">
        <v>0</v>
      </c>
      <c r="H4601" s="15">
        <v>6000</v>
      </c>
    </row>
    <row r="4602" spans="1:8" ht="31.5" thickTop="1" thickBot="1" x14ac:dyDescent="0.3">
      <c r="A4602" s="5" t="s">
        <v>5413</v>
      </c>
      <c r="B4602" s="6" t="s">
        <v>5414</v>
      </c>
      <c r="C4602" s="14">
        <v>28142.817620000002</v>
      </c>
      <c r="D4602" s="14">
        <v>25000</v>
      </c>
      <c r="E4602" s="14">
        <f t="shared" si="438"/>
        <v>0</v>
      </c>
      <c r="F4602" s="14">
        <f>SUM(F4603)</f>
        <v>0</v>
      </c>
      <c r="G4602" s="14">
        <f>SUM(G4603)</f>
        <v>0</v>
      </c>
      <c r="H4602" s="14">
        <f>SUM(H4603)</f>
        <v>0</v>
      </c>
    </row>
    <row r="4603" spans="1:8" ht="16.5" thickTop="1" thickBot="1" x14ac:dyDescent="0.3">
      <c r="A4603" s="5" t="s">
        <v>5415</v>
      </c>
      <c r="B4603" s="7" t="s">
        <v>38</v>
      </c>
      <c r="C4603" s="15">
        <v>28142.817620000002</v>
      </c>
      <c r="D4603" s="15">
        <v>25000</v>
      </c>
      <c r="E4603" s="15">
        <f t="shared" si="438"/>
        <v>0</v>
      </c>
      <c r="F4603" s="15">
        <v>0</v>
      </c>
      <c r="G4603" s="15">
        <v>0</v>
      </c>
      <c r="H4603" s="15">
        <v>0</v>
      </c>
    </row>
    <row r="4604" spans="1:8" ht="31.5" thickTop="1" thickBot="1" x14ac:dyDescent="0.3">
      <c r="A4604" s="5" t="s">
        <v>5416</v>
      </c>
      <c r="B4604" s="6" t="s">
        <v>5417</v>
      </c>
      <c r="C4604" s="14">
        <v>40846.621270000003</v>
      </c>
      <c r="D4604" s="14">
        <v>55000</v>
      </c>
      <c r="E4604" s="14">
        <f t="shared" si="438"/>
        <v>32087.8</v>
      </c>
      <c r="F4604" s="14">
        <f>SUM(F4608,F4610,F4614,F4616,F4618)</f>
        <v>0</v>
      </c>
      <c r="G4604" s="14">
        <f>SUM(G4608,G4610,G4614,G4616,G4618)</f>
        <v>0</v>
      </c>
      <c r="H4604" s="14">
        <f>SUM(H4608,H4610,H4614,H4616,H4618)</f>
        <v>32087.8</v>
      </c>
    </row>
    <row r="4605" spans="1:8" ht="16.5" thickTop="1" thickBot="1" x14ac:dyDescent="0.3">
      <c r="A4605" s="5" t="s">
        <v>5418</v>
      </c>
      <c r="B4605" s="7" t="s">
        <v>20</v>
      </c>
      <c r="C4605" s="15">
        <v>10399.48389</v>
      </c>
      <c r="D4605" s="15">
        <v>10400</v>
      </c>
      <c r="E4605" s="15">
        <f t="shared" si="438"/>
        <v>0</v>
      </c>
      <c r="F4605" s="15">
        <f t="shared" ref="F4605:H4606" si="446">SUM(F4611)</f>
        <v>0</v>
      </c>
      <c r="G4605" s="15">
        <f t="shared" si="446"/>
        <v>0</v>
      </c>
      <c r="H4605" s="15">
        <f t="shared" si="446"/>
        <v>0</v>
      </c>
    </row>
    <row r="4606" spans="1:8" ht="16.5" thickTop="1" thickBot="1" x14ac:dyDescent="0.3">
      <c r="A4606" s="5" t="s">
        <v>5419</v>
      </c>
      <c r="B4606" s="8" t="s">
        <v>34</v>
      </c>
      <c r="C4606" s="15">
        <v>10399.48389</v>
      </c>
      <c r="D4606" s="15">
        <v>10400</v>
      </c>
      <c r="E4606" s="15">
        <f t="shared" si="438"/>
        <v>0</v>
      </c>
      <c r="F4606" s="15">
        <f t="shared" si="446"/>
        <v>0</v>
      </c>
      <c r="G4606" s="15">
        <f t="shared" si="446"/>
        <v>0</v>
      </c>
      <c r="H4606" s="15">
        <f t="shared" si="446"/>
        <v>0</v>
      </c>
    </row>
    <row r="4607" spans="1:8" ht="16.5" thickTop="1" thickBot="1" x14ac:dyDescent="0.3">
      <c r="A4607" s="5" t="s">
        <v>5420</v>
      </c>
      <c r="B4607" s="7" t="s">
        <v>38</v>
      </c>
      <c r="C4607" s="15">
        <v>30447.13738</v>
      </c>
      <c r="D4607" s="15">
        <v>44600</v>
      </c>
      <c r="E4607" s="15">
        <f t="shared" si="438"/>
        <v>32087.8</v>
      </c>
      <c r="F4607" s="15">
        <f>SUM(F4609,F4613,F4615,F4617,F4619)</f>
        <v>0</v>
      </c>
      <c r="G4607" s="15">
        <f>SUM(G4609,G4613,G4615,G4617,G4619)</f>
        <v>0</v>
      </c>
      <c r="H4607" s="15">
        <f>SUM(H4609,H4613,H4615,H4617,H4619)</f>
        <v>32087.8</v>
      </c>
    </row>
    <row r="4608" spans="1:8" ht="31.5" thickTop="1" thickBot="1" x14ac:dyDescent="0.3">
      <c r="A4608" s="5" t="s">
        <v>5421</v>
      </c>
      <c r="B4608" s="6" t="s">
        <v>5422</v>
      </c>
      <c r="C4608" s="14">
        <v>0</v>
      </c>
      <c r="D4608" s="14">
        <v>20000</v>
      </c>
      <c r="E4608" s="14">
        <f t="shared" si="438"/>
        <v>15899</v>
      </c>
      <c r="F4608" s="14">
        <f>SUM(F4609)</f>
        <v>0</v>
      </c>
      <c r="G4608" s="14">
        <f>SUM(G4609)</f>
        <v>0</v>
      </c>
      <c r="H4608" s="14">
        <f>SUM(H4609)</f>
        <v>15899</v>
      </c>
    </row>
    <row r="4609" spans="1:8" ht="16.5" thickTop="1" thickBot="1" x14ac:dyDescent="0.3">
      <c r="A4609" s="5" t="s">
        <v>5423</v>
      </c>
      <c r="B4609" s="7" t="s">
        <v>38</v>
      </c>
      <c r="C4609" s="15">
        <v>0</v>
      </c>
      <c r="D4609" s="15">
        <v>20000</v>
      </c>
      <c r="E4609" s="15">
        <f t="shared" si="438"/>
        <v>15899</v>
      </c>
      <c r="F4609" s="15">
        <v>0</v>
      </c>
      <c r="G4609" s="15">
        <v>0</v>
      </c>
      <c r="H4609" s="15">
        <v>15899</v>
      </c>
    </row>
    <row r="4610" spans="1:8" ht="31.5" thickTop="1" thickBot="1" x14ac:dyDescent="0.3">
      <c r="A4610" s="5" t="s">
        <v>5424</v>
      </c>
      <c r="B4610" s="6" t="s">
        <v>5425</v>
      </c>
      <c r="C4610" s="14">
        <v>40846.621270000003</v>
      </c>
      <c r="D4610" s="14">
        <v>35000</v>
      </c>
      <c r="E4610" s="14">
        <f t="shared" si="438"/>
        <v>8208</v>
      </c>
      <c r="F4610" s="14">
        <f>SUM(F4611,F4613)</f>
        <v>0</v>
      </c>
      <c r="G4610" s="14">
        <f>SUM(G4611,G4613)</f>
        <v>0</v>
      </c>
      <c r="H4610" s="14">
        <f>SUM(H4611,H4613)</f>
        <v>8208</v>
      </c>
    </row>
    <row r="4611" spans="1:8" ht="16.5" thickTop="1" thickBot="1" x14ac:dyDescent="0.3">
      <c r="A4611" s="5" t="s">
        <v>5426</v>
      </c>
      <c r="B4611" s="7" t="s">
        <v>20</v>
      </c>
      <c r="C4611" s="15">
        <v>10399.48389</v>
      </c>
      <c r="D4611" s="15">
        <v>10400</v>
      </c>
      <c r="E4611" s="15">
        <f t="shared" si="438"/>
        <v>0</v>
      </c>
      <c r="F4611" s="15">
        <f>SUM(F4612)</f>
        <v>0</v>
      </c>
      <c r="G4611" s="15">
        <f>SUM(G4612)</f>
        <v>0</v>
      </c>
      <c r="H4611" s="15">
        <f>SUM(H4612)</f>
        <v>0</v>
      </c>
    </row>
    <row r="4612" spans="1:8" ht="16.5" thickTop="1" thickBot="1" x14ac:dyDescent="0.3">
      <c r="A4612" s="5" t="s">
        <v>5427</v>
      </c>
      <c r="B4612" s="8" t="s">
        <v>34</v>
      </c>
      <c r="C4612" s="15">
        <v>10399.48389</v>
      </c>
      <c r="D4612" s="15">
        <v>10400</v>
      </c>
      <c r="E4612" s="15">
        <f t="shared" si="438"/>
        <v>0</v>
      </c>
      <c r="F4612" s="15">
        <v>0</v>
      </c>
      <c r="G4612" s="15">
        <v>0</v>
      </c>
      <c r="H4612" s="15">
        <v>0</v>
      </c>
    </row>
    <row r="4613" spans="1:8" ht="16.5" thickTop="1" thickBot="1" x14ac:dyDescent="0.3">
      <c r="A4613" s="5" t="s">
        <v>5428</v>
      </c>
      <c r="B4613" s="7" t="s">
        <v>38</v>
      </c>
      <c r="C4613" s="15">
        <v>30447.13738</v>
      </c>
      <c r="D4613" s="15">
        <v>24600</v>
      </c>
      <c r="E4613" s="15">
        <f t="shared" si="438"/>
        <v>8208</v>
      </c>
      <c r="F4613" s="15">
        <v>0</v>
      </c>
      <c r="G4613" s="15">
        <v>0</v>
      </c>
      <c r="H4613" s="15">
        <v>8208</v>
      </c>
    </row>
    <row r="4614" spans="1:8" ht="31.5" thickTop="1" thickBot="1" x14ac:dyDescent="0.3">
      <c r="A4614" s="5" t="s">
        <v>5429</v>
      </c>
      <c r="B4614" s="6" t="s">
        <v>5430</v>
      </c>
      <c r="C4614" s="14">
        <v>0</v>
      </c>
      <c r="D4614" s="14">
        <v>0</v>
      </c>
      <c r="E4614" s="14">
        <f t="shared" ref="E4614:E4677" si="447">SUM(F4614:H4614)</f>
        <v>5534.6</v>
      </c>
      <c r="F4614" s="14">
        <f>SUM(F4615)</f>
        <v>0</v>
      </c>
      <c r="G4614" s="14">
        <f>SUM(G4615)</f>
        <v>0</v>
      </c>
      <c r="H4614" s="14">
        <f>SUM(H4615)</f>
        <v>5534.6</v>
      </c>
    </row>
    <row r="4615" spans="1:8" ht="16.5" thickTop="1" thickBot="1" x14ac:dyDescent="0.3">
      <c r="A4615" s="5" t="s">
        <v>5431</v>
      </c>
      <c r="B4615" s="7" t="s">
        <v>38</v>
      </c>
      <c r="C4615" s="15">
        <v>0</v>
      </c>
      <c r="D4615" s="15">
        <v>0</v>
      </c>
      <c r="E4615" s="15">
        <f t="shared" si="447"/>
        <v>5534.6</v>
      </c>
      <c r="F4615" s="15">
        <v>0</v>
      </c>
      <c r="G4615" s="15">
        <v>0</v>
      </c>
      <c r="H4615" s="15">
        <v>5534.6</v>
      </c>
    </row>
    <row r="4616" spans="1:8" ht="31.5" thickTop="1" thickBot="1" x14ac:dyDescent="0.3">
      <c r="A4616" s="5" t="s">
        <v>5432</v>
      </c>
      <c r="B4616" s="6" t="s">
        <v>5433</v>
      </c>
      <c r="C4616" s="14">
        <v>0</v>
      </c>
      <c r="D4616" s="14">
        <v>0</v>
      </c>
      <c r="E4616" s="14">
        <f t="shared" si="447"/>
        <v>1717.2</v>
      </c>
      <c r="F4616" s="14">
        <f>SUM(F4617)</f>
        <v>0</v>
      </c>
      <c r="G4616" s="14">
        <f>SUM(G4617)</f>
        <v>0</v>
      </c>
      <c r="H4616" s="14">
        <f>SUM(H4617)</f>
        <v>1717.2</v>
      </c>
    </row>
    <row r="4617" spans="1:8" ht="16.5" thickTop="1" thickBot="1" x14ac:dyDescent="0.3">
      <c r="A4617" s="5" t="s">
        <v>5434</v>
      </c>
      <c r="B4617" s="7" t="s">
        <v>38</v>
      </c>
      <c r="C4617" s="15">
        <v>0</v>
      </c>
      <c r="D4617" s="15">
        <v>0</v>
      </c>
      <c r="E4617" s="15">
        <f t="shared" si="447"/>
        <v>1717.2</v>
      </c>
      <c r="F4617" s="15">
        <v>0</v>
      </c>
      <c r="G4617" s="15">
        <v>0</v>
      </c>
      <c r="H4617" s="15">
        <v>1717.2</v>
      </c>
    </row>
    <row r="4618" spans="1:8" ht="31.5" thickTop="1" thickBot="1" x14ac:dyDescent="0.3">
      <c r="A4618" s="5" t="s">
        <v>5435</v>
      </c>
      <c r="B4618" s="6" t="s">
        <v>5436</v>
      </c>
      <c r="C4618" s="14">
        <v>0</v>
      </c>
      <c r="D4618" s="14">
        <v>0</v>
      </c>
      <c r="E4618" s="14">
        <f t="shared" si="447"/>
        <v>729</v>
      </c>
      <c r="F4618" s="14">
        <f>SUM(F4619)</f>
        <v>0</v>
      </c>
      <c r="G4618" s="14">
        <f>SUM(G4619)</f>
        <v>0</v>
      </c>
      <c r="H4618" s="14">
        <f>SUM(H4619)</f>
        <v>729</v>
      </c>
    </row>
    <row r="4619" spans="1:8" ht="16.5" thickTop="1" thickBot="1" x14ac:dyDescent="0.3">
      <c r="A4619" s="5" t="s">
        <v>5437</v>
      </c>
      <c r="B4619" s="7" t="s">
        <v>38</v>
      </c>
      <c r="C4619" s="15">
        <v>0</v>
      </c>
      <c r="D4619" s="15">
        <v>0</v>
      </c>
      <c r="E4619" s="15">
        <f t="shared" si="447"/>
        <v>729</v>
      </c>
      <c r="F4619" s="15">
        <v>0</v>
      </c>
      <c r="G4619" s="15">
        <v>0</v>
      </c>
      <c r="H4619" s="15">
        <v>729</v>
      </c>
    </row>
    <row r="4620" spans="1:8" ht="16.5" thickTop="1" thickBot="1" x14ac:dyDescent="0.3">
      <c r="A4620" s="5" t="s">
        <v>5438</v>
      </c>
      <c r="B4620" s="6" t="s">
        <v>5439</v>
      </c>
      <c r="C4620" s="14">
        <v>16963.147509999999</v>
      </c>
      <c r="D4620" s="14">
        <v>20000</v>
      </c>
      <c r="E4620" s="14">
        <f t="shared" si="447"/>
        <v>45565.2</v>
      </c>
      <c r="F4620" s="14">
        <f>SUM(F4621)</f>
        <v>0</v>
      </c>
      <c r="G4620" s="14">
        <f>SUM(G4621)</f>
        <v>0</v>
      </c>
      <c r="H4620" s="14">
        <f>SUM(H4621)</f>
        <v>45565.2</v>
      </c>
    </row>
    <row r="4621" spans="1:8" ht="16.5" thickTop="1" thickBot="1" x14ac:dyDescent="0.3">
      <c r="A4621" s="5" t="s">
        <v>5440</v>
      </c>
      <c r="B4621" s="7" t="s">
        <v>38</v>
      </c>
      <c r="C4621" s="15">
        <v>16963.147509999999</v>
      </c>
      <c r="D4621" s="15">
        <v>20000</v>
      </c>
      <c r="E4621" s="15">
        <f t="shared" si="447"/>
        <v>45565.2</v>
      </c>
      <c r="F4621" s="15">
        <v>0</v>
      </c>
      <c r="G4621" s="15">
        <v>0</v>
      </c>
      <c r="H4621" s="15">
        <v>45565.2</v>
      </c>
    </row>
    <row r="4622" spans="1:8" ht="16.5" thickTop="1" thickBot="1" x14ac:dyDescent="0.3">
      <c r="A4622" s="5" t="s">
        <v>5441</v>
      </c>
      <c r="B4622" s="6" t="s">
        <v>5442</v>
      </c>
      <c r="C4622" s="14">
        <v>314332.13267999998</v>
      </c>
      <c r="D4622" s="14">
        <v>321350</v>
      </c>
      <c r="E4622" s="14">
        <f t="shared" si="447"/>
        <v>238140</v>
      </c>
      <c r="F4622" s="14">
        <f t="shared" ref="F4622:H4625" si="448">SUM(F4633,F4766,F4825,F4861)</f>
        <v>208240</v>
      </c>
      <c r="G4622" s="14">
        <f t="shared" si="448"/>
        <v>4900</v>
      </c>
      <c r="H4622" s="14">
        <f t="shared" si="448"/>
        <v>25000</v>
      </c>
    </row>
    <row r="4623" spans="1:8" ht="16.5" thickTop="1" thickBot="1" x14ac:dyDescent="0.3">
      <c r="A4623" s="5" t="s">
        <v>5443</v>
      </c>
      <c r="B4623" s="7" t="s">
        <v>20</v>
      </c>
      <c r="C4623" s="15">
        <v>186784.05864</v>
      </c>
      <c r="D4623" s="15">
        <v>208475</v>
      </c>
      <c r="E4623" s="15">
        <f t="shared" si="447"/>
        <v>151377</v>
      </c>
      <c r="F4623" s="15">
        <f t="shared" si="448"/>
        <v>144777</v>
      </c>
      <c r="G4623" s="15">
        <f t="shared" si="448"/>
        <v>1600</v>
      </c>
      <c r="H4623" s="15">
        <f t="shared" si="448"/>
        <v>5000</v>
      </c>
    </row>
    <row r="4624" spans="1:8" ht="16.5" thickTop="1" thickBot="1" x14ac:dyDescent="0.3">
      <c r="A4624" s="5" t="s">
        <v>5444</v>
      </c>
      <c r="B4624" s="8" t="s">
        <v>22</v>
      </c>
      <c r="C4624" s="15">
        <v>20501.402090000003</v>
      </c>
      <c r="D4624" s="15">
        <v>20770</v>
      </c>
      <c r="E4624" s="15">
        <f t="shared" si="447"/>
        <v>20470</v>
      </c>
      <c r="F4624" s="15">
        <f t="shared" si="448"/>
        <v>20470</v>
      </c>
      <c r="G4624" s="15">
        <f t="shared" si="448"/>
        <v>0</v>
      </c>
      <c r="H4624" s="15">
        <f t="shared" si="448"/>
        <v>0</v>
      </c>
    </row>
    <row r="4625" spans="1:8" ht="16.5" thickTop="1" thickBot="1" x14ac:dyDescent="0.3">
      <c r="A4625" s="5" t="s">
        <v>5445</v>
      </c>
      <c r="B4625" s="8" t="s">
        <v>24</v>
      </c>
      <c r="C4625" s="15">
        <v>26567.89428</v>
      </c>
      <c r="D4625" s="15">
        <v>32175</v>
      </c>
      <c r="E4625" s="15">
        <f t="shared" si="447"/>
        <v>26700</v>
      </c>
      <c r="F4625" s="15">
        <f t="shared" si="448"/>
        <v>26700</v>
      </c>
      <c r="G4625" s="15">
        <f t="shared" si="448"/>
        <v>0</v>
      </c>
      <c r="H4625" s="15">
        <f t="shared" si="448"/>
        <v>0</v>
      </c>
    </row>
    <row r="4626" spans="1:8" ht="16.5" thickTop="1" thickBot="1" x14ac:dyDescent="0.3">
      <c r="A4626" s="5" t="s">
        <v>5446</v>
      </c>
      <c r="B4626" s="8" t="s">
        <v>28</v>
      </c>
      <c r="C4626" s="15">
        <v>51138.280209999997</v>
      </c>
      <c r="D4626" s="15">
        <v>74250</v>
      </c>
      <c r="E4626" s="15">
        <f t="shared" si="447"/>
        <v>69760</v>
      </c>
      <c r="F4626" s="15">
        <f>SUM(F4637)</f>
        <v>69760</v>
      </c>
      <c r="G4626" s="15">
        <f>SUM(G4637)</f>
        <v>0</v>
      </c>
      <c r="H4626" s="15">
        <f>SUM(H4637)</f>
        <v>0</v>
      </c>
    </row>
    <row r="4627" spans="1:8" ht="16.5" thickTop="1" thickBot="1" x14ac:dyDescent="0.3">
      <c r="A4627" s="5" t="s">
        <v>5447</v>
      </c>
      <c r="B4627" s="8" t="s">
        <v>30</v>
      </c>
      <c r="C4627" s="15">
        <v>919.28001999999992</v>
      </c>
      <c r="D4627" s="15">
        <v>481</v>
      </c>
      <c r="E4627" s="15">
        <f t="shared" si="447"/>
        <v>534</v>
      </c>
      <c r="F4627" s="15">
        <f t="shared" ref="F4627:H4630" si="449">SUM(F4638,F4770,F4829,F4865)</f>
        <v>534</v>
      </c>
      <c r="G4627" s="15">
        <f t="shared" si="449"/>
        <v>0</v>
      </c>
      <c r="H4627" s="15">
        <f t="shared" si="449"/>
        <v>0</v>
      </c>
    </row>
    <row r="4628" spans="1:8" ht="16.5" thickTop="1" thickBot="1" x14ac:dyDescent="0.3">
      <c r="A4628" s="5" t="s">
        <v>5448</v>
      </c>
      <c r="B4628" s="8" t="s">
        <v>32</v>
      </c>
      <c r="C4628" s="15">
        <v>196.40131</v>
      </c>
      <c r="D4628" s="15">
        <v>204</v>
      </c>
      <c r="E4628" s="15">
        <f t="shared" si="447"/>
        <v>190</v>
      </c>
      <c r="F4628" s="15">
        <f t="shared" si="449"/>
        <v>190</v>
      </c>
      <c r="G4628" s="15">
        <f t="shared" si="449"/>
        <v>0</v>
      </c>
      <c r="H4628" s="15">
        <f t="shared" si="449"/>
        <v>0</v>
      </c>
    </row>
    <row r="4629" spans="1:8" ht="16.5" thickTop="1" thickBot="1" x14ac:dyDescent="0.3">
      <c r="A4629" s="5" t="s">
        <v>5449</v>
      </c>
      <c r="B4629" s="8" t="s">
        <v>34</v>
      </c>
      <c r="C4629" s="15">
        <v>87460.800730000003</v>
      </c>
      <c r="D4629" s="15">
        <v>80595</v>
      </c>
      <c r="E4629" s="15">
        <f t="shared" si="447"/>
        <v>33723</v>
      </c>
      <c r="F4629" s="15">
        <f t="shared" si="449"/>
        <v>27123</v>
      </c>
      <c r="G4629" s="15">
        <f t="shared" si="449"/>
        <v>1600</v>
      </c>
      <c r="H4629" s="15">
        <f t="shared" si="449"/>
        <v>5000</v>
      </c>
    </row>
    <row r="4630" spans="1:8" ht="16.5" thickTop="1" thickBot="1" x14ac:dyDescent="0.3">
      <c r="A4630" s="5" t="s">
        <v>5450</v>
      </c>
      <c r="B4630" s="7" t="s">
        <v>36</v>
      </c>
      <c r="C4630" s="15">
        <v>14347.80312</v>
      </c>
      <c r="D4630" s="15">
        <v>13775</v>
      </c>
      <c r="E4630" s="15">
        <f t="shared" si="447"/>
        <v>5735</v>
      </c>
      <c r="F4630" s="15">
        <f t="shared" si="449"/>
        <v>5735</v>
      </c>
      <c r="G4630" s="15">
        <f t="shared" si="449"/>
        <v>0</v>
      </c>
      <c r="H4630" s="15">
        <f t="shared" si="449"/>
        <v>0</v>
      </c>
    </row>
    <row r="4631" spans="1:8" ht="16.5" thickTop="1" thickBot="1" x14ac:dyDescent="0.3">
      <c r="A4631" s="5" t="s">
        <v>5451</v>
      </c>
      <c r="B4631" s="7" t="s">
        <v>38</v>
      </c>
      <c r="C4631" s="15">
        <v>113197.27847999999</v>
      </c>
      <c r="D4631" s="15">
        <v>99100</v>
      </c>
      <c r="E4631" s="15">
        <f t="shared" si="447"/>
        <v>81028</v>
      </c>
      <c r="F4631" s="15">
        <f>SUM(F4642,F4869)</f>
        <v>57728</v>
      </c>
      <c r="G4631" s="15">
        <f>SUM(G4642,G4869)</f>
        <v>3300</v>
      </c>
      <c r="H4631" s="15">
        <f>SUM(H4642,H4869)</f>
        <v>20000</v>
      </c>
    </row>
    <row r="4632" spans="1:8" ht="16.5" thickTop="1" thickBot="1" x14ac:dyDescent="0.3">
      <c r="A4632" s="5" t="s">
        <v>5452</v>
      </c>
      <c r="B4632" s="7" t="s">
        <v>40</v>
      </c>
      <c r="C4632" s="15">
        <v>2.9924399999999998</v>
      </c>
      <c r="D4632" s="15">
        <v>0</v>
      </c>
      <c r="E4632" s="15">
        <f t="shared" si="447"/>
        <v>0</v>
      </c>
      <c r="F4632" s="15">
        <f>SUM(F4643,F4774,F4833,F4870)</f>
        <v>0</v>
      </c>
      <c r="G4632" s="15">
        <f>SUM(G4643,G4774,G4833,G4870)</f>
        <v>0</v>
      </c>
      <c r="H4632" s="15">
        <f>SUM(H4643,H4774,H4833,H4870)</f>
        <v>0</v>
      </c>
    </row>
    <row r="4633" spans="1:8" ht="16.5" thickTop="1" thickBot="1" x14ac:dyDescent="0.3">
      <c r="A4633" s="5" t="s">
        <v>5453</v>
      </c>
      <c r="B4633" s="6" t="s">
        <v>5454</v>
      </c>
      <c r="C4633" s="14">
        <v>231793.15479</v>
      </c>
      <c r="D4633" s="14">
        <v>251870</v>
      </c>
      <c r="E4633" s="14">
        <f t="shared" si="447"/>
        <v>176440</v>
      </c>
      <c r="F4633" s="14">
        <f>SUM(F4644,F4652,F4659,F4673,F4676,F4694,F4703,F4707,F4709,F4714,F4718,F4722,F4726,F4755,F4759,F4764)</f>
        <v>146540</v>
      </c>
      <c r="G4633" s="14">
        <f>SUM(G4644,G4652,G4659,G4673,G4676,G4694,G4703,G4707,G4709,G4714,G4718,G4722,G4726,G4755,G4759,G4764)</f>
        <v>4900</v>
      </c>
      <c r="H4633" s="14">
        <f>SUM(H4644,H4652,H4659,H4673,H4676,H4694,H4703,H4707,H4709,H4714,H4718,H4722,H4726,H4755,H4759,H4764)</f>
        <v>25000</v>
      </c>
    </row>
    <row r="4634" spans="1:8" ht="16.5" thickTop="1" thickBot="1" x14ac:dyDescent="0.3">
      <c r="A4634" s="5" t="s">
        <v>5455</v>
      </c>
      <c r="B4634" s="7" t="s">
        <v>20</v>
      </c>
      <c r="C4634" s="15">
        <v>113602.82187</v>
      </c>
      <c r="D4634" s="15">
        <v>145600</v>
      </c>
      <c r="E4634" s="15">
        <f t="shared" si="447"/>
        <v>92107</v>
      </c>
      <c r="F4634" s="15">
        <f>SUM(F4645,F4653,F4660,F4674,F4677,F4695,F4704,F4710,F4715,F4719,F4723,F4727,F4756,F4760)</f>
        <v>85507</v>
      </c>
      <c r="G4634" s="15">
        <f>SUM(G4645,G4653,G4660,G4674,G4677,G4695,G4704,G4710,G4715,G4719,G4723,G4727,G4756,G4760)</f>
        <v>1600</v>
      </c>
      <c r="H4634" s="15">
        <f>SUM(H4645,H4653,H4660,H4674,H4677,H4695,H4704,H4710,H4715,H4719,H4723,H4727,H4756,H4760)</f>
        <v>5000</v>
      </c>
    </row>
    <row r="4635" spans="1:8" ht="16.5" thickTop="1" thickBot="1" x14ac:dyDescent="0.3">
      <c r="A4635" s="5" t="s">
        <v>5456</v>
      </c>
      <c r="B4635" s="8" t="s">
        <v>22</v>
      </c>
      <c r="C4635" s="15">
        <v>8172.6071000000002</v>
      </c>
      <c r="D4635" s="15">
        <v>8080</v>
      </c>
      <c r="E4635" s="15">
        <f t="shared" si="447"/>
        <v>7780</v>
      </c>
      <c r="F4635" s="15">
        <f>SUM(F4646,F4654,F4678)</f>
        <v>7780</v>
      </c>
      <c r="G4635" s="15">
        <f>SUM(G4646,G4654,G4678)</f>
        <v>0</v>
      </c>
      <c r="H4635" s="15">
        <f>SUM(H4646,H4654,H4678)</f>
        <v>0</v>
      </c>
    </row>
    <row r="4636" spans="1:8" ht="16.5" thickTop="1" thickBot="1" x14ac:dyDescent="0.3">
      <c r="A4636" s="5" t="s">
        <v>5457</v>
      </c>
      <c r="B4636" s="8" t="s">
        <v>24</v>
      </c>
      <c r="C4636" s="15">
        <v>4725.7355600000001</v>
      </c>
      <c r="D4636" s="15">
        <v>6915</v>
      </c>
      <c r="E4636" s="15">
        <f t="shared" si="447"/>
        <v>5075</v>
      </c>
      <c r="F4636" s="15">
        <f>SUM(F4647,F4655,F4661,F4675,F4679,F4696,F4705,F4711,F4716,F4720,F4724,F4757,F4761)</f>
        <v>5075</v>
      </c>
      <c r="G4636" s="15">
        <f>SUM(G4647,G4655,G4661,G4675,G4679,G4696,G4705,G4711,G4716,G4720,G4724,G4757,G4761)</f>
        <v>0</v>
      </c>
      <c r="H4636" s="15">
        <f>SUM(H4647,H4655,H4661,H4675,H4679,H4696,H4705,H4711,H4716,H4720,H4724,H4757,H4761)</f>
        <v>0</v>
      </c>
    </row>
    <row r="4637" spans="1:8" ht="16.5" thickTop="1" thickBot="1" x14ac:dyDescent="0.3">
      <c r="A4637" s="5" t="s">
        <v>5458</v>
      </c>
      <c r="B4637" s="8" t="s">
        <v>28</v>
      </c>
      <c r="C4637" s="15">
        <v>51138.280209999997</v>
      </c>
      <c r="D4637" s="15">
        <v>74250</v>
      </c>
      <c r="E4637" s="15">
        <f t="shared" si="447"/>
        <v>69760</v>
      </c>
      <c r="F4637" s="15">
        <f>SUM(F4662,F4697,F4706,F4712,F4717,F4721,F4758)</f>
        <v>69760</v>
      </c>
      <c r="G4637" s="15">
        <f>SUM(G4662,G4697,G4706,G4712,G4717,G4721,G4758)</f>
        <v>0</v>
      </c>
      <c r="H4637" s="15">
        <f>SUM(H4662,H4697,H4706,H4712,H4717,H4721,H4758)</f>
        <v>0</v>
      </c>
    </row>
    <row r="4638" spans="1:8" ht="16.5" thickTop="1" thickBot="1" x14ac:dyDescent="0.3">
      <c r="A4638" s="5" t="s">
        <v>5459</v>
      </c>
      <c r="B4638" s="8" t="s">
        <v>30</v>
      </c>
      <c r="C4638" s="15">
        <v>806.55926999999997</v>
      </c>
      <c r="D4638" s="15">
        <v>420</v>
      </c>
      <c r="E4638" s="15">
        <f t="shared" si="447"/>
        <v>450</v>
      </c>
      <c r="F4638" s="15">
        <f>SUM(F4648)</f>
        <v>450</v>
      </c>
      <c r="G4638" s="15">
        <f>SUM(G4648)</f>
        <v>0</v>
      </c>
      <c r="H4638" s="15">
        <f>SUM(H4648)</f>
        <v>0</v>
      </c>
    </row>
    <row r="4639" spans="1:8" ht="16.5" thickTop="1" thickBot="1" x14ac:dyDescent="0.3">
      <c r="A4639" s="5" t="s">
        <v>5460</v>
      </c>
      <c r="B4639" s="8" t="s">
        <v>32</v>
      </c>
      <c r="C4639" s="15">
        <v>129.14771999999999</v>
      </c>
      <c r="D4639" s="15">
        <v>115</v>
      </c>
      <c r="E4639" s="15">
        <f t="shared" si="447"/>
        <v>90</v>
      </c>
      <c r="F4639" s="15">
        <f>SUM(F4649,F4656,F4680,F4698)</f>
        <v>90</v>
      </c>
      <c r="G4639" s="15">
        <f>SUM(G4649,G4656,G4680,G4698)</f>
        <v>0</v>
      </c>
      <c r="H4639" s="15">
        <f>SUM(H4649,H4656,H4680,H4698)</f>
        <v>0</v>
      </c>
    </row>
    <row r="4640" spans="1:8" ht="16.5" thickTop="1" thickBot="1" x14ac:dyDescent="0.3">
      <c r="A4640" s="5" t="s">
        <v>5461</v>
      </c>
      <c r="B4640" s="8" t="s">
        <v>34</v>
      </c>
      <c r="C4640" s="15">
        <v>48630.492010000002</v>
      </c>
      <c r="D4640" s="15">
        <v>55820</v>
      </c>
      <c r="E4640" s="15">
        <f t="shared" si="447"/>
        <v>8952</v>
      </c>
      <c r="F4640" s="15">
        <f>SUM(F4650,F4657,F4681,F4699,F4725,F4728,F4762)</f>
        <v>2352</v>
      </c>
      <c r="G4640" s="15">
        <f>SUM(G4650,G4657,G4681,G4699,G4725,G4728,G4762)</f>
        <v>1600</v>
      </c>
      <c r="H4640" s="15">
        <f>SUM(H4650,H4657,H4681,H4699,H4725,H4728,H4762)</f>
        <v>5000</v>
      </c>
    </row>
    <row r="4641" spans="1:8" ht="16.5" thickTop="1" thickBot="1" x14ac:dyDescent="0.3">
      <c r="A4641" s="5" t="s">
        <v>5462</v>
      </c>
      <c r="B4641" s="7" t="s">
        <v>36</v>
      </c>
      <c r="C4641" s="15">
        <v>5563.0544399999999</v>
      </c>
      <c r="D4641" s="15">
        <v>8570</v>
      </c>
      <c r="E4641" s="15">
        <f t="shared" si="447"/>
        <v>3305</v>
      </c>
      <c r="F4641" s="15">
        <f>SUM(F4651,F4658,F4663,F4682,F4700,F4729)</f>
        <v>3305</v>
      </c>
      <c r="G4641" s="15">
        <f>SUM(G4651,G4658,G4663,G4682,G4700,G4729)</f>
        <v>0</v>
      </c>
      <c r="H4641" s="15">
        <f>SUM(H4651,H4658,H4663,H4682,H4700,H4729)</f>
        <v>0</v>
      </c>
    </row>
    <row r="4642" spans="1:8" ht="16.5" thickTop="1" thickBot="1" x14ac:dyDescent="0.3">
      <c r="A4642" s="5" t="s">
        <v>5463</v>
      </c>
      <c r="B4642" s="7" t="s">
        <v>38</v>
      </c>
      <c r="C4642" s="15">
        <v>112627.27847999999</v>
      </c>
      <c r="D4642" s="15">
        <v>97700</v>
      </c>
      <c r="E4642" s="15">
        <f t="shared" si="447"/>
        <v>81028</v>
      </c>
      <c r="F4642" s="15">
        <f>SUM(F4664,F4701,F4708,F4730,F4765)</f>
        <v>57728</v>
      </c>
      <c r="G4642" s="15">
        <f>SUM(G4664,G4701,G4708,G4730,G4765)</f>
        <v>3300</v>
      </c>
      <c r="H4642" s="15">
        <f>SUM(H4664,H4701,H4708,H4730,H4765)</f>
        <v>20000</v>
      </c>
    </row>
    <row r="4643" spans="1:8" ht="16.5" thickTop="1" thickBot="1" x14ac:dyDescent="0.3">
      <c r="A4643" s="5" t="s">
        <v>5464</v>
      </c>
      <c r="B4643" s="7" t="s">
        <v>40</v>
      </c>
      <c r="C4643" s="15">
        <v>0</v>
      </c>
      <c r="D4643" s="15">
        <v>0</v>
      </c>
      <c r="E4643" s="15">
        <f t="shared" si="447"/>
        <v>0</v>
      </c>
      <c r="F4643" s="15">
        <f>SUM(F4702,F4713,F4763)</f>
        <v>0</v>
      </c>
      <c r="G4643" s="15">
        <f>SUM(G4702,G4713,G4763)</f>
        <v>0</v>
      </c>
      <c r="H4643" s="15">
        <f>SUM(H4702,H4713,H4763)</f>
        <v>0</v>
      </c>
    </row>
    <row r="4644" spans="1:8" ht="31.5" thickTop="1" thickBot="1" x14ac:dyDescent="0.3">
      <c r="A4644" s="5" t="s">
        <v>5465</v>
      </c>
      <c r="B4644" s="6" t="s">
        <v>5466</v>
      </c>
      <c r="C4644" s="14">
        <v>7557.0904099999998</v>
      </c>
      <c r="D4644" s="14">
        <v>9755</v>
      </c>
      <c r="E4644" s="14">
        <f t="shared" si="447"/>
        <v>7020</v>
      </c>
      <c r="F4644" s="14">
        <f>SUM(F4645,F4651)</f>
        <v>7020</v>
      </c>
      <c r="G4644" s="14">
        <f>SUM(G4645,G4651)</f>
        <v>0</v>
      </c>
      <c r="H4644" s="14">
        <f>SUM(H4645,H4651)</f>
        <v>0</v>
      </c>
    </row>
    <row r="4645" spans="1:8" ht="16.5" thickTop="1" thickBot="1" x14ac:dyDescent="0.3">
      <c r="A4645" s="5" t="s">
        <v>5467</v>
      </c>
      <c r="B4645" s="7" t="s">
        <v>20</v>
      </c>
      <c r="C4645" s="15">
        <v>6915.6429099999996</v>
      </c>
      <c r="D4645" s="15">
        <v>5955</v>
      </c>
      <c r="E4645" s="15">
        <f t="shared" si="447"/>
        <v>6080</v>
      </c>
      <c r="F4645" s="15">
        <f>SUM(F4646:F4650)</f>
        <v>6080</v>
      </c>
      <c r="G4645" s="15">
        <f>SUM(G4646:G4650)</f>
        <v>0</v>
      </c>
      <c r="H4645" s="15">
        <f>SUM(H4646:H4650)</f>
        <v>0</v>
      </c>
    </row>
    <row r="4646" spans="1:8" ht="16.5" thickTop="1" thickBot="1" x14ac:dyDescent="0.3">
      <c r="A4646" s="5" t="s">
        <v>5468</v>
      </c>
      <c r="B4646" s="8" t="s">
        <v>22</v>
      </c>
      <c r="C4646" s="15">
        <v>3976.4610899999998</v>
      </c>
      <c r="D4646" s="15">
        <v>3550</v>
      </c>
      <c r="E4646" s="15">
        <f t="shared" si="447"/>
        <v>3550</v>
      </c>
      <c r="F4646" s="15">
        <v>3550</v>
      </c>
      <c r="G4646" s="15">
        <v>0</v>
      </c>
      <c r="H4646" s="15">
        <v>0</v>
      </c>
    </row>
    <row r="4647" spans="1:8" ht="16.5" thickTop="1" thickBot="1" x14ac:dyDescent="0.3">
      <c r="A4647" s="5" t="s">
        <v>5469</v>
      </c>
      <c r="B4647" s="8" t="s">
        <v>24</v>
      </c>
      <c r="C4647" s="15">
        <v>2050.7073</v>
      </c>
      <c r="D4647" s="15">
        <v>1900</v>
      </c>
      <c r="E4647" s="15">
        <f t="shared" si="447"/>
        <v>2000</v>
      </c>
      <c r="F4647" s="15">
        <v>2000</v>
      </c>
      <c r="G4647" s="15">
        <v>0</v>
      </c>
      <c r="H4647" s="15">
        <v>0</v>
      </c>
    </row>
    <row r="4648" spans="1:8" ht="16.5" thickTop="1" thickBot="1" x14ac:dyDescent="0.3">
      <c r="A4648" s="5" t="s">
        <v>5470</v>
      </c>
      <c r="B4648" s="8" t="s">
        <v>30</v>
      </c>
      <c r="C4648" s="15">
        <v>806.55926999999997</v>
      </c>
      <c r="D4648" s="15">
        <v>420</v>
      </c>
      <c r="E4648" s="15">
        <f t="shared" si="447"/>
        <v>450</v>
      </c>
      <c r="F4648" s="15">
        <v>450</v>
      </c>
      <c r="G4648" s="15">
        <v>0</v>
      </c>
      <c r="H4648" s="15">
        <v>0</v>
      </c>
    </row>
    <row r="4649" spans="1:8" ht="16.5" thickTop="1" thickBot="1" x14ac:dyDescent="0.3">
      <c r="A4649" s="5" t="s">
        <v>5471</v>
      </c>
      <c r="B4649" s="8" t="s">
        <v>32</v>
      </c>
      <c r="C4649" s="15">
        <v>46.439909999999998</v>
      </c>
      <c r="D4649" s="15">
        <v>50</v>
      </c>
      <c r="E4649" s="15">
        <f t="shared" si="447"/>
        <v>40</v>
      </c>
      <c r="F4649" s="15">
        <v>40</v>
      </c>
      <c r="G4649" s="15">
        <v>0</v>
      </c>
      <c r="H4649" s="15">
        <v>0</v>
      </c>
    </row>
    <row r="4650" spans="1:8" ht="16.5" thickTop="1" thickBot="1" x14ac:dyDescent="0.3">
      <c r="A4650" s="5" t="s">
        <v>5472</v>
      </c>
      <c r="B4650" s="8" t="s">
        <v>34</v>
      </c>
      <c r="C4650" s="15">
        <v>35.475340000000003</v>
      </c>
      <c r="D4650" s="15">
        <v>35</v>
      </c>
      <c r="E4650" s="15">
        <f t="shared" si="447"/>
        <v>40</v>
      </c>
      <c r="F4650" s="15">
        <v>40</v>
      </c>
      <c r="G4650" s="15">
        <v>0</v>
      </c>
      <c r="H4650" s="15">
        <v>0</v>
      </c>
    </row>
    <row r="4651" spans="1:8" ht="16.5" thickTop="1" thickBot="1" x14ac:dyDescent="0.3">
      <c r="A4651" s="5" t="s">
        <v>5473</v>
      </c>
      <c r="B4651" s="7" t="s">
        <v>36</v>
      </c>
      <c r="C4651" s="15">
        <v>641.44749999999999</v>
      </c>
      <c r="D4651" s="15">
        <v>3800</v>
      </c>
      <c r="E4651" s="15">
        <f t="shared" si="447"/>
        <v>940</v>
      </c>
      <c r="F4651" s="15">
        <v>940</v>
      </c>
      <c r="G4651" s="15">
        <v>0</v>
      </c>
      <c r="H4651" s="15">
        <v>0</v>
      </c>
    </row>
    <row r="4652" spans="1:8" ht="31.5" thickTop="1" thickBot="1" x14ac:dyDescent="0.3">
      <c r="A4652" s="5" t="s">
        <v>5474</v>
      </c>
      <c r="B4652" s="6" t="s">
        <v>5475</v>
      </c>
      <c r="C4652" s="14">
        <v>4119.3472000000002</v>
      </c>
      <c r="D4652" s="14">
        <v>4675</v>
      </c>
      <c r="E4652" s="14">
        <f t="shared" si="447"/>
        <v>4290</v>
      </c>
      <c r="F4652" s="14">
        <f>SUM(F4653,F4658)</f>
        <v>4290</v>
      </c>
      <c r="G4652" s="14">
        <f>SUM(G4653,G4658)</f>
        <v>0</v>
      </c>
      <c r="H4652" s="14">
        <f>SUM(H4653,H4658)</f>
        <v>0</v>
      </c>
    </row>
    <row r="4653" spans="1:8" ht="16.5" thickTop="1" thickBot="1" x14ac:dyDescent="0.3">
      <c r="A4653" s="5" t="s">
        <v>5476</v>
      </c>
      <c r="B4653" s="7" t="s">
        <v>20</v>
      </c>
      <c r="C4653" s="15">
        <v>4071.5938000000001</v>
      </c>
      <c r="D4653" s="15">
        <v>4625</v>
      </c>
      <c r="E4653" s="15">
        <f t="shared" si="447"/>
        <v>4180</v>
      </c>
      <c r="F4653" s="15">
        <f>SUM(F4654:F4657)</f>
        <v>4180</v>
      </c>
      <c r="G4653" s="15">
        <f>SUM(G4654:G4657)</f>
        <v>0</v>
      </c>
      <c r="H4653" s="15">
        <f>SUM(H4654:H4657)</f>
        <v>0</v>
      </c>
    </row>
    <row r="4654" spans="1:8" ht="16.5" thickTop="1" thickBot="1" x14ac:dyDescent="0.3">
      <c r="A4654" s="5" t="s">
        <v>5477</v>
      </c>
      <c r="B4654" s="8" t="s">
        <v>22</v>
      </c>
      <c r="C4654" s="15">
        <v>3687.83347</v>
      </c>
      <c r="D4654" s="15">
        <v>4000</v>
      </c>
      <c r="E4654" s="15">
        <f t="shared" si="447"/>
        <v>3700</v>
      </c>
      <c r="F4654" s="15">
        <v>3700</v>
      </c>
      <c r="G4654" s="15">
        <v>0</v>
      </c>
      <c r="H4654" s="15">
        <v>0</v>
      </c>
    </row>
    <row r="4655" spans="1:8" ht="16.5" thickTop="1" thickBot="1" x14ac:dyDescent="0.3">
      <c r="A4655" s="5" t="s">
        <v>5478</v>
      </c>
      <c r="B4655" s="8" t="s">
        <v>24</v>
      </c>
      <c r="C4655" s="15">
        <v>304.70357999999999</v>
      </c>
      <c r="D4655" s="15">
        <v>550</v>
      </c>
      <c r="E4655" s="15">
        <f t="shared" si="447"/>
        <v>400</v>
      </c>
      <c r="F4655" s="15">
        <v>400</v>
      </c>
      <c r="G4655" s="15">
        <v>0</v>
      </c>
      <c r="H4655" s="15">
        <v>0</v>
      </c>
    </row>
    <row r="4656" spans="1:8" ht="16.5" thickTop="1" thickBot="1" x14ac:dyDescent="0.3">
      <c r="A4656" s="5" t="s">
        <v>5479</v>
      </c>
      <c r="B4656" s="8" t="s">
        <v>32</v>
      </c>
      <c r="C4656" s="15">
        <v>52.068449999999999</v>
      </c>
      <c r="D4656" s="15">
        <v>40</v>
      </c>
      <c r="E4656" s="15">
        <f t="shared" si="447"/>
        <v>40</v>
      </c>
      <c r="F4656" s="15">
        <v>40</v>
      </c>
      <c r="G4656" s="15">
        <v>0</v>
      </c>
      <c r="H4656" s="15">
        <v>0</v>
      </c>
    </row>
    <row r="4657" spans="1:8" ht="16.5" thickTop="1" thickBot="1" x14ac:dyDescent="0.3">
      <c r="A4657" s="5" t="s">
        <v>5480</v>
      </c>
      <c r="B4657" s="8" t="s">
        <v>34</v>
      </c>
      <c r="C4657" s="15">
        <v>26.988299999999999</v>
      </c>
      <c r="D4657" s="15">
        <v>35</v>
      </c>
      <c r="E4657" s="15">
        <f t="shared" si="447"/>
        <v>40</v>
      </c>
      <c r="F4657" s="15">
        <v>40</v>
      </c>
      <c r="G4657" s="15">
        <v>0</v>
      </c>
      <c r="H4657" s="15">
        <v>0</v>
      </c>
    </row>
    <row r="4658" spans="1:8" ht="16.5" thickTop="1" thickBot="1" x14ac:dyDescent="0.3">
      <c r="A4658" s="5" t="s">
        <v>5481</v>
      </c>
      <c r="B4658" s="7" t="s">
        <v>36</v>
      </c>
      <c r="C4658" s="15">
        <v>47.753399999999999</v>
      </c>
      <c r="D4658" s="15">
        <v>50</v>
      </c>
      <c r="E4658" s="15">
        <f t="shared" si="447"/>
        <v>110</v>
      </c>
      <c r="F4658" s="15">
        <v>110</v>
      </c>
      <c r="G4658" s="15">
        <v>0</v>
      </c>
      <c r="H4658" s="15">
        <v>0</v>
      </c>
    </row>
    <row r="4659" spans="1:8" ht="16.5" thickTop="1" thickBot="1" x14ac:dyDescent="0.3">
      <c r="A4659" s="5" t="s">
        <v>5482</v>
      </c>
      <c r="B4659" s="6" t="s">
        <v>5483</v>
      </c>
      <c r="C4659" s="14">
        <v>63523.937299999998</v>
      </c>
      <c r="D4659" s="14">
        <v>63000</v>
      </c>
      <c r="E4659" s="14">
        <f t="shared" si="447"/>
        <v>49000</v>
      </c>
      <c r="F4659" s="14">
        <f t="shared" ref="F4659:H4660" si="450">SUM(F4665,F4670)</f>
        <v>49000</v>
      </c>
      <c r="G4659" s="14">
        <f t="shared" si="450"/>
        <v>0</v>
      </c>
      <c r="H4659" s="14">
        <f t="shared" si="450"/>
        <v>0</v>
      </c>
    </row>
    <row r="4660" spans="1:8" ht="16.5" thickTop="1" thickBot="1" x14ac:dyDescent="0.3">
      <c r="A4660" s="5" t="s">
        <v>5484</v>
      </c>
      <c r="B4660" s="7" t="s">
        <v>20</v>
      </c>
      <c r="C4660" s="15">
        <v>10047.181</v>
      </c>
      <c r="D4660" s="15">
        <v>10000</v>
      </c>
      <c r="E4660" s="15">
        <f t="shared" si="447"/>
        <v>11000</v>
      </c>
      <c r="F4660" s="15">
        <f t="shared" si="450"/>
        <v>11000</v>
      </c>
      <c r="G4660" s="15">
        <f t="shared" si="450"/>
        <v>0</v>
      </c>
      <c r="H4660" s="15">
        <f t="shared" si="450"/>
        <v>0</v>
      </c>
    </row>
    <row r="4661" spans="1:8" ht="16.5" thickTop="1" thickBot="1" x14ac:dyDescent="0.3">
      <c r="A4661" s="5" t="s">
        <v>5485</v>
      </c>
      <c r="B4661" s="8" t="s">
        <v>24</v>
      </c>
      <c r="C4661" s="15">
        <v>47.180999999999997</v>
      </c>
      <c r="D4661" s="15">
        <v>0</v>
      </c>
      <c r="E4661" s="15">
        <f t="shared" si="447"/>
        <v>0</v>
      </c>
      <c r="F4661" s="15">
        <f>SUM(F4667)</f>
        <v>0</v>
      </c>
      <c r="G4661" s="15">
        <f>SUM(G4667)</f>
        <v>0</v>
      </c>
      <c r="H4661" s="15">
        <f>SUM(H4667)</f>
        <v>0</v>
      </c>
    </row>
    <row r="4662" spans="1:8" ht="16.5" thickTop="1" thickBot="1" x14ac:dyDescent="0.3">
      <c r="A4662" s="5" t="s">
        <v>5486</v>
      </c>
      <c r="B4662" s="8" t="s">
        <v>28</v>
      </c>
      <c r="C4662" s="15">
        <v>10000</v>
      </c>
      <c r="D4662" s="15">
        <v>10000</v>
      </c>
      <c r="E4662" s="15">
        <f t="shared" si="447"/>
        <v>11000</v>
      </c>
      <c r="F4662" s="15">
        <f>SUM(F4672)</f>
        <v>11000</v>
      </c>
      <c r="G4662" s="15">
        <f>SUM(G4672)</f>
        <v>0</v>
      </c>
      <c r="H4662" s="15">
        <f>SUM(H4672)</f>
        <v>0</v>
      </c>
    </row>
    <row r="4663" spans="1:8" ht="16.5" thickTop="1" thickBot="1" x14ac:dyDescent="0.3">
      <c r="A4663" s="5" t="s">
        <v>5487</v>
      </c>
      <c r="B4663" s="7" t="s">
        <v>36</v>
      </c>
      <c r="C4663" s="15">
        <v>3976.7563</v>
      </c>
      <c r="D4663" s="15">
        <v>0</v>
      </c>
      <c r="E4663" s="15">
        <f t="shared" si="447"/>
        <v>0</v>
      </c>
      <c r="F4663" s="15">
        <f t="shared" ref="F4663:H4664" si="451">SUM(F4668)</f>
        <v>0</v>
      </c>
      <c r="G4663" s="15">
        <f t="shared" si="451"/>
        <v>0</v>
      </c>
      <c r="H4663" s="15">
        <f t="shared" si="451"/>
        <v>0</v>
      </c>
    </row>
    <row r="4664" spans="1:8" ht="16.5" thickTop="1" thickBot="1" x14ac:dyDescent="0.3">
      <c r="A4664" s="5" t="s">
        <v>5488</v>
      </c>
      <c r="B4664" s="7" t="s">
        <v>38</v>
      </c>
      <c r="C4664" s="15">
        <v>49500</v>
      </c>
      <c r="D4664" s="15">
        <v>53000</v>
      </c>
      <c r="E4664" s="15">
        <f t="shared" si="447"/>
        <v>38000</v>
      </c>
      <c r="F4664" s="15">
        <f t="shared" si="451"/>
        <v>38000</v>
      </c>
      <c r="G4664" s="15">
        <f t="shared" si="451"/>
        <v>0</v>
      </c>
      <c r="H4664" s="15">
        <f t="shared" si="451"/>
        <v>0</v>
      </c>
    </row>
    <row r="4665" spans="1:8" ht="31.5" thickTop="1" thickBot="1" x14ac:dyDescent="0.3">
      <c r="A4665" s="5" t="s">
        <v>5489</v>
      </c>
      <c r="B4665" s="6" t="s">
        <v>5490</v>
      </c>
      <c r="C4665" s="14">
        <v>53523.937299999998</v>
      </c>
      <c r="D4665" s="14">
        <v>53000</v>
      </c>
      <c r="E4665" s="14">
        <f t="shared" si="447"/>
        <v>38000</v>
      </c>
      <c r="F4665" s="14">
        <f>SUM(F4666,F4668:F4669)</f>
        <v>38000</v>
      </c>
      <c r="G4665" s="14">
        <f>SUM(G4666,G4668:G4669)</f>
        <v>0</v>
      </c>
      <c r="H4665" s="14">
        <f>SUM(H4666,H4668:H4669)</f>
        <v>0</v>
      </c>
    </row>
    <row r="4666" spans="1:8" ht="16.5" thickTop="1" thickBot="1" x14ac:dyDescent="0.3">
      <c r="A4666" s="5" t="s">
        <v>5491</v>
      </c>
      <c r="B4666" s="7" t="s">
        <v>20</v>
      </c>
      <c r="C4666" s="15">
        <v>47.180999999999997</v>
      </c>
      <c r="D4666" s="15">
        <v>0</v>
      </c>
      <c r="E4666" s="15">
        <f t="shared" si="447"/>
        <v>0</v>
      </c>
      <c r="F4666" s="15">
        <f>SUM(F4667)</f>
        <v>0</v>
      </c>
      <c r="G4666" s="15">
        <f>SUM(G4667)</f>
        <v>0</v>
      </c>
      <c r="H4666" s="15">
        <f>SUM(H4667)</f>
        <v>0</v>
      </c>
    </row>
    <row r="4667" spans="1:8" ht="16.5" thickTop="1" thickBot="1" x14ac:dyDescent="0.3">
      <c r="A4667" s="5" t="s">
        <v>5492</v>
      </c>
      <c r="B4667" s="8" t="s">
        <v>24</v>
      </c>
      <c r="C4667" s="15">
        <v>47.180999999999997</v>
      </c>
      <c r="D4667" s="15">
        <v>0</v>
      </c>
      <c r="E4667" s="15">
        <f t="shared" si="447"/>
        <v>0</v>
      </c>
      <c r="F4667" s="15">
        <v>0</v>
      </c>
      <c r="G4667" s="15">
        <v>0</v>
      </c>
      <c r="H4667" s="15">
        <v>0</v>
      </c>
    </row>
    <row r="4668" spans="1:8" ht="16.5" thickTop="1" thickBot="1" x14ac:dyDescent="0.3">
      <c r="A4668" s="5" t="s">
        <v>5493</v>
      </c>
      <c r="B4668" s="7" t="s">
        <v>36</v>
      </c>
      <c r="C4668" s="15">
        <v>3976.7563</v>
      </c>
      <c r="D4668" s="15">
        <v>0</v>
      </c>
      <c r="E4668" s="15">
        <f t="shared" si="447"/>
        <v>0</v>
      </c>
      <c r="F4668" s="15">
        <v>0</v>
      </c>
      <c r="G4668" s="15">
        <v>0</v>
      </c>
      <c r="H4668" s="15">
        <v>0</v>
      </c>
    </row>
    <row r="4669" spans="1:8" ht="16.5" thickTop="1" thickBot="1" x14ac:dyDescent="0.3">
      <c r="A4669" s="5" t="s">
        <v>5494</v>
      </c>
      <c r="B4669" s="7" t="s">
        <v>38</v>
      </c>
      <c r="C4669" s="15">
        <v>49500</v>
      </c>
      <c r="D4669" s="15">
        <v>53000</v>
      </c>
      <c r="E4669" s="15">
        <f t="shared" si="447"/>
        <v>38000</v>
      </c>
      <c r="F4669" s="15">
        <v>38000</v>
      </c>
      <c r="G4669" s="15">
        <v>0</v>
      </c>
      <c r="H4669" s="15">
        <v>0</v>
      </c>
    </row>
    <row r="4670" spans="1:8" ht="31.5" thickTop="1" thickBot="1" x14ac:dyDescent="0.3">
      <c r="A4670" s="5" t="s">
        <v>5495</v>
      </c>
      <c r="B4670" s="6" t="s">
        <v>5496</v>
      </c>
      <c r="C4670" s="14">
        <v>10000</v>
      </c>
      <c r="D4670" s="14">
        <v>10000</v>
      </c>
      <c r="E4670" s="14">
        <f t="shared" si="447"/>
        <v>11000</v>
      </c>
      <c r="F4670" s="14">
        <f t="shared" ref="F4670:H4671" si="452">SUM(F4671)</f>
        <v>11000</v>
      </c>
      <c r="G4670" s="14">
        <f t="shared" si="452"/>
        <v>0</v>
      </c>
      <c r="H4670" s="14">
        <f t="shared" si="452"/>
        <v>0</v>
      </c>
    </row>
    <row r="4671" spans="1:8" ht="16.5" thickTop="1" thickBot="1" x14ac:dyDescent="0.3">
      <c r="A4671" s="5" t="s">
        <v>5497</v>
      </c>
      <c r="B4671" s="7" t="s">
        <v>20</v>
      </c>
      <c r="C4671" s="15">
        <v>10000</v>
      </c>
      <c r="D4671" s="15">
        <v>10000</v>
      </c>
      <c r="E4671" s="15">
        <f t="shared" si="447"/>
        <v>11000</v>
      </c>
      <c r="F4671" s="15">
        <f t="shared" si="452"/>
        <v>11000</v>
      </c>
      <c r="G4671" s="15">
        <f t="shared" si="452"/>
        <v>0</v>
      </c>
      <c r="H4671" s="15">
        <f t="shared" si="452"/>
        <v>0</v>
      </c>
    </row>
    <row r="4672" spans="1:8" ht="16.5" thickTop="1" thickBot="1" x14ac:dyDescent="0.3">
      <c r="A4672" s="5" t="s">
        <v>5498</v>
      </c>
      <c r="B4672" s="8" t="s">
        <v>28</v>
      </c>
      <c r="C4672" s="15">
        <v>10000</v>
      </c>
      <c r="D4672" s="15">
        <v>10000</v>
      </c>
      <c r="E4672" s="15">
        <f t="shared" si="447"/>
        <v>11000</v>
      </c>
      <c r="F4672" s="15">
        <v>11000</v>
      </c>
      <c r="G4672" s="15">
        <v>0</v>
      </c>
      <c r="H4672" s="15">
        <v>0</v>
      </c>
    </row>
    <row r="4673" spans="1:8" ht="31.5" thickTop="1" thickBot="1" x14ac:dyDescent="0.3">
      <c r="A4673" s="5" t="s">
        <v>5499</v>
      </c>
      <c r="B4673" s="6" t="s">
        <v>5500</v>
      </c>
      <c r="C4673" s="14">
        <v>908.12603999999999</v>
      </c>
      <c r="D4673" s="14">
        <v>1000</v>
      </c>
      <c r="E4673" s="14">
        <f t="shared" si="447"/>
        <v>1000</v>
      </c>
      <c r="F4673" s="14">
        <f t="shared" ref="F4673:H4674" si="453">SUM(F4674)</f>
        <v>1000</v>
      </c>
      <c r="G4673" s="14">
        <f t="shared" si="453"/>
        <v>0</v>
      </c>
      <c r="H4673" s="14">
        <f t="shared" si="453"/>
        <v>0</v>
      </c>
    </row>
    <row r="4674" spans="1:8" ht="16.5" thickTop="1" thickBot="1" x14ac:dyDescent="0.3">
      <c r="A4674" s="5" t="s">
        <v>5501</v>
      </c>
      <c r="B4674" s="7" t="s">
        <v>20</v>
      </c>
      <c r="C4674" s="15">
        <v>908.12603999999999</v>
      </c>
      <c r="D4674" s="15">
        <v>1000</v>
      </c>
      <c r="E4674" s="15">
        <f t="shared" si="447"/>
        <v>1000</v>
      </c>
      <c r="F4674" s="15">
        <f t="shared" si="453"/>
        <v>1000</v>
      </c>
      <c r="G4674" s="15">
        <f t="shared" si="453"/>
        <v>0</v>
      </c>
      <c r="H4674" s="15">
        <f t="shared" si="453"/>
        <v>0</v>
      </c>
    </row>
    <row r="4675" spans="1:8" ht="16.5" thickTop="1" thickBot="1" x14ac:dyDescent="0.3">
      <c r="A4675" s="5" t="s">
        <v>5502</v>
      </c>
      <c r="B4675" s="8" t="s">
        <v>24</v>
      </c>
      <c r="C4675" s="15">
        <v>908.12603999999999</v>
      </c>
      <c r="D4675" s="15">
        <v>1000</v>
      </c>
      <c r="E4675" s="15">
        <f t="shared" si="447"/>
        <v>1000</v>
      </c>
      <c r="F4675" s="15">
        <v>1000</v>
      </c>
      <c r="G4675" s="15">
        <v>0</v>
      </c>
      <c r="H4675" s="15">
        <v>0</v>
      </c>
    </row>
    <row r="4676" spans="1:8" ht="31.5" thickTop="1" thickBot="1" x14ac:dyDescent="0.3">
      <c r="A4676" s="5" t="s">
        <v>5503</v>
      </c>
      <c r="B4676" s="6" t="s">
        <v>5504</v>
      </c>
      <c r="C4676" s="14">
        <v>2570.0667699999999</v>
      </c>
      <c r="D4676" s="14">
        <v>7240</v>
      </c>
      <c r="E4676" s="14">
        <f t="shared" si="447"/>
        <v>5350</v>
      </c>
      <c r="F4676" s="14">
        <f t="shared" ref="F4676:H4677" si="454">SUM(F4683,F4690)</f>
        <v>5350</v>
      </c>
      <c r="G4676" s="14">
        <f t="shared" si="454"/>
        <v>0</v>
      </c>
      <c r="H4676" s="14">
        <f t="shared" si="454"/>
        <v>0</v>
      </c>
    </row>
    <row r="4677" spans="1:8" ht="16.5" thickTop="1" thickBot="1" x14ac:dyDescent="0.3">
      <c r="A4677" s="5" t="s">
        <v>5505</v>
      </c>
      <c r="B4677" s="7" t="s">
        <v>20</v>
      </c>
      <c r="C4677" s="15">
        <v>1672.9695299999998</v>
      </c>
      <c r="D4677" s="15">
        <v>2540</v>
      </c>
      <c r="E4677" s="15">
        <f t="shared" si="447"/>
        <v>3095</v>
      </c>
      <c r="F4677" s="15">
        <f t="shared" si="454"/>
        <v>3095</v>
      </c>
      <c r="G4677" s="15">
        <f t="shared" si="454"/>
        <v>0</v>
      </c>
      <c r="H4677" s="15">
        <f t="shared" si="454"/>
        <v>0</v>
      </c>
    </row>
    <row r="4678" spans="1:8" ht="16.5" thickTop="1" thickBot="1" x14ac:dyDescent="0.3">
      <c r="A4678" s="5" t="s">
        <v>5506</v>
      </c>
      <c r="B4678" s="8" t="s">
        <v>22</v>
      </c>
      <c r="C4678" s="15">
        <v>508.31254000000001</v>
      </c>
      <c r="D4678" s="15">
        <v>530</v>
      </c>
      <c r="E4678" s="15">
        <f t="shared" ref="E4678:E4741" si="455">SUM(F4678:H4678)</f>
        <v>530</v>
      </c>
      <c r="F4678" s="15">
        <f t="shared" ref="F4678:H4680" si="456">SUM(F4685)</f>
        <v>530</v>
      </c>
      <c r="G4678" s="15">
        <f t="shared" si="456"/>
        <v>0</v>
      </c>
      <c r="H4678" s="15">
        <f t="shared" si="456"/>
        <v>0</v>
      </c>
    </row>
    <row r="4679" spans="1:8" ht="16.5" thickTop="1" thickBot="1" x14ac:dyDescent="0.3">
      <c r="A4679" s="5" t="s">
        <v>5507</v>
      </c>
      <c r="B4679" s="8" t="s">
        <v>24</v>
      </c>
      <c r="C4679" s="15">
        <v>354.33461999999997</v>
      </c>
      <c r="D4679" s="15">
        <v>800</v>
      </c>
      <c r="E4679" s="15">
        <f t="shared" si="455"/>
        <v>735</v>
      </c>
      <c r="F4679" s="15">
        <f t="shared" si="456"/>
        <v>735</v>
      </c>
      <c r="G4679" s="15">
        <f t="shared" si="456"/>
        <v>0</v>
      </c>
      <c r="H4679" s="15">
        <f t="shared" si="456"/>
        <v>0</v>
      </c>
    </row>
    <row r="4680" spans="1:8" ht="16.5" thickTop="1" thickBot="1" x14ac:dyDescent="0.3">
      <c r="A4680" s="5" t="s">
        <v>5508</v>
      </c>
      <c r="B4680" s="8" t="s">
        <v>32</v>
      </c>
      <c r="C4680" s="15">
        <v>7.1144299999999996</v>
      </c>
      <c r="D4680" s="15">
        <v>10</v>
      </c>
      <c r="E4680" s="15">
        <f t="shared" si="455"/>
        <v>10</v>
      </c>
      <c r="F4680" s="15">
        <f t="shared" si="456"/>
        <v>10</v>
      </c>
      <c r="G4680" s="15">
        <f t="shared" si="456"/>
        <v>0</v>
      </c>
      <c r="H4680" s="15">
        <f t="shared" si="456"/>
        <v>0</v>
      </c>
    </row>
    <row r="4681" spans="1:8" ht="16.5" thickTop="1" thickBot="1" x14ac:dyDescent="0.3">
      <c r="A4681" s="5" t="s">
        <v>5509</v>
      </c>
      <c r="B4681" s="8" t="s">
        <v>34</v>
      </c>
      <c r="C4681" s="15">
        <v>803.20794000000001</v>
      </c>
      <c r="D4681" s="15">
        <v>1200</v>
      </c>
      <c r="E4681" s="15">
        <f t="shared" si="455"/>
        <v>1820</v>
      </c>
      <c r="F4681" s="15">
        <f t="shared" ref="F4681:H4682" si="457">SUM(F4688,F4692)</f>
        <v>1820</v>
      </c>
      <c r="G4681" s="15">
        <f t="shared" si="457"/>
        <v>0</v>
      </c>
      <c r="H4681" s="15">
        <f t="shared" si="457"/>
        <v>0</v>
      </c>
    </row>
    <row r="4682" spans="1:8" ht="16.5" thickTop="1" thickBot="1" x14ac:dyDescent="0.3">
      <c r="A4682" s="5" t="s">
        <v>5510</v>
      </c>
      <c r="B4682" s="7" t="s">
        <v>36</v>
      </c>
      <c r="C4682" s="15">
        <v>897.09724000000006</v>
      </c>
      <c r="D4682" s="15">
        <v>4700</v>
      </c>
      <c r="E4682" s="15">
        <f t="shared" si="455"/>
        <v>2255</v>
      </c>
      <c r="F4682" s="15">
        <f t="shared" si="457"/>
        <v>2255</v>
      </c>
      <c r="G4682" s="15">
        <f t="shared" si="457"/>
        <v>0</v>
      </c>
      <c r="H4682" s="15">
        <f t="shared" si="457"/>
        <v>0</v>
      </c>
    </row>
    <row r="4683" spans="1:8" ht="31.5" thickTop="1" thickBot="1" x14ac:dyDescent="0.3">
      <c r="A4683" s="5" t="s">
        <v>5511</v>
      </c>
      <c r="B4683" s="6" t="s">
        <v>5512</v>
      </c>
      <c r="C4683" s="14">
        <v>2570.0667699999999</v>
      </c>
      <c r="D4683" s="14">
        <v>2740</v>
      </c>
      <c r="E4683" s="14">
        <f t="shared" si="455"/>
        <v>1350</v>
      </c>
      <c r="F4683" s="14">
        <f>SUM(F4684,F4689)</f>
        <v>1350</v>
      </c>
      <c r="G4683" s="14">
        <f>SUM(G4684,G4689)</f>
        <v>0</v>
      </c>
      <c r="H4683" s="14">
        <f>SUM(H4684,H4689)</f>
        <v>0</v>
      </c>
    </row>
    <row r="4684" spans="1:8" ht="16.5" thickTop="1" thickBot="1" x14ac:dyDescent="0.3">
      <c r="A4684" s="5" t="s">
        <v>5513</v>
      </c>
      <c r="B4684" s="7" t="s">
        <v>20</v>
      </c>
      <c r="C4684" s="15">
        <v>1672.9695299999998</v>
      </c>
      <c r="D4684" s="15">
        <v>2540</v>
      </c>
      <c r="E4684" s="15">
        <f t="shared" si="455"/>
        <v>1275</v>
      </c>
      <c r="F4684" s="15">
        <f>SUM(F4685:F4688)</f>
        <v>1275</v>
      </c>
      <c r="G4684" s="15">
        <f>SUM(G4685:G4688)</f>
        <v>0</v>
      </c>
      <c r="H4684" s="15">
        <f>SUM(H4685:H4688)</f>
        <v>0</v>
      </c>
    </row>
    <row r="4685" spans="1:8" ht="16.5" thickTop="1" thickBot="1" x14ac:dyDescent="0.3">
      <c r="A4685" s="5" t="s">
        <v>5514</v>
      </c>
      <c r="B4685" s="8" t="s">
        <v>22</v>
      </c>
      <c r="C4685" s="15">
        <v>508.31254000000001</v>
      </c>
      <c r="D4685" s="15">
        <v>530</v>
      </c>
      <c r="E4685" s="15">
        <f t="shared" si="455"/>
        <v>530</v>
      </c>
      <c r="F4685" s="15">
        <v>530</v>
      </c>
      <c r="G4685" s="15">
        <v>0</v>
      </c>
      <c r="H4685" s="15">
        <v>0</v>
      </c>
    </row>
    <row r="4686" spans="1:8" ht="16.5" thickTop="1" thickBot="1" x14ac:dyDescent="0.3">
      <c r="A4686" s="5" t="s">
        <v>5515</v>
      </c>
      <c r="B4686" s="8" t="s">
        <v>24</v>
      </c>
      <c r="C4686" s="15">
        <v>354.33461999999997</v>
      </c>
      <c r="D4686" s="15">
        <v>800</v>
      </c>
      <c r="E4686" s="15">
        <f t="shared" si="455"/>
        <v>735</v>
      </c>
      <c r="F4686" s="15">
        <v>735</v>
      </c>
      <c r="G4686" s="15">
        <v>0</v>
      </c>
      <c r="H4686" s="15">
        <v>0</v>
      </c>
    </row>
    <row r="4687" spans="1:8" ht="16.5" thickTop="1" thickBot="1" x14ac:dyDescent="0.3">
      <c r="A4687" s="5" t="s">
        <v>5516</v>
      </c>
      <c r="B4687" s="8" t="s">
        <v>32</v>
      </c>
      <c r="C4687" s="15">
        <v>7.1144299999999996</v>
      </c>
      <c r="D4687" s="15">
        <v>10</v>
      </c>
      <c r="E4687" s="15">
        <f t="shared" si="455"/>
        <v>10</v>
      </c>
      <c r="F4687" s="15">
        <v>10</v>
      </c>
      <c r="G4687" s="15">
        <v>0</v>
      </c>
      <c r="H4687" s="15">
        <v>0</v>
      </c>
    </row>
    <row r="4688" spans="1:8" ht="16.5" thickTop="1" thickBot="1" x14ac:dyDescent="0.3">
      <c r="A4688" s="5" t="s">
        <v>5517</v>
      </c>
      <c r="B4688" s="8" t="s">
        <v>34</v>
      </c>
      <c r="C4688" s="15">
        <v>803.20794000000001</v>
      </c>
      <c r="D4688" s="15">
        <v>1200</v>
      </c>
      <c r="E4688" s="15">
        <f t="shared" si="455"/>
        <v>0</v>
      </c>
      <c r="F4688" s="15">
        <v>0</v>
      </c>
      <c r="G4688" s="15">
        <v>0</v>
      </c>
      <c r="H4688" s="15">
        <v>0</v>
      </c>
    </row>
    <row r="4689" spans="1:8" ht="16.5" thickTop="1" thickBot="1" x14ac:dyDescent="0.3">
      <c r="A4689" s="5" t="s">
        <v>5518</v>
      </c>
      <c r="B4689" s="7" t="s">
        <v>36</v>
      </c>
      <c r="C4689" s="15">
        <v>897.09724000000006</v>
      </c>
      <c r="D4689" s="15">
        <v>200</v>
      </c>
      <c r="E4689" s="15">
        <f t="shared" si="455"/>
        <v>75</v>
      </c>
      <c r="F4689" s="15">
        <v>75</v>
      </c>
      <c r="G4689" s="15">
        <v>0</v>
      </c>
      <c r="H4689" s="15">
        <v>0</v>
      </c>
    </row>
    <row r="4690" spans="1:8" ht="31.5" thickTop="1" thickBot="1" x14ac:dyDescent="0.3">
      <c r="A4690" s="5" t="s">
        <v>5519</v>
      </c>
      <c r="B4690" s="6" t="s">
        <v>5520</v>
      </c>
      <c r="C4690" s="14">
        <v>0</v>
      </c>
      <c r="D4690" s="14">
        <v>4500</v>
      </c>
      <c r="E4690" s="14">
        <f t="shared" si="455"/>
        <v>4000</v>
      </c>
      <c r="F4690" s="14">
        <f>SUM(F4691,F4693)</f>
        <v>4000</v>
      </c>
      <c r="G4690" s="14">
        <f>SUM(G4691,G4693)</f>
        <v>0</v>
      </c>
      <c r="H4690" s="14">
        <f>SUM(H4691,H4693)</f>
        <v>0</v>
      </c>
    </row>
    <row r="4691" spans="1:8" ht="16.5" thickTop="1" thickBot="1" x14ac:dyDescent="0.3">
      <c r="A4691" s="5" t="s">
        <v>5521</v>
      </c>
      <c r="B4691" s="7" t="s">
        <v>20</v>
      </c>
      <c r="C4691" s="15">
        <v>0</v>
      </c>
      <c r="D4691" s="15">
        <v>0</v>
      </c>
      <c r="E4691" s="15">
        <f t="shared" si="455"/>
        <v>1820</v>
      </c>
      <c r="F4691" s="15">
        <f>SUM(F4692)</f>
        <v>1820</v>
      </c>
      <c r="G4691" s="15">
        <f>SUM(G4692)</f>
        <v>0</v>
      </c>
      <c r="H4691" s="15">
        <f>SUM(H4692)</f>
        <v>0</v>
      </c>
    </row>
    <row r="4692" spans="1:8" ht="16.5" thickTop="1" thickBot="1" x14ac:dyDescent="0.3">
      <c r="A4692" s="5" t="s">
        <v>5522</v>
      </c>
      <c r="B4692" s="8" t="s">
        <v>34</v>
      </c>
      <c r="C4692" s="15">
        <v>0</v>
      </c>
      <c r="D4692" s="15">
        <v>0</v>
      </c>
      <c r="E4692" s="15">
        <f t="shared" si="455"/>
        <v>1820</v>
      </c>
      <c r="F4692" s="15">
        <v>1820</v>
      </c>
      <c r="G4692" s="15">
        <v>0</v>
      </c>
      <c r="H4692" s="15">
        <v>0</v>
      </c>
    </row>
    <row r="4693" spans="1:8" ht="16.5" thickTop="1" thickBot="1" x14ac:dyDescent="0.3">
      <c r="A4693" s="5" t="s">
        <v>5523</v>
      </c>
      <c r="B4693" s="7" t="s">
        <v>36</v>
      </c>
      <c r="C4693" s="15">
        <v>0</v>
      </c>
      <c r="D4693" s="15">
        <v>4500</v>
      </c>
      <c r="E4693" s="15">
        <f t="shared" si="455"/>
        <v>2180</v>
      </c>
      <c r="F4693" s="15">
        <v>2180</v>
      </c>
      <c r="G4693" s="15">
        <v>0</v>
      </c>
      <c r="H4693" s="15">
        <v>0</v>
      </c>
    </row>
    <row r="4694" spans="1:8" ht="16.5" thickTop="1" thickBot="1" x14ac:dyDescent="0.3">
      <c r="A4694" s="5" t="s">
        <v>5524</v>
      </c>
      <c r="B4694" s="6" t="s">
        <v>5525</v>
      </c>
      <c r="C4694" s="14">
        <v>8689.3649499999992</v>
      </c>
      <c r="D4694" s="14">
        <v>6200</v>
      </c>
      <c r="E4694" s="14">
        <f t="shared" si="455"/>
        <v>4700</v>
      </c>
      <c r="F4694" s="14">
        <f>SUM(F4695,F4700:F4702)</f>
        <v>4700</v>
      </c>
      <c r="G4694" s="14">
        <f>SUM(G4695,G4700:G4702)</f>
        <v>0</v>
      </c>
      <c r="H4694" s="14">
        <f>SUM(H4695,H4700:H4702)</f>
        <v>0</v>
      </c>
    </row>
    <row r="4695" spans="1:8" ht="16.5" thickTop="1" thickBot="1" x14ac:dyDescent="0.3">
      <c r="A4695" s="5" t="s">
        <v>5526</v>
      </c>
      <c r="B4695" s="7" t="s">
        <v>20</v>
      </c>
      <c r="C4695" s="15">
        <v>1189.3649499999999</v>
      </c>
      <c r="D4695" s="15">
        <v>6200</v>
      </c>
      <c r="E4695" s="15">
        <f t="shared" si="455"/>
        <v>4700</v>
      </c>
      <c r="F4695" s="15">
        <f>SUM(F4696:F4699)</f>
        <v>4700</v>
      </c>
      <c r="G4695" s="15">
        <f>SUM(G4696:G4699)</f>
        <v>0</v>
      </c>
      <c r="H4695" s="15">
        <f>SUM(H4696:H4699)</f>
        <v>0</v>
      </c>
    </row>
    <row r="4696" spans="1:8" ht="16.5" thickTop="1" thickBot="1" x14ac:dyDescent="0.3">
      <c r="A4696" s="5" t="s">
        <v>5527</v>
      </c>
      <c r="B4696" s="8" t="s">
        <v>24</v>
      </c>
      <c r="C4696" s="15">
        <v>890.84001999999998</v>
      </c>
      <c r="D4696" s="15">
        <v>785</v>
      </c>
      <c r="E4696" s="15">
        <f t="shared" si="455"/>
        <v>20</v>
      </c>
      <c r="F4696" s="15">
        <v>20</v>
      </c>
      <c r="G4696" s="15">
        <v>0</v>
      </c>
      <c r="H4696" s="15">
        <v>0</v>
      </c>
    </row>
    <row r="4697" spans="1:8" ht="16.5" thickTop="1" thickBot="1" x14ac:dyDescent="0.3">
      <c r="A4697" s="5" t="s">
        <v>5528</v>
      </c>
      <c r="B4697" s="8" t="s">
        <v>28</v>
      </c>
      <c r="C4697" s="15">
        <v>250</v>
      </c>
      <c r="D4697" s="15">
        <v>5400</v>
      </c>
      <c r="E4697" s="15">
        <f t="shared" si="455"/>
        <v>4680</v>
      </c>
      <c r="F4697" s="15">
        <v>4680</v>
      </c>
      <c r="G4697" s="15">
        <v>0</v>
      </c>
      <c r="H4697" s="15">
        <v>0</v>
      </c>
    </row>
    <row r="4698" spans="1:8" ht="16.5" thickTop="1" thickBot="1" x14ac:dyDescent="0.3">
      <c r="A4698" s="5" t="s">
        <v>5529</v>
      </c>
      <c r="B4698" s="8" t="s">
        <v>32</v>
      </c>
      <c r="C4698" s="15">
        <v>23.524930000000001</v>
      </c>
      <c r="D4698" s="15">
        <v>15</v>
      </c>
      <c r="E4698" s="15">
        <f t="shared" si="455"/>
        <v>0</v>
      </c>
      <c r="F4698" s="15">
        <v>0</v>
      </c>
      <c r="G4698" s="15">
        <v>0</v>
      </c>
      <c r="H4698" s="15">
        <v>0</v>
      </c>
    </row>
    <row r="4699" spans="1:8" ht="16.5" thickTop="1" thickBot="1" x14ac:dyDescent="0.3">
      <c r="A4699" s="5" t="s">
        <v>5530</v>
      </c>
      <c r="B4699" s="8" t="s">
        <v>34</v>
      </c>
      <c r="C4699" s="15">
        <v>25</v>
      </c>
      <c r="D4699" s="15">
        <v>0</v>
      </c>
      <c r="E4699" s="15">
        <f t="shared" si="455"/>
        <v>0</v>
      </c>
      <c r="F4699" s="15">
        <v>0</v>
      </c>
      <c r="G4699" s="15">
        <v>0</v>
      </c>
      <c r="H4699" s="15">
        <v>0</v>
      </c>
    </row>
    <row r="4700" spans="1:8" ht="16.5" thickTop="1" thickBot="1" x14ac:dyDescent="0.3">
      <c r="A4700" s="5" t="s">
        <v>5531</v>
      </c>
      <c r="B4700" s="7" t="s">
        <v>36</v>
      </c>
      <c r="C4700" s="15">
        <v>0</v>
      </c>
      <c r="D4700" s="15">
        <v>0</v>
      </c>
      <c r="E4700" s="15">
        <f t="shared" si="455"/>
        <v>0</v>
      </c>
      <c r="F4700" s="15">
        <v>0</v>
      </c>
      <c r="G4700" s="15">
        <v>0</v>
      </c>
      <c r="H4700" s="15">
        <v>0</v>
      </c>
    </row>
    <row r="4701" spans="1:8" ht="16.5" thickTop="1" thickBot="1" x14ac:dyDescent="0.3">
      <c r="A4701" s="5" t="s">
        <v>5532</v>
      </c>
      <c r="B4701" s="7" t="s">
        <v>38</v>
      </c>
      <c r="C4701" s="15">
        <v>7500</v>
      </c>
      <c r="D4701" s="15">
        <v>0</v>
      </c>
      <c r="E4701" s="15">
        <f t="shared" si="455"/>
        <v>0</v>
      </c>
      <c r="F4701" s="15">
        <v>0</v>
      </c>
      <c r="G4701" s="15">
        <v>0</v>
      </c>
      <c r="H4701" s="15">
        <v>0</v>
      </c>
    </row>
    <row r="4702" spans="1:8" ht="16.5" thickTop="1" thickBot="1" x14ac:dyDescent="0.3">
      <c r="A4702" s="5" t="s">
        <v>5533</v>
      </c>
      <c r="B4702" s="7" t="s">
        <v>40</v>
      </c>
      <c r="C4702" s="15">
        <v>0</v>
      </c>
      <c r="D4702" s="15">
        <v>0</v>
      </c>
      <c r="E4702" s="15">
        <f t="shared" si="455"/>
        <v>0</v>
      </c>
      <c r="F4702" s="15">
        <v>0</v>
      </c>
      <c r="G4702" s="15">
        <v>0</v>
      </c>
      <c r="H4702" s="15">
        <v>0</v>
      </c>
    </row>
    <row r="4703" spans="1:8" ht="16.5" thickTop="1" thickBot="1" x14ac:dyDescent="0.3">
      <c r="A4703" s="5" t="s">
        <v>5534</v>
      </c>
      <c r="B4703" s="6" t="s">
        <v>5535</v>
      </c>
      <c r="C4703" s="14">
        <v>34473.5</v>
      </c>
      <c r="D4703" s="14">
        <v>41000</v>
      </c>
      <c r="E4703" s="14">
        <f t="shared" si="455"/>
        <v>42000</v>
      </c>
      <c r="F4703" s="14">
        <f>SUM(F4704)</f>
        <v>42000</v>
      </c>
      <c r="G4703" s="14">
        <f>SUM(G4704)</f>
        <v>0</v>
      </c>
      <c r="H4703" s="14">
        <f>SUM(H4704)</f>
        <v>0</v>
      </c>
    </row>
    <row r="4704" spans="1:8" ht="16.5" thickTop="1" thickBot="1" x14ac:dyDescent="0.3">
      <c r="A4704" s="5" t="s">
        <v>5536</v>
      </c>
      <c r="B4704" s="7" t="s">
        <v>20</v>
      </c>
      <c r="C4704" s="15">
        <v>34473.5</v>
      </c>
      <c r="D4704" s="15">
        <v>41000</v>
      </c>
      <c r="E4704" s="15">
        <f t="shared" si="455"/>
        <v>42000</v>
      </c>
      <c r="F4704" s="15">
        <f>SUM(F4705:F4706)</f>
        <v>42000</v>
      </c>
      <c r="G4704" s="15">
        <f>SUM(G4705:G4706)</f>
        <v>0</v>
      </c>
      <c r="H4704" s="15">
        <f>SUM(H4705:H4706)</f>
        <v>0</v>
      </c>
    </row>
    <row r="4705" spans="1:8" ht="16.5" thickTop="1" thickBot="1" x14ac:dyDescent="0.3">
      <c r="A4705" s="5" t="s">
        <v>5537</v>
      </c>
      <c r="B4705" s="8" t="s">
        <v>24</v>
      </c>
      <c r="C4705" s="15">
        <v>0</v>
      </c>
      <c r="D4705" s="15">
        <v>490</v>
      </c>
      <c r="E4705" s="15">
        <f t="shared" si="455"/>
        <v>135</v>
      </c>
      <c r="F4705" s="15">
        <v>135</v>
      </c>
      <c r="G4705" s="15">
        <v>0</v>
      </c>
      <c r="H4705" s="15">
        <v>0</v>
      </c>
    </row>
    <row r="4706" spans="1:8" ht="16.5" thickTop="1" thickBot="1" x14ac:dyDescent="0.3">
      <c r="A4706" s="5" t="s">
        <v>5538</v>
      </c>
      <c r="B4706" s="8" t="s">
        <v>28</v>
      </c>
      <c r="C4706" s="15">
        <v>34473.5</v>
      </c>
      <c r="D4706" s="15">
        <v>40510</v>
      </c>
      <c r="E4706" s="15">
        <f t="shared" si="455"/>
        <v>41865</v>
      </c>
      <c r="F4706" s="15">
        <v>41865</v>
      </c>
      <c r="G4706" s="15">
        <v>0</v>
      </c>
      <c r="H4706" s="15">
        <v>0</v>
      </c>
    </row>
    <row r="4707" spans="1:8" ht="31.5" thickTop="1" thickBot="1" x14ac:dyDescent="0.3">
      <c r="A4707" s="5" t="s">
        <v>5539</v>
      </c>
      <c r="B4707" s="6" t="s">
        <v>5540</v>
      </c>
      <c r="C4707" s="14">
        <v>26000</v>
      </c>
      <c r="D4707" s="14">
        <v>23000</v>
      </c>
      <c r="E4707" s="14">
        <f t="shared" si="455"/>
        <v>16000</v>
      </c>
      <c r="F4707" s="14">
        <f>SUM(F4708)</f>
        <v>16000</v>
      </c>
      <c r="G4707" s="14">
        <f>SUM(G4708)</f>
        <v>0</v>
      </c>
      <c r="H4707" s="14">
        <f>SUM(H4708)</f>
        <v>0</v>
      </c>
    </row>
    <row r="4708" spans="1:8" ht="16.5" thickTop="1" thickBot="1" x14ac:dyDescent="0.3">
      <c r="A4708" s="5" t="s">
        <v>5541</v>
      </c>
      <c r="B4708" s="7" t="s">
        <v>38</v>
      </c>
      <c r="C4708" s="15">
        <v>26000</v>
      </c>
      <c r="D4708" s="15">
        <v>23000</v>
      </c>
      <c r="E4708" s="15">
        <f t="shared" si="455"/>
        <v>16000</v>
      </c>
      <c r="F4708" s="15">
        <v>16000</v>
      </c>
      <c r="G4708" s="15">
        <v>0</v>
      </c>
      <c r="H4708" s="15">
        <v>0</v>
      </c>
    </row>
    <row r="4709" spans="1:8" ht="16.5" thickTop="1" thickBot="1" x14ac:dyDescent="0.3">
      <c r="A4709" s="5" t="s">
        <v>5542</v>
      </c>
      <c r="B4709" s="6" t="s">
        <v>5543</v>
      </c>
      <c r="C4709" s="14">
        <v>4796.5</v>
      </c>
      <c r="D4709" s="14">
        <v>9000</v>
      </c>
      <c r="E4709" s="14">
        <f t="shared" si="455"/>
        <v>5000</v>
      </c>
      <c r="F4709" s="14">
        <f>SUM(F4710,F4713)</f>
        <v>5000</v>
      </c>
      <c r="G4709" s="14">
        <f>SUM(G4710,G4713)</f>
        <v>0</v>
      </c>
      <c r="H4709" s="14">
        <f>SUM(H4710,H4713)</f>
        <v>0</v>
      </c>
    </row>
    <row r="4710" spans="1:8" ht="16.5" thickTop="1" thickBot="1" x14ac:dyDescent="0.3">
      <c r="A4710" s="5" t="s">
        <v>5544</v>
      </c>
      <c r="B4710" s="7" t="s">
        <v>20</v>
      </c>
      <c r="C4710" s="15">
        <v>4796.5</v>
      </c>
      <c r="D4710" s="15">
        <v>9000</v>
      </c>
      <c r="E4710" s="15">
        <f t="shared" si="455"/>
        <v>5000</v>
      </c>
      <c r="F4710" s="15">
        <f>SUM(F4711:F4712)</f>
        <v>5000</v>
      </c>
      <c r="G4710" s="15">
        <f>SUM(G4711:G4712)</f>
        <v>0</v>
      </c>
      <c r="H4710" s="15">
        <f>SUM(H4711:H4712)</f>
        <v>0</v>
      </c>
    </row>
    <row r="4711" spans="1:8" ht="16.5" thickTop="1" thickBot="1" x14ac:dyDescent="0.3">
      <c r="A4711" s="5" t="s">
        <v>5545</v>
      </c>
      <c r="B4711" s="8" t="s">
        <v>24</v>
      </c>
      <c r="C4711" s="15">
        <v>0</v>
      </c>
      <c r="D4711" s="15">
        <v>470</v>
      </c>
      <c r="E4711" s="15">
        <f t="shared" si="455"/>
        <v>355</v>
      </c>
      <c r="F4711" s="15">
        <v>355</v>
      </c>
      <c r="G4711" s="15">
        <v>0</v>
      </c>
      <c r="H4711" s="15">
        <v>0</v>
      </c>
    </row>
    <row r="4712" spans="1:8" ht="16.5" thickTop="1" thickBot="1" x14ac:dyDescent="0.3">
      <c r="A4712" s="5" t="s">
        <v>5546</v>
      </c>
      <c r="B4712" s="8" t="s">
        <v>28</v>
      </c>
      <c r="C4712" s="15">
        <v>4796.5</v>
      </c>
      <c r="D4712" s="15">
        <v>8530</v>
      </c>
      <c r="E4712" s="15">
        <f t="shared" si="455"/>
        <v>4645</v>
      </c>
      <c r="F4712" s="15">
        <v>4645</v>
      </c>
      <c r="G4712" s="15">
        <v>0</v>
      </c>
      <c r="H4712" s="15">
        <v>0</v>
      </c>
    </row>
    <row r="4713" spans="1:8" ht="16.5" thickTop="1" thickBot="1" x14ac:dyDescent="0.3">
      <c r="A4713" s="5" t="s">
        <v>5547</v>
      </c>
      <c r="B4713" s="7" t="s">
        <v>40</v>
      </c>
      <c r="C4713" s="15">
        <v>0</v>
      </c>
      <c r="D4713" s="15">
        <v>0</v>
      </c>
      <c r="E4713" s="15">
        <f t="shared" si="455"/>
        <v>0</v>
      </c>
      <c r="F4713" s="15">
        <v>0</v>
      </c>
      <c r="G4713" s="15">
        <v>0</v>
      </c>
      <c r="H4713" s="15">
        <v>0</v>
      </c>
    </row>
    <row r="4714" spans="1:8" ht="16.5" thickTop="1" thickBot="1" x14ac:dyDescent="0.3">
      <c r="A4714" s="5" t="s">
        <v>5548</v>
      </c>
      <c r="B4714" s="6" t="s">
        <v>5549</v>
      </c>
      <c r="C4714" s="14">
        <v>1788.12321</v>
      </c>
      <c r="D4714" s="14">
        <v>5000</v>
      </c>
      <c r="E4714" s="14">
        <f t="shared" si="455"/>
        <v>7000</v>
      </c>
      <c r="F4714" s="14">
        <f>SUM(F4715)</f>
        <v>7000</v>
      </c>
      <c r="G4714" s="14">
        <f>SUM(G4715)</f>
        <v>0</v>
      </c>
      <c r="H4714" s="14">
        <f>SUM(H4715)</f>
        <v>0</v>
      </c>
    </row>
    <row r="4715" spans="1:8" ht="16.5" thickTop="1" thickBot="1" x14ac:dyDescent="0.3">
      <c r="A4715" s="5" t="s">
        <v>5550</v>
      </c>
      <c r="B4715" s="7" t="s">
        <v>20</v>
      </c>
      <c r="C4715" s="15">
        <v>1788.12321</v>
      </c>
      <c r="D4715" s="15">
        <v>5000</v>
      </c>
      <c r="E4715" s="15">
        <f t="shared" si="455"/>
        <v>7000</v>
      </c>
      <c r="F4715" s="15">
        <f>SUM(F4716:F4717)</f>
        <v>7000</v>
      </c>
      <c r="G4715" s="15">
        <f>SUM(G4716:G4717)</f>
        <v>0</v>
      </c>
      <c r="H4715" s="15">
        <f>SUM(H4716:H4717)</f>
        <v>0</v>
      </c>
    </row>
    <row r="4716" spans="1:8" ht="16.5" thickTop="1" thickBot="1" x14ac:dyDescent="0.3">
      <c r="A4716" s="5" t="s">
        <v>5551</v>
      </c>
      <c r="B4716" s="8" t="s">
        <v>24</v>
      </c>
      <c r="C4716" s="15">
        <v>169.84299999999999</v>
      </c>
      <c r="D4716" s="15">
        <v>380</v>
      </c>
      <c r="E4716" s="15">
        <f t="shared" si="455"/>
        <v>295</v>
      </c>
      <c r="F4716" s="15">
        <v>295</v>
      </c>
      <c r="G4716" s="15">
        <v>0</v>
      </c>
      <c r="H4716" s="15">
        <v>0</v>
      </c>
    </row>
    <row r="4717" spans="1:8" ht="16.5" thickTop="1" thickBot="1" x14ac:dyDescent="0.3">
      <c r="A4717" s="5" t="s">
        <v>5552</v>
      </c>
      <c r="B4717" s="8" t="s">
        <v>28</v>
      </c>
      <c r="C4717" s="15">
        <v>1618.2802099999999</v>
      </c>
      <c r="D4717" s="15">
        <v>4620</v>
      </c>
      <c r="E4717" s="15">
        <f t="shared" si="455"/>
        <v>6705</v>
      </c>
      <c r="F4717" s="15">
        <v>6705</v>
      </c>
      <c r="G4717" s="15">
        <v>0</v>
      </c>
      <c r="H4717" s="15">
        <v>0</v>
      </c>
    </row>
    <row r="4718" spans="1:8" ht="16.5" thickTop="1" thickBot="1" x14ac:dyDescent="0.3">
      <c r="A4718" s="5" t="s">
        <v>5553</v>
      </c>
      <c r="B4718" s="6" t="s">
        <v>5554</v>
      </c>
      <c r="C4718" s="14">
        <v>0</v>
      </c>
      <c r="D4718" s="14">
        <v>3500</v>
      </c>
      <c r="E4718" s="14">
        <f t="shared" si="455"/>
        <v>1000</v>
      </c>
      <c r="F4718" s="14">
        <f>SUM(F4719)</f>
        <v>1000</v>
      </c>
      <c r="G4718" s="14">
        <f>SUM(G4719)</f>
        <v>0</v>
      </c>
      <c r="H4718" s="14">
        <f>SUM(H4719)</f>
        <v>0</v>
      </c>
    </row>
    <row r="4719" spans="1:8" ht="16.5" thickTop="1" thickBot="1" x14ac:dyDescent="0.3">
      <c r="A4719" s="5" t="s">
        <v>5555</v>
      </c>
      <c r="B4719" s="7" t="s">
        <v>20</v>
      </c>
      <c r="C4719" s="15">
        <v>0</v>
      </c>
      <c r="D4719" s="15">
        <v>3500</v>
      </c>
      <c r="E4719" s="15">
        <f t="shared" si="455"/>
        <v>1000</v>
      </c>
      <c r="F4719" s="15">
        <f>SUM(F4720:F4721)</f>
        <v>1000</v>
      </c>
      <c r="G4719" s="15">
        <f>SUM(G4720:G4721)</f>
        <v>0</v>
      </c>
      <c r="H4719" s="15">
        <f>SUM(H4720:H4721)</f>
        <v>0</v>
      </c>
    </row>
    <row r="4720" spans="1:8" ht="16.5" thickTop="1" thickBot="1" x14ac:dyDescent="0.3">
      <c r="A4720" s="5" t="s">
        <v>5556</v>
      </c>
      <c r="B4720" s="8" t="s">
        <v>24</v>
      </c>
      <c r="C4720" s="15">
        <v>0</v>
      </c>
      <c r="D4720" s="15">
        <v>310</v>
      </c>
      <c r="E4720" s="15">
        <f t="shared" si="455"/>
        <v>135</v>
      </c>
      <c r="F4720" s="15">
        <v>135</v>
      </c>
      <c r="G4720" s="15">
        <v>0</v>
      </c>
      <c r="H4720" s="15">
        <v>0</v>
      </c>
    </row>
    <row r="4721" spans="1:8" ht="16.5" thickTop="1" thickBot="1" x14ac:dyDescent="0.3">
      <c r="A4721" s="5" t="s">
        <v>5557</v>
      </c>
      <c r="B4721" s="8" t="s">
        <v>28</v>
      </c>
      <c r="C4721" s="15">
        <v>0</v>
      </c>
      <c r="D4721" s="15">
        <v>3190</v>
      </c>
      <c r="E4721" s="15">
        <f t="shared" si="455"/>
        <v>865</v>
      </c>
      <c r="F4721" s="15">
        <v>865</v>
      </c>
      <c r="G4721" s="15">
        <v>0</v>
      </c>
      <c r="H4721" s="15">
        <v>0</v>
      </c>
    </row>
    <row r="4722" spans="1:8" ht="31.5" thickTop="1" thickBot="1" x14ac:dyDescent="0.3">
      <c r="A4722" s="5" t="s">
        <v>5558</v>
      </c>
      <c r="B4722" s="6" t="s">
        <v>5559</v>
      </c>
      <c r="C4722" s="14">
        <v>0</v>
      </c>
      <c r="D4722" s="14">
        <v>0</v>
      </c>
      <c r="E4722" s="14">
        <f t="shared" si="455"/>
        <v>0</v>
      </c>
      <c r="F4722" s="14">
        <f>SUM(F4723)</f>
        <v>0</v>
      </c>
      <c r="G4722" s="14">
        <f>SUM(G4723)</f>
        <v>0</v>
      </c>
      <c r="H4722" s="14">
        <f>SUM(H4723)</f>
        <v>0</v>
      </c>
    </row>
    <row r="4723" spans="1:8" ht="16.5" thickTop="1" thickBot="1" x14ac:dyDescent="0.3">
      <c r="A4723" s="5" t="s">
        <v>5560</v>
      </c>
      <c r="B4723" s="7" t="s">
        <v>20</v>
      </c>
      <c r="C4723" s="15">
        <v>0</v>
      </c>
      <c r="D4723" s="15">
        <v>0</v>
      </c>
      <c r="E4723" s="15">
        <f t="shared" si="455"/>
        <v>0</v>
      </c>
      <c r="F4723" s="15">
        <f>SUM(F4724:F4725)</f>
        <v>0</v>
      </c>
      <c r="G4723" s="15">
        <f>SUM(G4724:G4725)</f>
        <v>0</v>
      </c>
      <c r="H4723" s="15">
        <f>SUM(H4724:H4725)</f>
        <v>0</v>
      </c>
    </row>
    <row r="4724" spans="1:8" ht="16.5" thickTop="1" thickBot="1" x14ac:dyDescent="0.3">
      <c r="A4724" s="5" t="s">
        <v>5561</v>
      </c>
      <c r="B4724" s="8" t="s">
        <v>24</v>
      </c>
      <c r="C4724" s="15">
        <v>0</v>
      </c>
      <c r="D4724" s="15">
        <v>0</v>
      </c>
      <c r="E4724" s="15">
        <f t="shared" si="455"/>
        <v>0</v>
      </c>
      <c r="F4724" s="15">
        <v>0</v>
      </c>
      <c r="G4724" s="15">
        <v>0</v>
      </c>
      <c r="H4724" s="15">
        <v>0</v>
      </c>
    </row>
    <row r="4725" spans="1:8" ht="16.5" thickTop="1" thickBot="1" x14ac:dyDescent="0.3">
      <c r="A4725" s="5" t="s">
        <v>5562</v>
      </c>
      <c r="B4725" s="8" t="s">
        <v>34</v>
      </c>
      <c r="C4725" s="15">
        <v>0</v>
      </c>
      <c r="D4725" s="15">
        <v>0</v>
      </c>
      <c r="E4725" s="15">
        <f t="shared" si="455"/>
        <v>0</v>
      </c>
      <c r="F4725" s="15">
        <v>0</v>
      </c>
      <c r="G4725" s="15">
        <v>0</v>
      </c>
      <c r="H4725" s="15">
        <v>0</v>
      </c>
    </row>
    <row r="4726" spans="1:8" ht="16.5" thickTop="1" thickBot="1" x14ac:dyDescent="0.3">
      <c r="A4726" s="5" t="s">
        <v>5563</v>
      </c>
      <c r="B4726" s="6" t="s">
        <v>5564</v>
      </c>
      <c r="C4726" s="14">
        <v>6800.0989099999997</v>
      </c>
      <c r="D4726" s="14">
        <v>28500</v>
      </c>
      <c r="E4726" s="14">
        <f t="shared" si="455"/>
        <v>34080</v>
      </c>
      <c r="F4726" s="14">
        <f>SUM(F4731,F4736,F4749,F4751)</f>
        <v>4180</v>
      </c>
      <c r="G4726" s="14">
        <f>SUM(G4731,G4736,G4749,G4751)</f>
        <v>4900</v>
      </c>
      <c r="H4726" s="14">
        <f>SUM(H4731,H4736,H4749,H4751)</f>
        <v>25000</v>
      </c>
    </row>
    <row r="4727" spans="1:8" ht="16.5" thickTop="1" thickBot="1" x14ac:dyDescent="0.3">
      <c r="A4727" s="5" t="s">
        <v>5565</v>
      </c>
      <c r="B4727" s="7" t="s">
        <v>20</v>
      </c>
      <c r="C4727" s="15">
        <v>1739.82043</v>
      </c>
      <c r="D4727" s="15">
        <v>6780</v>
      </c>
      <c r="E4727" s="15">
        <f t="shared" si="455"/>
        <v>7052</v>
      </c>
      <c r="F4727" s="15">
        <f t="shared" ref="F4727:H4728" si="458">SUM(F4732,F4737,F4752)</f>
        <v>452</v>
      </c>
      <c r="G4727" s="15">
        <f t="shared" si="458"/>
        <v>1600</v>
      </c>
      <c r="H4727" s="15">
        <f t="shared" si="458"/>
        <v>5000</v>
      </c>
    </row>
    <row r="4728" spans="1:8" ht="16.5" thickTop="1" thickBot="1" x14ac:dyDescent="0.3">
      <c r="A4728" s="5" t="s">
        <v>5566</v>
      </c>
      <c r="B4728" s="8" t="s">
        <v>34</v>
      </c>
      <c r="C4728" s="15">
        <v>1739.82043</v>
      </c>
      <c r="D4728" s="15">
        <v>6780</v>
      </c>
      <c r="E4728" s="15">
        <f t="shared" si="455"/>
        <v>7052</v>
      </c>
      <c r="F4728" s="15">
        <f t="shared" si="458"/>
        <v>452</v>
      </c>
      <c r="G4728" s="15">
        <f t="shared" si="458"/>
        <v>1600</v>
      </c>
      <c r="H4728" s="15">
        <f t="shared" si="458"/>
        <v>5000</v>
      </c>
    </row>
    <row r="4729" spans="1:8" ht="16.5" thickTop="1" thickBot="1" x14ac:dyDescent="0.3">
      <c r="A4729" s="5" t="s">
        <v>5567</v>
      </c>
      <c r="B4729" s="7" t="s">
        <v>36</v>
      </c>
      <c r="C4729" s="15">
        <v>0</v>
      </c>
      <c r="D4729" s="15">
        <v>20</v>
      </c>
      <c r="E4729" s="15">
        <f t="shared" si="455"/>
        <v>0</v>
      </c>
      <c r="F4729" s="15">
        <f>SUM(F4734,F4739)</f>
        <v>0</v>
      </c>
      <c r="G4729" s="15">
        <f>SUM(G4734,G4739)</f>
        <v>0</v>
      </c>
      <c r="H4729" s="15">
        <f>SUM(H4734,H4739)</f>
        <v>0</v>
      </c>
    </row>
    <row r="4730" spans="1:8" ht="16.5" thickTop="1" thickBot="1" x14ac:dyDescent="0.3">
      <c r="A4730" s="5" t="s">
        <v>5568</v>
      </c>
      <c r="B4730" s="7" t="s">
        <v>38</v>
      </c>
      <c r="C4730" s="15">
        <v>5060.2784799999999</v>
      </c>
      <c r="D4730" s="15">
        <v>21700</v>
      </c>
      <c r="E4730" s="15">
        <f t="shared" si="455"/>
        <v>27028</v>
      </c>
      <c r="F4730" s="15">
        <f>SUM(F4735,F4740,F4750,F4754)</f>
        <v>3728</v>
      </c>
      <c r="G4730" s="15">
        <f>SUM(G4735,G4740,G4750,G4754)</f>
        <v>3300</v>
      </c>
      <c r="H4730" s="15">
        <f>SUM(H4735,H4740,H4750,H4754)</f>
        <v>20000</v>
      </c>
    </row>
    <row r="4731" spans="1:8" ht="31.5" thickTop="1" thickBot="1" x14ac:dyDescent="0.3">
      <c r="A4731" s="5" t="s">
        <v>5569</v>
      </c>
      <c r="B4731" s="6" t="s">
        <v>5570</v>
      </c>
      <c r="C4731" s="14">
        <v>906.65063999999995</v>
      </c>
      <c r="D4731" s="14">
        <v>20000</v>
      </c>
      <c r="E4731" s="14">
        <f t="shared" si="455"/>
        <v>19150</v>
      </c>
      <c r="F4731" s="14">
        <f>SUM(F4732,F4734:F4735)</f>
        <v>0</v>
      </c>
      <c r="G4731" s="14">
        <f>SUM(G4732,G4734:G4735)</f>
        <v>0</v>
      </c>
      <c r="H4731" s="14">
        <f>SUM(H4732,H4734:H4735)</f>
        <v>19150</v>
      </c>
    </row>
    <row r="4732" spans="1:8" ht="16.5" thickTop="1" thickBot="1" x14ac:dyDescent="0.3">
      <c r="A4732" s="5" t="s">
        <v>5571</v>
      </c>
      <c r="B4732" s="7" t="s">
        <v>20</v>
      </c>
      <c r="C4732" s="15">
        <v>906.65063999999995</v>
      </c>
      <c r="D4732" s="15">
        <v>2000</v>
      </c>
      <c r="E4732" s="15">
        <f t="shared" si="455"/>
        <v>1830</v>
      </c>
      <c r="F4732" s="15">
        <f>SUM(F4733)</f>
        <v>0</v>
      </c>
      <c r="G4732" s="15">
        <f>SUM(G4733)</f>
        <v>0</v>
      </c>
      <c r="H4732" s="15">
        <f>SUM(H4733)</f>
        <v>1830</v>
      </c>
    </row>
    <row r="4733" spans="1:8" ht="16.5" thickTop="1" thickBot="1" x14ac:dyDescent="0.3">
      <c r="A4733" s="5" t="s">
        <v>5572</v>
      </c>
      <c r="B4733" s="8" t="s">
        <v>34</v>
      </c>
      <c r="C4733" s="15">
        <v>906.65063999999995</v>
      </c>
      <c r="D4733" s="15">
        <v>2000</v>
      </c>
      <c r="E4733" s="15">
        <f t="shared" si="455"/>
        <v>1830</v>
      </c>
      <c r="F4733" s="15">
        <v>0</v>
      </c>
      <c r="G4733" s="15">
        <v>0</v>
      </c>
      <c r="H4733" s="15">
        <v>1830</v>
      </c>
    </row>
    <row r="4734" spans="1:8" ht="16.5" thickTop="1" thickBot="1" x14ac:dyDescent="0.3">
      <c r="A4734" s="5" t="s">
        <v>5573</v>
      </c>
      <c r="B4734" s="7" t="s">
        <v>36</v>
      </c>
      <c r="C4734" s="15">
        <v>0</v>
      </c>
      <c r="D4734" s="15">
        <v>0</v>
      </c>
      <c r="E4734" s="15">
        <f t="shared" si="455"/>
        <v>0</v>
      </c>
      <c r="F4734" s="15">
        <v>0</v>
      </c>
      <c r="G4734" s="15">
        <v>0</v>
      </c>
      <c r="H4734" s="15">
        <v>0</v>
      </c>
    </row>
    <row r="4735" spans="1:8" ht="16.5" thickTop="1" thickBot="1" x14ac:dyDescent="0.3">
      <c r="A4735" s="5" t="s">
        <v>5574</v>
      </c>
      <c r="B4735" s="7" t="s">
        <v>38</v>
      </c>
      <c r="C4735" s="15">
        <v>0</v>
      </c>
      <c r="D4735" s="15">
        <v>18000</v>
      </c>
      <c r="E4735" s="15">
        <f t="shared" si="455"/>
        <v>17320</v>
      </c>
      <c r="F4735" s="15">
        <v>0</v>
      </c>
      <c r="G4735" s="15">
        <v>0</v>
      </c>
      <c r="H4735" s="15">
        <v>17320</v>
      </c>
    </row>
    <row r="4736" spans="1:8" ht="31.5" thickTop="1" thickBot="1" x14ac:dyDescent="0.3">
      <c r="A4736" s="5" t="s">
        <v>5575</v>
      </c>
      <c r="B4736" s="6" t="s">
        <v>5576</v>
      </c>
      <c r="C4736" s="14">
        <v>231.20350999999999</v>
      </c>
      <c r="D4736" s="14">
        <v>4800</v>
      </c>
      <c r="E4736" s="14">
        <f t="shared" si="455"/>
        <v>8840</v>
      </c>
      <c r="F4736" s="14">
        <f t="shared" ref="F4736:H4738" si="459">SUM(F4741,F4744)</f>
        <v>1050</v>
      </c>
      <c r="G4736" s="14">
        <f t="shared" si="459"/>
        <v>1940</v>
      </c>
      <c r="H4736" s="14">
        <f t="shared" si="459"/>
        <v>5850</v>
      </c>
    </row>
    <row r="4737" spans="1:8" ht="16.5" thickTop="1" thickBot="1" x14ac:dyDescent="0.3">
      <c r="A4737" s="5" t="s">
        <v>5577</v>
      </c>
      <c r="B4737" s="7" t="s">
        <v>20</v>
      </c>
      <c r="C4737" s="15">
        <v>231.20350999999999</v>
      </c>
      <c r="D4737" s="15">
        <v>4780</v>
      </c>
      <c r="E4737" s="15">
        <f t="shared" si="455"/>
        <v>5222</v>
      </c>
      <c r="F4737" s="15">
        <f t="shared" si="459"/>
        <v>452</v>
      </c>
      <c r="G4737" s="15">
        <f t="shared" si="459"/>
        <v>1600</v>
      </c>
      <c r="H4737" s="15">
        <f t="shared" si="459"/>
        <v>3170</v>
      </c>
    </row>
    <row r="4738" spans="1:8" ht="16.5" thickTop="1" thickBot="1" x14ac:dyDescent="0.3">
      <c r="A4738" s="5" t="s">
        <v>5578</v>
      </c>
      <c r="B4738" s="8" t="s">
        <v>34</v>
      </c>
      <c r="C4738" s="15">
        <v>231.20350999999999</v>
      </c>
      <c r="D4738" s="15">
        <v>4780</v>
      </c>
      <c r="E4738" s="15">
        <f t="shared" si="455"/>
        <v>5222</v>
      </c>
      <c r="F4738" s="15">
        <f t="shared" si="459"/>
        <v>452</v>
      </c>
      <c r="G4738" s="15">
        <f t="shared" si="459"/>
        <v>1600</v>
      </c>
      <c r="H4738" s="15">
        <f t="shared" si="459"/>
        <v>3170</v>
      </c>
    </row>
    <row r="4739" spans="1:8" ht="16.5" thickTop="1" thickBot="1" x14ac:dyDescent="0.3">
      <c r="A4739" s="5" t="s">
        <v>5579</v>
      </c>
      <c r="B4739" s="7" t="s">
        <v>36</v>
      </c>
      <c r="C4739" s="15">
        <v>0</v>
      </c>
      <c r="D4739" s="15">
        <v>20</v>
      </c>
      <c r="E4739" s="15">
        <f t="shared" si="455"/>
        <v>0</v>
      </c>
      <c r="F4739" s="15">
        <f t="shared" ref="F4739:H4740" si="460">SUM(F4747)</f>
        <v>0</v>
      </c>
      <c r="G4739" s="15">
        <f t="shared" si="460"/>
        <v>0</v>
      </c>
      <c r="H4739" s="15">
        <f t="shared" si="460"/>
        <v>0</v>
      </c>
    </row>
    <row r="4740" spans="1:8" ht="16.5" thickTop="1" thickBot="1" x14ac:dyDescent="0.3">
      <c r="A4740" s="5" t="s">
        <v>5580</v>
      </c>
      <c r="B4740" s="7" t="s">
        <v>38</v>
      </c>
      <c r="C4740" s="15">
        <v>0</v>
      </c>
      <c r="D4740" s="15">
        <v>0</v>
      </c>
      <c r="E4740" s="15">
        <f t="shared" si="455"/>
        <v>3618</v>
      </c>
      <c r="F4740" s="15">
        <f t="shared" si="460"/>
        <v>598</v>
      </c>
      <c r="G4740" s="15">
        <f t="shared" si="460"/>
        <v>340</v>
      </c>
      <c r="H4740" s="15">
        <f t="shared" si="460"/>
        <v>2680</v>
      </c>
    </row>
    <row r="4741" spans="1:8" ht="46.5" thickTop="1" thickBot="1" x14ac:dyDescent="0.3">
      <c r="A4741" s="5" t="s">
        <v>5581</v>
      </c>
      <c r="B4741" s="6" t="s">
        <v>5582</v>
      </c>
      <c r="C4741" s="14">
        <v>0</v>
      </c>
      <c r="D4741" s="14">
        <v>0</v>
      </c>
      <c r="E4741" s="14">
        <f t="shared" si="455"/>
        <v>2700</v>
      </c>
      <c r="F4741" s="14">
        <f t="shared" ref="F4741:H4742" si="461">SUM(F4742)</f>
        <v>0</v>
      </c>
      <c r="G4741" s="14">
        <f t="shared" si="461"/>
        <v>700</v>
      </c>
      <c r="H4741" s="14">
        <f t="shared" si="461"/>
        <v>2000</v>
      </c>
    </row>
    <row r="4742" spans="1:8" ht="16.5" thickTop="1" thickBot="1" x14ac:dyDescent="0.3">
      <c r="A4742" s="5" t="s">
        <v>5583</v>
      </c>
      <c r="B4742" s="7" t="s">
        <v>20</v>
      </c>
      <c r="C4742" s="15">
        <v>0</v>
      </c>
      <c r="D4742" s="15">
        <v>0</v>
      </c>
      <c r="E4742" s="15">
        <f t="shared" ref="E4742:E4805" si="462">SUM(F4742:H4742)</f>
        <v>2700</v>
      </c>
      <c r="F4742" s="15">
        <f t="shared" si="461"/>
        <v>0</v>
      </c>
      <c r="G4742" s="15">
        <f t="shared" si="461"/>
        <v>700</v>
      </c>
      <c r="H4742" s="15">
        <f t="shared" si="461"/>
        <v>2000</v>
      </c>
    </row>
    <row r="4743" spans="1:8" ht="16.5" thickTop="1" thickBot="1" x14ac:dyDescent="0.3">
      <c r="A4743" s="5" t="s">
        <v>5584</v>
      </c>
      <c r="B4743" s="8" t="s">
        <v>34</v>
      </c>
      <c r="C4743" s="15">
        <v>0</v>
      </c>
      <c r="D4743" s="15">
        <v>0</v>
      </c>
      <c r="E4743" s="15">
        <f t="shared" si="462"/>
        <v>2700</v>
      </c>
      <c r="F4743" s="15">
        <v>0</v>
      </c>
      <c r="G4743" s="15">
        <v>700</v>
      </c>
      <c r="H4743" s="15">
        <v>2000</v>
      </c>
    </row>
    <row r="4744" spans="1:8" ht="31.5" thickTop="1" thickBot="1" x14ac:dyDescent="0.3">
      <c r="A4744" s="5" t="s">
        <v>5585</v>
      </c>
      <c r="B4744" s="6" t="s">
        <v>5576</v>
      </c>
      <c r="C4744" s="14">
        <v>231.20350999999999</v>
      </c>
      <c r="D4744" s="14">
        <v>4800</v>
      </c>
      <c r="E4744" s="14">
        <f t="shared" si="462"/>
        <v>6140</v>
      </c>
      <c r="F4744" s="14">
        <f>SUM(F4745,F4747:F4748)</f>
        <v>1050</v>
      </c>
      <c r="G4744" s="14">
        <f>SUM(G4745,G4747:G4748)</f>
        <v>1240</v>
      </c>
      <c r="H4744" s="14">
        <f>SUM(H4745,H4747:H4748)</f>
        <v>3850</v>
      </c>
    </row>
    <row r="4745" spans="1:8" ht="16.5" thickTop="1" thickBot="1" x14ac:dyDescent="0.3">
      <c r="A4745" s="5" t="s">
        <v>5586</v>
      </c>
      <c r="B4745" s="7" t="s">
        <v>20</v>
      </c>
      <c r="C4745" s="15">
        <v>231.20350999999999</v>
      </c>
      <c r="D4745" s="15">
        <v>4780</v>
      </c>
      <c r="E4745" s="15">
        <f t="shared" si="462"/>
        <v>2522</v>
      </c>
      <c r="F4745" s="15">
        <f>SUM(F4746)</f>
        <v>452</v>
      </c>
      <c r="G4745" s="15">
        <f>SUM(G4746)</f>
        <v>900</v>
      </c>
      <c r="H4745" s="15">
        <f>SUM(H4746)</f>
        <v>1170</v>
      </c>
    </row>
    <row r="4746" spans="1:8" ht="16.5" thickTop="1" thickBot="1" x14ac:dyDescent="0.3">
      <c r="A4746" s="5" t="s">
        <v>5587</v>
      </c>
      <c r="B4746" s="8" t="s">
        <v>34</v>
      </c>
      <c r="C4746" s="15">
        <v>231.20350999999999</v>
      </c>
      <c r="D4746" s="15">
        <v>4780</v>
      </c>
      <c r="E4746" s="15">
        <f t="shared" si="462"/>
        <v>2522</v>
      </c>
      <c r="F4746" s="15">
        <v>452</v>
      </c>
      <c r="G4746" s="15">
        <v>900</v>
      </c>
      <c r="H4746" s="15">
        <v>1170</v>
      </c>
    </row>
    <row r="4747" spans="1:8" ht="16.5" thickTop="1" thickBot="1" x14ac:dyDescent="0.3">
      <c r="A4747" s="5" t="s">
        <v>5588</v>
      </c>
      <c r="B4747" s="7" t="s">
        <v>36</v>
      </c>
      <c r="C4747" s="15">
        <v>0</v>
      </c>
      <c r="D4747" s="15">
        <v>20</v>
      </c>
      <c r="E4747" s="15">
        <f t="shared" si="462"/>
        <v>0</v>
      </c>
      <c r="F4747" s="15">
        <v>0</v>
      </c>
      <c r="G4747" s="15">
        <v>0</v>
      </c>
      <c r="H4747" s="15">
        <v>0</v>
      </c>
    </row>
    <row r="4748" spans="1:8" ht="16.5" thickTop="1" thickBot="1" x14ac:dyDescent="0.3">
      <c r="A4748" s="5" t="s">
        <v>5589</v>
      </c>
      <c r="B4748" s="7" t="s">
        <v>38</v>
      </c>
      <c r="C4748" s="15">
        <v>0</v>
      </c>
      <c r="D4748" s="15">
        <v>0</v>
      </c>
      <c r="E4748" s="15">
        <f t="shared" si="462"/>
        <v>3618</v>
      </c>
      <c r="F4748" s="15">
        <v>598</v>
      </c>
      <c r="G4748" s="15">
        <v>340</v>
      </c>
      <c r="H4748" s="15">
        <v>2680</v>
      </c>
    </row>
    <row r="4749" spans="1:8" ht="31.5" thickTop="1" thickBot="1" x14ac:dyDescent="0.3">
      <c r="A4749" s="5" t="s">
        <v>5590</v>
      </c>
      <c r="B4749" s="6" t="s">
        <v>5591</v>
      </c>
      <c r="C4749" s="14">
        <v>21.479109999999999</v>
      </c>
      <c r="D4749" s="14">
        <v>3700</v>
      </c>
      <c r="E4749" s="14">
        <f t="shared" si="462"/>
        <v>6090</v>
      </c>
      <c r="F4749" s="14">
        <f>SUM(F4750)</f>
        <v>3130</v>
      </c>
      <c r="G4749" s="14">
        <f>SUM(G4750)</f>
        <v>2960</v>
      </c>
      <c r="H4749" s="14">
        <f>SUM(H4750)</f>
        <v>0</v>
      </c>
    </row>
    <row r="4750" spans="1:8" ht="16.5" thickTop="1" thickBot="1" x14ac:dyDescent="0.3">
      <c r="A4750" s="5" t="s">
        <v>5592</v>
      </c>
      <c r="B4750" s="7" t="s">
        <v>38</v>
      </c>
      <c r="C4750" s="15">
        <v>21.479109999999999</v>
      </c>
      <c r="D4750" s="15">
        <v>3700</v>
      </c>
      <c r="E4750" s="15">
        <f t="shared" si="462"/>
        <v>6090</v>
      </c>
      <c r="F4750" s="15">
        <v>3130</v>
      </c>
      <c r="G4750" s="15">
        <v>2960</v>
      </c>
      <c r="H4750" s="15">
        <v>0</v>
      </c>
    </row>
    <row r="4751" spans="1:8" ht="16.5" thickTop="1" thickBot="1" x14ac:dyDescent="0.3">
      <c r="A4751" s="5" t="s">
        <v>5593</v>
      </c>
      <c r="B4751" s="6" t="s">
        <v>5594</v>
      </c>
      <c r="C4751" s="14">
        <v>5640.7656499999994</v>
      </c>
      <c r="D4751" s="14">
        <v>0</v>
      </c>
      <c r="E4751" s="14">
        <f t="shared" si="462"/>
        <v>0</v>
      </c>
      <c r="F4751" s="14">
        <f>SUM(F4752,F4754)</f>
        <v>0</v>
      </c>
      <c r="G4751" s="14">
        <f>SUM(G4752,G4754)</f>
        <v>0</v>
      </c>
      <c r="H4751" s="14">
        <f>SUM(H4752,H4754)</f>
        <v>0</v>
      </c>
    </row>
    <row r="4752" spans="1:8" ht="16.5" thickTop="1" thickBot="1" x14ac:dyDescent="0.3">
      <c r="A4752" s="5" t="s">
        <v>5595</v>
      </c>
      <c r="B4752" s="7" t="s">
        <v>20</v>
      </c>
      <c r="C4752" s="15">
        <v>601.96627999999998</v>
      </c>
      <c r="D4752" s="15">
        <v>0</v>
      </c>
      <c r="E4752" s="15">
        <f t="shared" si="462"/>
        <v>0</v>
      </c>
      <c r="F4752" s="15">
        <f>SUM(F4753)</f>
        <v>0</v>
      </c>
      <c r="G4752" s="15">
        <f>SUM(G4753)</f>
        <v>0</v>
      </c>
      <c r="H4752" s="15">
        <f>SUM(H4753)</f>
        <v>0</v>
      </c>
    </row>
    <row r="4753" spans="1:8" ht="16.5" thickTop="1" thickBot="1" x14ac:dyDescent="0.3">
      <c r="A4753" s="5" t="s">
        <v>5596</v>
      </c>
      <c r="B4753" s="8" t="s">
        <v>34</v>
      </c>
      <c r="C4753" s="15">
        <v>601.96627999999998</v>
      </c>
      <c r="D4753" s="15">
        <v>0</v>
      </c>
      <c r="E4753" s="15">
        <f t="shared" si="462"/>
        <v>0</v>
      </c>
      <c r="F4753" s="15">
        <v>0</v>
      </c>
      <c r="G4753" s="15">
        <v>0</v>
      </c>
      <c r="H4753" s="15">
        <v>0</v>
      </c>
    </row>
    <row r="4754" spans="1:8" ht="16.5" thickTop="1" thickBot="1" x14ac:dyDescent="0.3">
      <c r="A4754" s="5" t="s">
        <v>5597</v>
      </c>
      <c r="B4754" s="7" t="s">
        <v>38</v>
      </c>
      <c r="C4754" s="15">
        <v>5038.7993699999997</v>
      </c>
      <c r="D4754" s="15">
        <v>0</v>
      </c>
      <c r="E4754" s="15">
        <f t="shared" si="462"/>
        <v>0</v>
      </c>
      <c r="F4754" s="15">
        <v>0</v>
      </c>
      <c r="G4754" s="15">
        <v>0</v>
      </c>
      <c r="H4754" s="15">
        <v>0</v>
      </c>
    </row>
    <row r="4755" spans="1:8" ht="31.5" thickTop="1" thickBot="1" x14ac:dyDescent="0.3">
      <c r="A4755" s="5" t="s">
        <v>5598</v>
      </c>
      <c r="B4755" s="6" t="s">
        <v>5599</v>
      </c>
      <c r="C4755" s="14">
        <v>0</v>
      </c>
      <c r="D4755" s="14">
        <v>2000</v>
      </c>
      <c r="E4755" s="14">
        <f t="shared" si="462"/>
        <v>0</v>
      </c>
      <c r="F4755" s="14">
        <f>SUM(F4756)</f>
        <v>0</v>
      </c>
      <c r="G4755" s="14">
        <f>SUM(G4756)</f>
        <v>0</v>
      </c>
      <c r="H4755" s="14">
        <f>SUM(H4756)</f>
        <v>0</v>
      </c>
    </row>
    <row r="4756" spans="1:8" ht="16.5" thickTop="1" thickBot="1" x14ac:dyDescent="0.3">
      <c r="A4756" s="5" t="s">
        <v>5600</v>
      </c>
      <c r="B4756" s="7" t="s">
        <v>20</v>
      </c>
      <c r="C4756" s="15">
        <v>0</v>
      </c>
      <c r="D4756" s="15">
        <v>2000</v>
      </c>
      <c r="E4756" s="15">
        <f t="shared" si="462"/>
        <v>0</v>
      </c>
      <c r="F4756" s="15">
        <f>SUM(F4757:F4758)</f>
        <v>0</v>
      </c>
      <c r="G4756" s="15">
        <f>SUM(G4757:G4758)</f>
        <v>0</v>
      </c>
      <c r="H4756" s="15">
        <f>SUM(H4757:H4758)</f>
        <v>0</v>
      </c>
    </row>
    <row r="4757" spans="1:8" ht="16.5" thickTop="1" thickBot="1" x14ac:dyDescent="0.3">
      <c r="A4757" s="5" t="s">
        <v>5601</v>
      </c>
      <c r="B4757" s="8" t="s">
        <v>24</v>
      </c>
      <c r="C4757" s="15">
        <v>0</v>
      </c>
      <c r="D4757" s="15">
        <v>0</v>
      </c>
      <c r="E4757" s="15">
        <f t="shared" si="462"/>
        <v>0</v>
      </c>
      <c r="F4757" s="15">
        <v>0</v>
      </c>
      <c r="G4757" s="15">
        <v>0</v>
      </c>
      <c r="H4757" s="15">
        <v>0</v>
      </c>
    </row>
    <row r="4758" spans="1:8" ht="16.5" thickTop="1" thickBot="1" x14ac:dyDescent="0.3">
      <c r="A4758" s="5" t="s">
        <v>5602</v>
      </c>
      <c r="B4758" s="8" t="s">
        <v>28</v>
      </c>
      <c r="C4758" s="15">
        <v>0</v>
      </c>
      <c r="D4758" s="15">
        <v>2000</v>
      </c>
      <c r="E4758" s="15">
        <f t="shared" si="462"/>
        <v>0</v>
      </c>
      <c r="F4758" s="15">
        <v>0</v>
      </c>
      <c r="G4758" s="15">
        <v>0</v>
      </c>
      <c r="H4758" s="15">
        <v>0</v>
      </c>
    </row>
    <row r="4759" spans="1:8" ht="31.5" thickTop="1" thickBot="1" x14ac:dyDescent="0.3">
      <c r="A4759" s="5" t="s">
        <v>5603</v>
      </c>
      <c r="B4759" s="6" t="s">
        <v>5604</v>
      </c>
      <c r="C4759" s="14">
        <v>46000</v>
      </c>
      <c r="D4759" s="14">
        <v>48000</v>
      </c>
      <c r="E4759" s="14">
        <f t="shared" si="462"/>
        <v>0</v>
      </c>
      <c r="F4759" s="14">
        <f>SUM(F4760,F4763)</f>
        <v>0</v>
      </c>
      <c r="G4759" s="14">
        <f>SUM(G4760,G4763)</f>
        <v>0</v>
      </c>
      <c r="H4759" s="14">
        <f>SUM(H4760,H4763)</f>
        <v>0</v>
      </c>
    </row>
    <row r="4760" spans="1:8" ht="16.5" thickTop="1" thickBot="1" x14ac:dyDescent="0.3">
      <c r="A4760" s="5" t="s">
        <v>5605</v>
      </c>
      <c r="B4760" s="7" t="s">
        <v>20</v>
      </c>
      <c r="C4760" s="15">
        <v>46000</v>
      </c>
      <c r="D4760" s="15">
        <v>48000</v>
      </c>
      <c r="E4760" s="15">
        <f t="shared" si="462"/>
        <v>0</v>
      </c>
      <c r="F4760" s="15">
        <f>SUM(F4761:F4762)</f>
        <v>0</v>
      </c>
      <c r="G4760" s="15">
        <f>SUM(G4761:G4762)</f>
        <v>0</v>
      </c>
      <c r="H4760" s="15">
        <f>SUM(H4761:H4762)</f>
        <v>0</v>
      </c>
    </row>
    <row r="4761" spans="1:8" ht="16.5" thickTop="1" thickBot="1" x14ac:dyDescent="0.3">
      <c r="A4761" s="5" t="s">
        <v>5606</v>
      </c>
      <c r="B4761" s="8" t="s">
        <v>24</v>
      </c>
      <c r="C4761" s="15">
        <v>0</v>
      </c>
      <c r="D4761" s="15">
        <v>230</v>
      </c>
      <c r="E4761" s="15">
        <f t="shared" si="462"/>
        <v>0</v>
      </c>
      <c r="F4761" s="15">
        <v>0</v>
      </c>
      <c r="G4761" s="15">
        <v>0</v>
      </c>
      <c r="H4761" s="15">
        <v>0</v>
      </c>
    </row>
    <row r="4762" spans="1:8" ht="16.5" thickTop="1" thickBot="1" x14ac:dyDescent="0.3">
      <c r="A4762" s="5" t="s">
        <v>5607</v>
      </c>
      <c r="B4762" s="8" t="s">
        <v>34</v>
      </c>
      <c r="C4762" s="15">
        <v>46000</v>
      </c>
      <c r="D4762" s="15">
        <v>47770</v>
      </c>
      <c r="E4762" s="15">
        <f t="shared" si="462"/>
        <v>0</v>
      </c>
      <c r="F4762" s="15">
        <v>0</v>
      </c>
      <c r="G4762" s="15">
        <v>0</v>
      </c>
      <c r="H4762" s="15">
        <v>0</v>
      </c>
    </row>
    <row r="4763" spans="1:8" ht="16.5" thickTop="1" thickBot="1" x14ac:dyDescent="0.3">
      <c r="A4763" s="5" t="s">
        <v>5608</v>
      </c>
      <c r="B4763" s="7" t="s">
        <v>40</v>
      </c>
      <c r="C4763" s="15">
        <v>0</v>
      </c>
      <c r="D4763" s="15">
        <v>0</v>
      </c>
      <c r="E4763" s="15">
        <f t="shared" si="462"/>
        <v>0</v>
      </c>
      <c r="F4763" s="15">
        <v>0</v>
      </c>
      <c r="G4763" s="15">
        <v>0</v>
      </c>
      <c r="H4763" s="15">
        <v>0</v>
      </c>
    </row>
    <row r="4764" spans="1:8" ht="31.5" thickTop="1" thickBot="1" x14ac:dyDescent="0.3">
      <c r="A4764" s="5" t="s">
        <v>5609</v>
      </c>
      <c r="B4764" s="6" t="s">
        <v>5610</v>
      </c>
      <c r="C4764" s="14">
        <v>24567</v>
      </c>
      <c r="D4764" s="14">
        <v>0</v>
      </c>
      <c r="E4764" s="14">
        <f t="shared" si="462"/>
        <v>0</v>
      </c>
      <c r="F4764" s="14">
        <f>SUM(F4765)</f>
        <v>0</v>
      </c>
      <c r="G4764" s="14">
        <f>SUM(G4765)</f>
        <v>0</v>
      </c>
      <c r="H4764" s="14">
        <f>SUM(H4765)</f>
        <v>0</v>
      </c>
    </row>
    <row r="4765" spans="1:8" ht="16.5" thickTop="1" thickBot="1" x14ac:dyDescent="0.3">
      <c r="A4765" s="5" t="s">
        <v>5611</v>
      </c>
      <c r="B4765" s="7" t="s">
        <v>38</v>
      </c>
      <c r="C4765" s="15">
        <v>24567</v>
      </c>
      <c r="D4765" s="15">
        <v>0</v>
      </c>
      <c r="E4765" s="15">
        <f t="shared" si="462"/>
        <v>0</v>
      </c>
      <c r="F4765" s="15">
        <v>0</v>
      </c>
      <c r="G4765" s="15">
        <v>0</v>
      </c>
      <c r="H4765" s="15">
        <v>0</v>
      </c>
    </row>
    <row r="4766" spans="1:8" ht="31.5" thickTop="1" thickBot="1" x14ac:dyDescent="0.3">
      <c r="A4766" s="5" t="s">
        <v>5612</v>
      </c>
      <c r="B4766" s="6" t="s">
        <v>5613</v>
      </c>
      <c r="C4766" s="14">
        <v>30053.518659999998</v>
      </c>
      <c r="D4766" s="14">
        <v>26630</v>
      </c>
      <c r="E4766" s="14">
        <f t="shared" si="462"/>
        <v>22700</v>
      </c>
      <c r="F4766" s="14">
        <f t="shared" ref="F4766:H4767" si="463">SUM(F4775,F4793,F4798,F4803,F4809,F4814,F4822)</f>
        <v>22700</v>
      </c>
      <c r="G4766" s="14">
        <f t="shared" si="463"/>
        <v>0</v>
      </c>
      <c r="H4766" s="14">
        <f t="shared" si="463"/>
        <v>0</v>
      </c>
    </row>
    <row r="4767" spans="1:8" ht="16.5" thickTop="1" thickBot="1" x14ac:dyDescent="0.3">
      <c r="A4767" s="5" t="s">
        <v>5614</v>
      </c>
      <c r="B4767" s="7" t="s">
        <v>20</v>
      </c>
      <c r="C4767" s="15">
        <v>25418.807569999997</v>
      </c>
      <c r="D4767" s="15">
        <v>25570</v>
      </c>
      <c r="E4767" s="15">
        <f t="shared" si="462"/>
        <v>22230</v>
      </c>
      <c r="F4767" s="15">
        <f t="shared" si="463"/>
        <v>22230</v>
      </c>
      <c r="G4767" s="15">
        <f t="shared" si="463"/>
        <v>0</v>
      </c>
      <c r="H4767" s="15">
        <f t="shared" si="463"/>
        <v>0</v>
      </c>
    </row>
    <row r="4768" spans="1:8" ht="16.5" thickTop="1" thickBot="1" x14ac:dyDescent="0.3">
      <c r="A4768" s="5" t="s">
        <v>5615</v>
      </c>
      <c r="B4768" s="8" t="s">
        <v>22</v>
      </c>
      <c r="C4768" s="15">
        <v>9308.2289400000009</v>
      </c>
      <c r="D4768" s="15">
        <v>9715</v>
      </c>
      <c r="E4768" s="15">
        <f t="shared" si="462"/>
        <v>9715</v>
      </c>
      <c r="F4768" s="15">
        <f>SUM(F4777,F4816)</f>
        <v>9715</v>
      </c>
      <c r="G4768" s="15">
        <f>SUM(G4777,G4816)</f>
        <v>0</v>
      </c>
      <c r="H4768" s="15">
        <f>SUM(H4777,H4816)</f>
        <v>0</v>
      </c>
    </row>
    <row r="4769" spans="1:8" ht="16.5" thickTop="1" thickBot="1" x14ac:dyDescent="0.3">
      <c r="A4769" s="5" t="s">
        <v>5616</v>
      </c>
      <c r="B4769" s="8" t="s">
        <v>24</v>
      </c>
      <c r="C4769" s="15">
        <v>12875.066299999999</v>
      </c>
      <c r="D4769" s="15">
        <v>15626</v>
      </c>
      <c r="E4769" s="15">
        <f t="shared" si="462"/>
        <v>12274</v>
      </c>
      <c r="F4769" s="15">
        <f>SUM(F4778,F4795,F4800,F4805,F4811,F4817,F4824)</f>
        <v>12274</v>
      </c>
      <c r="G4769" s="15">
        <f>SUM(G4778,G4795,G4800,G4805,G4811,G4817,G4824)</f>
        <v>0</v>
      </c>
      <c r="H4769" s="15">
        <f>SUM(H4778,H4795,H4800,H4805,H4811,H4817,H4824)</f>
        <v>0</v>
      </c>
    </row>
    <row r="4770" spans="1:8" ht="16.5" thickTop="1" thickBot="1" x14ac:dyDescent="0.3">
      <c r="A4770" s="5" t="s">
        <v>5617</v>
      </c>
      <c r="B4770" s="8" t="s">
        <v>30</v>
      </c>
      <c r="C4770" s="15">
        <v>69.146799999999999</v>
      </c>
      <c r="D4770" s="15">
        <v>11</v>
      </c>
      <c r="E4770" s="15">
        <f t="shared" si="462"/>
        <v>30</v>
      </c>
      <c r="F4770" s="15">
        <f>SUM(F4779)</f>
        <v>30</v>
      </c>
      <c r="G4770" s="15">
        <f>SUM(G4779)</f>
        <v>0</v>
      </c>
      <c r="H4770" s="15">
        <f>SUM(H4779)</f>
        <v>0</v>
      </c>
    </row>
    <row r="4771" spans="1:8" ht="16.5" thickTop="1" thickBot="1" x14ac:dyDescent="0.3">
      <c r="A4771" s="5" t="s">
        <v>5618</v>
      </c>
      <c r="B4771" s="8" t="s">
        <v>32</v>
      </c>
      <c r="C4771" s="15">
        <v>36.757899999999999</v>
      </c>
      <c r="D4771" s="15">
        <v>45</v>
      </c>
      <c r="E4771" s="15">
        <f t="shared" si="462"/>
        <v>50</v>
      </c>
      <c r="F4771" s="15">
        <f>SUM(F4780,F4818)</f>
        <v>50</v>
      </c>
      <c r="G4771" s="15">
        <f>SUM(G4780,G4818)</f>
        <v>0</v>
      </c>
      <c r="H4771" s="15">
        <f>SUM(H4780,H4818)</f>
        <v>0</v>
      </c>
    </row>
    <row r="4772" spans="1:8" ht="16.5" thickTop="1" thickBot="1" x14ac:dyDescent="0.3">
      <c r="A4772" s="5" t="s">
        <v>5619</v>
      </c>
      <c r="B4772" s="8" t="s">
        <v>34</v>
      </c>
      <c r="C4772" s="15">
        <v>3129.60763</v>
      </c>
      <c r="D4772" s="15">
        <v>173</v>
      </c>
      <c r="E4772" s="15">
        <f t="shared" si="462"/>
        <v>161</v>
      </c>
      <c r="F4772" s="15">
        <f>SUM(F4781,F4796,F4806,F4812,F4819)</f>
        <v>161</v>
      </c>
      <c r="G4772" s="15">
        <f>SUM(G4781,G4796,G4806,G4812,G4819)</f>
        <v>0</v>
      </c>
      <c r="H4772" s="15">
        <f>SUM(H4781,H4796,H4806,H4812,H4819)</f>
        <v>0</v>
      </c>
    </row>
    <row r="4773" spans="1:8" ht="16.5" thickTop="1" thickBot="1" x14ac:dyDescent="0.3">
      <c r="A4773" s="5" t="s">
        <v>5620</v>
      </c>
      <c r="B4773" s="7" t="s">
        <v>36</v>
      </c>
      <c r="C4773" s="15">
        <v>4631.7186499999998</v>
      </c>
      <c r="D4773" s="15">
        <v>1060</v>
      </c>
      <c r="E4773" s="15">
        <f t="shared" si="462"/>
        <v>470</v>
      </c>
      <c r="F4773" s="15">
        <f>SUM(F4782,F4801,F4807,F4820)</f>
        <v>470</v>
      </c>
      <c r="G4773" s="15">
        <f>SUM(G4782,G4801,G4807,G4820)</f>
        <v>0</v>
      </c>
      <c r="H4773" s="15">
        <f>SUM(H4782,H4801,H4807,H4820)</f>
        <v>0</v>
      </c>
    </row>
    <row r="4774" spans="1:8" ht="16.5" thickTop="1" thickBot="1" x14ac:dyDescent="0.3">
      <c r="A4774" s="5" t="s">
        <v>5621</v>
      </c>
      <c r="B4774" s="7" t="s">
        <v>40</v>
      </c>
      <c r="C4774" s="15">
        <v>2.9924399999999998</v>
      </c>
      <c r="D4774" s="15">
        <v>0</v>
      </c>
      <c r="E4774" s="15">
        <f t="shared" si="462"/>
        <v>0</v>
      </c>
      <c r="F4774" s="15">
        <f>SUM(F4783,F4797,F4802,F4808,F4813,F4821)</f>
        <v>0</v>
      </c>
      <c r="G4774" s="15">
        <f>SUM(G4783,G4797,G4802,G4808,G4813,G4821)</f>
        <v>0</v>
      </c>
      <c r="H4774" s="15">
        <f>SUM(H4783,H4797,H4802,H4808,H4813,H4821)</f>
        <v>0</v>
      </c>
    </row>
    <row r="4775" spans="1:8" ht="46.5" thickTop="1" thickBot="1" x14ac:dyDescent="0.3">
      <c r="A4775" s="5" t="s">
        <v>5622</v>
      </c>
      <c r="B4775" s="6" t="s">
        <v>5623</v>
      </c>
      <c r="C4775" s="14">
        <v>14585.61592</v>
      </c>
      <c r="D4775" s="14">
        <v>8960</v>
      </c>
      <c r="E4775" s="14">
        <f t="shared" si="462"/>
        <v>8810</v>
      </c>
      <c r="F4775" s="14">
        <f t="shared" ref="F4775:H4783" si="464">SUM(F4784)</f>
        <v>8810</v>
      </c>
      <c r="G4775" s="14">
        <f t="shared" si="464"/>
        <v>0</v>
      </c>
      <c r="H4775" s="14">
        <f t="shared" si="464"/>
        <v>0</v>
      </c>
    </row>
    <row r="4776" spans="1:8" ht="16.5" thickTop="1" thickBot="1" x14ac:dyDescent="0.3">
      <c r="A4776" s="5" t="s">
        <v>5624</v>
      </c>
      <c r="B4776" s="7" t="s">
        <v>20</v>
      </c>
      <c r="C4776" s="15">
        <v>13826.27608</v>
      </c>
      <c r="D4776" s="15">
        <v>8940</v>
      </c>
      <c r="E4776" s="15">
        <f t="shared" si="462"/>
        <v>8775</v>
      </c>
      <c r="F4776" s="15">
        <f t="shared" si="464"/>
        <v>8775</v>
      </c>
      <c r="G4776" s="15">
        <f t="shared" si="464"/>
        <v>0</v>
      </c>
      <c r="H4776" s="15">
        <f t="shared" si="464"/>
        <v>0</v>
      </c>
    </row>
    <row r="4777" spans="1:8" ht="16.5" thickTop="1" thickBot="1" x14ac:dyDescent="0.3">
      <c r="A4777" s="5" t="s">
        <v>5625</v>
      </c>
      <c r="B4777" s="8" t="s">
        <v>22</v>
      </c>
      <c r="C4777" s="15">
        <v>7249.8531800000001</v>
      </c>
      <c r="D4777" s="15">
        <v>7250</v>
      </c>
      <c r="E4777" s="15">
        <f t="shared" si="462"/>
        <v>7250</v>
      </c>
      <c r="F4777" s="15">
        <f t="shared" si="464"/>
        <v>7250</v>
      </c>
      <c r="G4777" s="15">
        <f t="shared" si="464"/>
        <v>0</v>
      </c>
      <c r="H4777" s="15">
        <f t="shared" si="464"/>
        <v>0</v>
      </c>
    </row>
    <row r="4778" spans="1:8" ht="16.5" thickTop="1" thickBot="1" x14ac:dyDescent="0.3">
      <c r="A4778" s="5" t="s">
        <v>5626</v>
      </c>
      <c r="B4778" s="8" t="s">
        <v>24</v>
      </c>
      <c r="C4778" s="15">
        <v>3395.4040100000002</v>
      </c>
      <c r="D4778" s="15">
        <v>1544</v>
      </c>
      <c r="E4778" s="15">
        <f t="shared" si="462"/>
        <v>1380</v>
      </c>
      <c r="F4778" s="15">
        <f t="shared" si="464"/>
        <v>1380</v>
      </c>
      <c r="G4778" s="15">
        <f t="shared" si="464"/>
        <v>0</v>
      </c>
      <c r="H4778" s="15">
        <f t="shared" si="464"/>
        <v>0</v>
      </c>
    </row>
    <row r="4779" spans="1:8" ht="16.5" thickTop="1" thickBot="1" x14ac:dyDescent="0.3">
      <c r="A4779" s="5" t="s">
        <v>5627</v>
      </c>
      <c r="B4779" s="8" t="s">
        <v>30</v>
      </c>
      <c r="C4779" s="15">
        <v>69.146799999999999</v>
      </c>
      <c r="D4779" s="15">
        <v>11</v>
      </c>
      <c r="E4779" s="15">
        <f t="shared" si="462"/>
        <v>30</v>
      </c>
      <c r="F4779" s="15">
        <f t="shared" si="464"/>
        <v>30</v>
      </c>
      <c r="G4779" s="15">
        <f t="shared" si="464"/>
        <v>0</v>
      </c>
      <c r="H4779" s="15">
        <f t="shared" si="464"/>
        <v>0</v>
      </c>
    </row>
    <row r="4780" spans="1:8" ht="16.5" thickTop="1" thickBot="1" x14ac:dyDescent="0.3">
      <c r="A4780" s="5" t="s">
        <v>5628</v>
      </c>
      <c r="B4780" s="8" t="s">
        <v>32</v>
      </c>
      <c r="C4780" s="15">
        <v>21.134609999999999</v>
      </c>
      <c r="D4780" s="15">
        <v>25</v>
      </c>
      <c r="E4780" s="15">
        <f t="shared" si="462"/>
        <v>30</v>
      </c>
      <c r="F4780" s="15">
        <f t="shared" si="464"/>
        <v>30</v>
      </c>
      <c r="G4780" s="15">
        <f t="shared" si="464"/>
        <v>0</v>
      </c>
      <c r="H4780" s="15">
        <f t="shared" si="464"/>
        <v>0</v>
      </c>
    </row>
    <row r="4781" spans="1:8" ht="16.5" thickTop="1" thickBot="1" x14ac:dyDescent="0.3">
      <c r="A4781" s="5" t="s">
        <v>5629</v>
      </c>
      <c r="B4781" s="8" t="s">
        <v>34</v>
      </c>
      <c r="C4781" s="15">
        <v>3090.7374799999998</v>
      </c>
      <c r="D4781" s="15">
        <v>110</v>
      </c>
      <c r="E4781" s="15">
        <f t="shared" si="462"/>
        <v>85</v>
      </c>
      <c r="F4781" s="15">
        <f t="shared" si="464"/>
        <v>85</v>
      </c>
      <c r="G4781" s="15">
        <f t="shared" si="464"/>
        <v>0</v>
      </c>
      <c r="H4781" s="15">
        <f t="shared" si="464"/>
        <v>0</v>
      </c>
    </row>
    <row r="4782" spans="1:8" ht="16.5" thickTop="1" thickBot="1" x14ac:dyDescent="0.3">
      <c r="A4782" s="5" t="s">
        <v>5630</v>
      </c>
      <c r="B4782" s="7" t="s">
        <v>36</v>
      </c>
      <c r="C4782" s="15">
        <v>756.85239999999999</v>
      </c>
      <c r="D4782" s="15">
        <v>20</v>
      </c>
      <c r="E4782" s="15">
        <f t="shared" si="462"/>
        <v>35</v>
      </c>
      <c r="F4782" s="15">
        <f t="shared" si="464"/>
        <v>35</v>
      </c>
      <c r="G4782" s="15">
        <f t="shared" si="464"/>
        <v>0</v>
      </c>
      <c r="H4782" s="15">
        <f t="shared" si="464"/>
        <v>0</v>
      </c>
    </row>
    <row r="4783" spans="1:8" ht="16.5" thickTop="1" thickBot="1" x14ac:dyDescent="0.3">
      <c r="A4783" s="5" t="s">
        <v>5631</v>
      </c>
      <c r="B4783" s="7" t="s">
        <v>40</v>
      </c>
      <c r="C4783" s="15">
        <v>2.4874399999999999</v>
      </c>
      <c r="D4783" s="15">
        <v>0</v>
      </c>
      <c r="E4783" s="15">
        <f t="shared" si="462"/>
        <v>0</v>
      </c>
      <c r="F4783" s="15">
        <f t="shared" si="464"/>
        <v>0</v>
      </c>
      <c r="G4783" s="15">
        <f t="shared" si="464"/>
        <v>0</v>
      </c>
      <c r="H4783" s="15">
        <f t="shared" si="464"/>
        <v>0</v>
      </c>
    </row>
    <row r="4784" spans="1:8" ht="46.5" thickTop="1" thickBot="1" x14ac:dyDescent="0.3">
      <c r="A4784" s="5" t="s">
        <v>5632</v>
      </c>
      <c r="B4784" s="6" t="s">
        <v>5633</v>
      </c>
      <c r="C4784" s="14">
        <v>14585.61592</v>
      </c>
      <c r="D4784" s="14">
        <v>8960</v>
      </c>
      <c r="E4784" s="14">
        <f t="shared" si="462"/>
        <v>8810</v>
      </c>
      <c r="F4784" s="14">
        <f>SUM(F4785,F4791:F4792)</f>
        <v>8810</v>
      </c>
      <c r="G4784" s="14">
        <f>SUM(G4785,G4791:G4792)</f>
        <v>0</v>
      </c>
      <c r="H4784" s="14">
        <f>SUM(H4785,H4791:H4792)</f>
        <v>0</v>
      </c>
    </row>
    <row r="4785" spans="1:8" ht="16.5" thickTop="1" thickBot="1" x14ac:dyDescent="0.3">
      <c r="A4785" s="5" t="s">
        <v>5634</v>
      </c>
      <c r="B4785" s="7" t="s">
        <v>20</v>
      </c>
      <c r="C4785" s="15">
        <v>13826.27608</v>
      </c>
      <c r="D4785" s="15">
        <v>8940</v>
      </c>
      <c r="E4785" s="15">
        <f t="shared" si="462"/>
        <v>8775</v>
      </c>
      <c r="F4785" s="15">
        <f>SUM(F4786:F4790)</f>
        <v>8775</v>
      </c>
      <c r="G4785" s="15">
        <f>SUM(G4786:G4790)</f>
        <v>0</v>
      </c>
      <c r="H4785" s="15">
        <f>SUM(H4786:H4790)</f>
        <v>0</v>
      </c>
    </row>
    <row r="4786" spans="1:8" ht="16.5" thickTop="1" thickBot="1" x14ac:dyDescent="0.3">
      <c r="A4786" s="5" t="s">
        <v>5635</v>
      </c>
      <c r="B4786" s="8" t="s">
        <v>22</v>
      </c>
      <c r="C4786" s="15">
        <v>7249.8531800000001</v>
      </c>
      <c r="D4786" s="15">
        <v>7250</v>
      </c>
      <c r="E4786" s="15">
        <f t="shared" si="462"/>
        <v>7250</v>
      </c>
      <c r="F4786" s="15">
        <v>7250</v>
      </c>
      <c r="G4786" s="15">
        <v>0</v>
      </c>
      <c r="H4786" s="15">
        <v>0</v>
      </c>
    </row>
    <row r="4787" spans="1:8" ht="16.5" thickTop="1" thickBot="1" x14ac:dyDescent="0.3">
      <c r="A4787" s="5" t="s">
        <v>5636</v>
      </c>
      <c r="B4787" s="8" t="s">
        <v>24</v>
      </c>
      <c r="C4787" s="15">
        <v>3395.4040100000002</v>
      </c>
      <c r="D4787" s="15">
        <v>1544</v>
      </c>
      <c r="E4787" s="15">
        <f t="shared" si="462"/>
        <v>1380</v>
      </c>
      <c r="F4787" s="15">
        <v>1380</v>
      </c>
      <c r="G4787" s="15">
        <v>0</v>
      </c>
      <c r="H4787" s="15">
        <v>0</v>
      </c>
    </row>
    <row r="4788" spans="1:8" ht="16.5" thickTop="1" thickBot="1" x14ac:dyDescent="0.3">
      <c r="A4788" s="5" t="s">
        <v>5637</v>
      </c>
      <c r="B4788" s="8" t="s">
        <v>30</v>
      </c>
      <c r="C4788" s="15">
        <v>69.146799999999999</v>
      </c>
      <c r="D4788" s="15">
        <v>11</v>
      </c>
      <c r="E4788" s="15">
        <f t="shared" si="462"/>
        <v>30</v>
      </c>
      <c r="F4788" s="15">
        <v>30</v>
      </c>
      <c r="G4788" s="15">
        <v>0</v>
      </c>
      <c r="H4788" s="15">
        <v>0</v>
      </c>
    </row>
    <row r="4789" spans="1:8" ht="16.5" thickTop="1" thickBot="1" x14ac:dyDescent="0.3">
      <c r="A4789" s="5" t="s">
        <v>5638</v>
      </c>
      <c r="B4789" s="8" t="s">
        <v>32</v>
      </c>
      <c r="C4789" s="15">
        <v>21.134609999999999</v>
      </c>
      <c r="D4789" s="15">
        <v>25</v>
      </c>
      <c r="E4789" s="15">
        <f t="shared" si="462"/>
        <v>30</v>
      </c>
      <c r="F4789" s="15">
        <v>30</v>
      </c>
      <c r="G4789" s="15">
        <v>0</v>
      </c>
      <c r="H4789" s="15">
        <v>0</v>
      </c>
    </row>
    <row r="4790" spans="1:8" ht="16.5" thickTop="1" thickBot="1" x14ac:dyDescent="0.3">
      <c r="A4790" s="5" t="s">
        <v>5639</v>
      </c>
      <c r="B4790" s="8" t="s">
        <v>34</v>
      </c>
      <c r="C4790" s="15">
        <v>3090.7374799999998</v>
      </c>
      <c r="D4790" s="15">
        <v>110</v>
      </c>
      <c r="E4790" s="15">
        <f t="shared" si="462"/>
        <v>85</v>
      </c>
      <c r="F4790" s="15">
        <v>85</v>
      </c>
      <c r="G4790" s="15">
        <v>0</v>
      </c>
      <c r="H4790" s="15">
        <v>0</v>
      </c>
    </row>
    <row r="4791" spans="1:8" ht="16.5" thickTop="1" thickBot="1" x14ac:dyDescent="0.3">
      <c r="A4791" s="5" t="s">
        <v>5640</v>
      </c>
      <c r="B4791" s="7" t="s">
        <v>36</v>
      </c>
      <c r="C4791" s="15">
        <v>756.85239999999999</v>
      </c>
      <c r="D4791" s="15">
        <v>20</v>
      </c>
      <c r="E4791" s="15">
        <f t="shared" si="462"/>
        <v>35</v>
      </c>
      <c r="F4791" s="15">
        <v>35</v>
      </c>
      <c r="G4791" s="15">
        <v>0</v>
      </c>
      <c r="H4791" s="15">
        <v>0</v>
      </c>
    </row>
    <row r="4792" spans="1:8" ht="16.5" thickTop="1" thickBot="1" x14ac:dyDescent="0.3">
      <c r="A4792" s="5" t="s">
        <v>5641</v>
      </c>
      <c r="B4792" s="7" t="s">
        <v>40</v>
      </c>
      <c r="C4792" s="15">
        <v>2.4874399999999999</v>
      </c>
      <c r="D4792" s="15">
        <v>0</v>
      </c>
      <c r="E4792" s="15">
        <f t="shared" si="462"/>
        <v>0</v>
      </c>
      <c r="F4792" s="15">
        <v>0</v>
      </c>
      <c r="G4792" s="15">
        <v>0</v>
      </c>
      <c r="H4792" s="15">
        <v>0</v>
      </c>
    </row>
    <row r="4793" spans="1:8" ht="16.5" thickTop="1" thickBot="1" x14ac:dyDescent="0.3">
      <c r="A4793" s="5" t="s">
        <v>5642</v>
      </c>
      <c r="B4793" s="6" t="s">
        <v>5643</v>
      </c>
      <c r="C4793" s="14">
        <v>811.50734999999997</v>
      </c>
      <c r="D4793" s="14">
        <v>850</v>
      </c>
      <c r="E4793" s="14">
        <f t="shared" si="462"/>
        <v>800</v>
      </c>
      <c r="F4793" s="14">
        <f>SUM(F4794,F4797)</f>
        <v>800</v>
      </c>
      <c r="G4793" s="14">
        <f>SUM(G4794,G4797)</f>
        <v>0</v>
      </c>
      <c r="H4793" s="14">
        <f>SUM(H4794,H4797)</f>
        <v>0</v>
      </c>
    </row>
    <row r="4794" spans="1:8" ht="16.5" thickTop="1" thickBot="1" x14ac:dyDescent="0.3">
      <c r="A4794" s="5" t="s">
        <v>5644</v>
      </c>
      <c r="B4794" s="7" t="s">
        <v>20</v>
      </c>
      <c r="C4794" s="15">
        <v>811.40234999999996</v>
      </c>
      <c r="D4794" s="15">
        <v>850</v>
      </c>
      <c r="E4794" s="15">
        <f t="shared" si="462"/>
        <v>800</v>
      </c>
      <c r="F4794" s="15">
        <f>SUM(F4795:F4796)</f>
        <v>800</v>
      </c>
      <c r="G4794" s="15">
        <f>SUM(G4795:G4796)</f>
        <v>0</v>
      </c>
      <c r="H4794" s="15">
        <f>SUM(H4795:H4796)</f>
        <v>0</v>
      </c>
    </row>
    <row r="4795" spans="1:8" ht="16.5" thickTop="1" thickBot="1" x14ac:dyDescent="0.3">
      <c r="A4795" s="5" t="s">
        <v>5645</v>
      </c>
      <c r="B4795" s="8" t="s">
        <v>24</v>
      </c>
      <c r="C4795" s="15">
        <v>781.07565999999997</v>
      </c>
      <c r="D4795" s="15">
        <v>815</v>
      </c>
      <c r="E4795" s="15">
        <f t="shared" si="462"/>
        <v>765</v>
      </c>
      <c r="F4795" s="15">
        <v>765</v>
      </c>
      <c r="G4795" s="15">
        <v>0</v>
      </c>
      <c r="H4795" s="15">
        <v>0</v>
      </c>
    </row>
    <row r="4796" spans="1:8" ht="16.5" thickTop="1" thickBot="1" x14ac:dyDescent="0.3">
      <c r="A4796" s="5" t="s">
        <v>5646</v>
      </c>
      <c r="B4796" s="8" t="s">
        <v>34</v>
      </c>
      <c r="C4796" s="15">
        <v>30.326689999999999</v>
      </c>
      <c r="D4796" s="15">
        <v>35</v>
      </c>
      <c r="E4796" s="15">
        <f t="shared" si="462"/>
        <v>35</v>
      </c>
      <c r="F4796" s="15">
        <v>35</v>
      </c>
      <c r="G4796" s="15">
        <v>0</v>
      </c>
      <c r="H4796" s="15">
        <v>0</v>
      </c>
    </row>
    <row r="4797" spans="1:8" ht="16.5" thickTop="1" thickBot="1" x14ac:dyDescent="0.3">
      <c r="A4797" s="5" t="s">
        <v>5647</v>
      </c>
      <c r="B4797" s="7" t="s">
        <v>40</v>
      </c>
      <c r="C4797" s="15">
        <v>0.105</v>
      </c>
      <c r="D4797" s="15">
        <v>0</v>
      </c>
      <c r="E4797" s="15">
        <f t="shared" si="462"/>
        <v>0</v>
      </c>
      <c r="F4797" s="15">
        <v>0</v>
      </c>
      <c r="G4797" s="15">
        <v>0</v>
      </c>
      <c r="H4797" s="15">
        <v>0</v>
      </c>
    </row>
    <row r="4798" spans="1:8" ht="31.5" thickTop="1" thickBot="1" x14ac:dyDescent="0.3">
      <c r="A4798" s="5" t="s">
        <v>5648</v>
      </c>
      <c r="B4798" s="6" t="s">
        <v>5649</v>
      </c>
      <c r="C4798" s="14">
        <v>7106.4018700000006</v>
      </c>
      <c r="D4798" s="14">
        <v>11600</v>
      </c>
      <c r="E4798" s="14">
        <f t="shared" si="462"/>
        <v>8600</v>
      </c>
      <c r="F4798" s="14">
        <f>SUM(F4799,F4801:F4802)</f>
        <v>8600</v>
      </c>
      <c r="G4798" s="14">
        <f>SUM(G4799,G4801:G4802)</f>
        <v>0</v>
      </c>
      <c r="H4798" s="14">
        <f>SUM(H4799,H4801:H4802)</f>
        <v>0</v>
      </c>
    </row>
    <row r="4799" spans="1:8" ht="16.5" thickTop="1" thickBot="1" x14ac:dyDescent="0.3">
      <c r="A4799" s="5" t="s">
        <v>5650</v>
      </c>
      <c r="B4799" s="7" t="s">
        <v>20</v>
      </c>
      <c r="C4799" s="15">
        <v>6936.9873299999999</v>
      </c>
      <c r="D4799" s="15">
        <v>11330</v>
      </c>
      <c r="E4799" s="15">
        <f t="shared" si="462"/>
        <v>8365</v>
      </c>
      <c r="F4799" s="15">
        <f>SUM(F4800)</f>
        <v>8365</v>
      </c>
      <c r="G4799" s="15">
        <f>SUM(G4800)</f>
        <v>0</v>
      </c>
      <c r="H4799" s="15">
        <f>SUM(H4800)</f>
        <v>0</v>
      </c>
    </row>
    <row r="4800" spans="1:8" ht="16.5" thickTop="1" thickBot="1" x14ac:dyDescent="0.3">
      <c r="A4800" s="5" t="s">
        <v>5651</v>
      </c>
      <c r="B4800" s="8" t="s">
        <v>24</v>
      </c>
      <c r="C4800" s="15">
        <v>6936.9873299999999</v>
      </c>
      <c r="D4800" s="15">
        <v>11330</v>
      </c>
      <c r="E4800" s="15">
        <f t="shared" si="462"/>
        <v>8365</v>
      </c>
      <c r="F4800" s="15">
        <v>8365</v>
      </c>
      <c r="G4800" s="15">
        <v>0</v>
      </c>
      <c r="H4800" s="15">
        <v>0</v>
      </c>
    </row>
    <row r="4801" spans="1:8" ht="16.5" thickTop="1" thickBot="1" x14ac:dyDescent="0.3">
      <c r="A4801" s="5" t="s">
        <v>5652</v>
      </c>
      <c r="B4801" s="7" t="s">
        <v>36</v>
      </c>
      <c r="C4801" s="15">
        <v>169.22953999999999</v>
      </c>
      <c r="D4801" s="15">
        <v>270</v>
      </c>
      <c r="E4801" s="15">
        <f t="shared" si="462"/>
        <v>235</v>
      </c>
      <c r="F4801" s="15">
        <v>235</v>
      </c>
      <c r="G4801" s="15">
        <v>0</v>
      </c>
      <c r="H4801" s="15">
        <v>0</v>
      </c>
    </row>
    <row r="4802" spans="1:8" ht="16.5" thickTop="1" thickBot="1" x14ac:dyDescent="0.3">
      <c r="A4802" s="5" t="s">
        <v>5653</v>
      </c>
      <c r="B4802" s="7" t="s">
        <v>40</v>
      </c>
      <c r="C4802" s="15">
        <v>0.185</v>
      </c>
      <c r="D4802" s="15">
        <v>0</v>
      </c>
      <c r="E4802" s="15">
        <f t="shared" si="462"/>
        <v>0</v>
      </c>
      <c r="F4802" s="15">
        <v>0</v>
      </c>
      <c r="G4802" s="15">
        <v>0</v>
      </c>
      <c r="H4802" s="15">
        <v>0</v>
      </c>
    </row>
    <row r="4803" spans="1:8" ht="31.5" thickTop="1" thickBot="1" x14ac:dyDescent="0.3">
      <c r="A4803" s="5" t="s">
        <v>5654</v>
      </c>
      <c r="B4803" s="6" t="s">
        <v>5655</v>
      </c>
      <c r="C4803" s="14">
        <v>1302.2068399999998</v>
      </c>
      <c r="D4803" s="14">
        <v>1480</v>
      </c>
      <c r="E4803" s="14">
        <f t="shared" si="462"/>
        <v>930</v>
      </c>
      <c r="F4803" s="14">
        <f>SUM(F4804,F4807:F4808)</f>
        <v>930</v>
      </c>
      <c r="G4803" s="14">
        <f>SUM(G4804,G4807:G4808)</f>
        <v>0</v>
      </c>
      <c r="H4803" s="14">
        <f>SUM(H4804,H4807:H4808)</f>
        <v>0</v>
      </c>
    </row>
    <row r="4804" spans="1:8" ht="16.5" thickTop="1" thickBot="1" x14ac:dyDescent="0.3">
      <c r="A4804" s="5" t="s">
        <v>5656</v>
      </c>
      <c r="B4804" s="7" t="s">
        <v>20</v>
      </c>
      <c r="C4804" s="15">
        <v>1187.42184</v>
      </c>
      <c r="D4804" s="15">
        <v>980</v>
      </c>
      <c r="E4804" s="15">
        <f t="shared" si="462"/>
        <v>930</v>
      </c>
      <c r="F4804" s="15">
        <f>SUM(F4805:F4806)</f>
        <v>930</v>
      </c>
      <c r="G4804" s="15">
        <f>SUM(G4805:G4806)</f>
        <v>0</v>
      </c>
      <c r="H4804" s="15">
        <f>SUM(H4805:H4806)</f>
        <v>0</v>
      </c>
    </row>
    <row r="4805" spans="1:8" ht="16.5" thickTop="1" thickBot="1" x14ac:dyDescent="0.3">
      <c r="A4805" s="5" t="s">
        <v>5657</v>
      </c>
      <c r="B4805" s="8" t="s">
        <v>24</v>
      </c>
      <c r="C4805" s="15">
        <v>1186.33024</v>
      </c>
      <c r="D4805" s="15">
        <v>977</v>
      </c>
      <c r="E4805" s="15">
        <f t="shared" si="462"/>
        <v>926</v>
      </c>
      <c r="F4805" s="15">
        <v>926</v>
      </c>
      <c r="G4805" s="15">
        <v>0</v>
      </c>
      <c r="H4805" s="15">
        <v>0</v>
      </c>
    </row>
    <row r="4806" spans="1:8" ht="16.5" thickTop="1" thickBot="1" x14ac:dyDescent="0.3">
      <c r="A4806" s="5" t="s">
        <v>5658</v>
      </c>
      <c r="B4806" s="8" t="s">
        <v>34</v>
      </c>
      <c r="C4806" s="15">
        <v>1.0915999999999999</v>
      </c>
      <c r="D4806" s="15">
        <v>3</v>
      </c>
      <c r="E4806" s="15">
        <f t="shared" ref="E4806:E4869" si="465">SUM(F4806:H4806)</f>
        <v>4</v>
      </c>
      <c r="F4806" s="15">
        <v>4</v>
      </c>
      <c r="G4806" s="15">
        <v>0</v>
      </c>
      <c r="H4806" s="15">
        <v>0</v>
      </c>
    </row>
    <row r="4807" spans="1:8" ht="16.5" thickTop="1" thickBot="1" x14ac:dyDescent="0.3">
      <c r="A4807" s="5" t="s">
        <v>5659</v>
      </c>
      <c r="B4807" s="7" t="s">
        <v>36</v>
      </c>
      <c r="C4807" s="15">
        <v>114.6</v>
      </c>
      <c r="D4807" s="15">
        <v>500</v>
      </c>
      <c r="E4807" s="15">
        <f t="shared" si="465"/>
        <v>0</v>
      </c>
      <c r="F4807" s="15">
        <v>0</v>
      </c>
      <c r="G4807" s="15">
        <v>0</v>
      </c>
      <c r="H4807" s="15">
        <v>0</v>
      </c>
    </row>
    <row r="4808" spans="1:8" ht="16.5" thickTop="1" thickBot="1" x14ac:dyDescent="0.3">
      <c r="A4808" s="5" t="s">
        <v>5660</v>
      </c>
      <c r="B4808" s="7" t="s">
        <v>40</v>
      </c>
      <c r="C4808" s="15">
        <v>0.185</v>
      </c>
      <c r="D4808" s="15">
        <v>0</v>
      </c>
      <c r="E4808" s="15">
        <f t="shared" si="465"/>
        <v>0</v>
      </c>
      <c r="F4808" s="15">
        <v>0</v>
      </c>
      <c r="G4808" s="15">
        <v>0</v>
      </c>
      <c r="H4808" s="15">
        <v>0</v>
      </c>
    </row>
    <row r="4809" spans="1:8" ht="31.5" thickTop="1" thickBot="1" x14ac:dyDescent="0.3">
      <c r="A4809" s="5" t="s">
        <v>5661</v>
      </c>
      <c r="B4809" s="6" t="s">
        <v>5662</v>
      </c>
      <c r="C4809" s="14">
        <v>91.332150000000013</v>
      </c>
      <c r="D4809" s="14">
        <v>110</v>
      </c>
      <c r="E4809" s="14">
        <f t="shared" si="465"/>
        <v>120</v>
      </c>
      <c r="F4809" s="14">
        <f>SUM(F4810,F4813)</f>
        <v>120</v>
      </c>
      <c r="G4809" s="14">
        <f>SUM(G4810,G4813)</f>
        <v>0</v>
      </c>
      <c r="H4809" s="14">
        <f>SUM(H4810,H4813)</f>
        <v>0</v>
      </c>
    </row>
    <row r="4810" spans="1:8" ht="16.5" thickTop="1" thickBot="1" x14ac:dyDescent="0.3">
      <c r="A4810" s="5" t="s">
        <v>5663</v>
      </c>
      <c r="B4810" s="7" t="s">
        <v>20</v>
      </c>
      <c r="C4810" s="15">
        <v>91.302150000000012</v>
      </c>
      <c r="D4810" s="15">
        <v>110</v>
      </c>
      <c r="E4810" s="15">
        <f t="shared" si="465"/>
        <v>120</v>
      </c>
      <c r="F4810" s="15">
        <f>SUM(F4811:F4812)</f>
        <v>120</v>
      </c>
      <c r="G4810" s="15">
        <f>SUM(G4811:G4812)</f>
        <v>0</v>
      </c>
      <c r="H4810" s="15">
        <f>SUM(H4811:H4812)</f>
        <v>0</v>
      </c>
    </row>
    <row r="4811" spans="1:8" ht="16.5" thickTop="1" thickBot="1" x14ac:dyDescent="0.3">
      <c r="A4811" s="5" t="s">
        <v>5664</v>
      </c>
      <c r="B4811" s="8" t="s">
        <v>24</v>
      </c>
      <c r="C4811" s="15">
        <v>87.924000000000007</v>
      </c>
      <c r="D4811" s="15">
        <v>100</v>
      </c>
      <c r="E4811" s="15">
        <f t="shared" si="465"/>
        <v>113</v>
      </c>
      <c r="F4811" s="15">
        <v>113</v>
      </c>
      <c r="G4811" s="15">
        <v>0</v>
      </c>
      <c r="H4811" s="15">
        <v>0</v>
      </c>
    </row>
    <row r="4812" spans="1:8" ht="16.5" thickTop="1" thickBot="1" x14ac:dyDescent="0.3">
      <c r="A4812" s="5" t="s">
        <v>5665</v>
      </c>
      <c r="B4812" s="8" t="s">
        <v>34</v>
      </c>
      <c r="C4812" s="15">
        <v>3.3781500000000002</v>
      </c>
      <c r="D4812" s="15">
        <v>10</v>
      </c>
      <c r="E4812" s="15">
        <f t="shared" si="465"/>
        <v>7</v>
      </c>
      <c r="F4812" s="15">
        <v>7</v>
      </c>
      <c r="G4812" s="15">
        <v>0</v>
      </c>
      <c r="H4812" s="15">
        <v>0</v>
      </c>
    </row>
    <row r="4813" spans="1:8" ht="16.5" thickTop="1" thickBot="1" x14ac:dyDescent="0.3">
      <c r="A4813" s="5" t="s">
        <v>5666</v>
      </c>
      <c r="B4813" s="7" t="s">
        <v>40</v>
      </c>
      <c r="C4813" s="15">
        <v>0.03</v>
      </c>
      <c r="D4813" s="15">
        <v>0</v>
      </c>
      <c r="E4813" s="15">
        <f t="shared" si="465"/>
        <v>0</v>
      </c>
      <c r="F4813" s="15">
        <v>0</v>
      </c>
      <c r="G4813" s="15">
        <v>0</v>
      </c>
      <c r="H4813" s="15">
        <v>0</v>
      </c>
    </row>
    <row r="4814" spans="1:8" ht="31.5" thickTop="1" thickBot="1" x14ac:dyDescent="0.3">
      <c r="A4814" s="5" t="s">
        <v>5667</v>
      </c>
      <c r="B4814" s="6" t="s">
        <v>5668</v>
      </c>
      <c r="C4814" s="14">
        <v>6056.45453</v>
      </c>
      <c r="D4814" s="14">
        <v>3630</v>
      </c>
      <c r="E4814" s="14">
        <f t="shared" si="465"/>
        <v>3440</v>
      </c>
      <c r="F4814" s="14">
        <f>SUM(F4815,F4820:F4821)</f>
        <v>3440</v>
      </c>
      <c r="G4814" s="14">
        <f>SUM(G4815,G4820:G4821)</f>
        <v>0</v>
      </c>
      <c r="H4814" s="14">
        <f>SUM(H4815,H4820:H4821)</f>
        <v>0</v>
      </c>
    </row>
    <row r="4815" spans="1:8" ht="16.5" thickTop="1" thickBot="1" x14ac:dyDescent="0.3">
      <c r="A4815" s="5" t="s">
        <v>5669</v>
      </c>
      <c r="B4815" s="7" t="s">
        <v>20</v>
      </c>
      <c r="C4815" s="15">
        <v>2465.4178200000001</v>
      </c>
      <c r="D4815" s="15">
        <v>3360</v>
      </c>
      <c r="E4815" s="15">
        <f t="shared" si="465"/>
        <v>3240</v>
      </c>
      <c r="F4815" s="15">
        <f>SUM(F4816:F4819)</f>
        <v>3240</v>
      </c>
      <c r="G4815" s="15">
        <f>SUM(G4816:G4819)</f>
        <v>0</v>
      </c>
      <c r="H4815" s="15">
        <f>SUM(H4816:H4819)</f>
        <v>0</v>
      </c>
    </row>
    <row r="4816" spans="1:8" ht="16.5" thickTop="1" thickBot="1" x14ac:dyDescent="0.3">
      <c r="A4816" s="5" t="s">
        <v>5670</v>
      </c>
      <c r="B4816" s="8" t="s">
        <v>22</v>
      </c>
      <c r="C4816" s="15">
        <v>2058.3757599999999</v>
      </c>
      <c r="D4816" s="15">
        <v>2465</v>
      </c>
      <c r="E4816" s="15">
        <f t="shared" si="465"/>
        <v>2465</v>
      </c>
      <c r="F4816" s="15">
        <v>2465</v>
      </c>
      <c r="G4816" s="15">
        <v>0</v>
      </c>
      <c r="H4816" s="15">
        <v>0</v>
      </c>
    </row>
    <row r="4817" spans="1:8" ht="16.5" thickTop="1" thickBot="1" x14ac:dyDescent="0.3">
      <c r="A4817" s="5" t="s">
        <v>5671</v>
      </c>
      <c r="B4817" s="8" t="s">
        <v>24</v>
      </c>
      <c r="C4817" s="15">
        <v>387.34505999999999</v>
      </c>
      <c r="D4817" s="15">
        <v>860</v>
      </c>
      <c r="E4817" s="15">
        <f t="shared" si="465"/>
        <v>725</v>
      </c>
      <c r="F4817" s="15">
        <v>725</v>
      </c>
      <c r="G4817" s="15">
        <v>0</v>
      </c>
      <c r="H4817" s="15">
        <v>0</v>
      </c>
    </row>
    <row r="4818" spans="1:8" ht="16.5" thickTop="1" thickBot="1" x14ac:dyDescent="0.3">
      <c r="A4818" s="5" t="s">
        <v>5672</v>
      </c>
      <c r="B4818" s="8" t="s">
        <v>32</v>
      </c>
      <c r="C4818" s="15">
        <v>15.623290000000001</v>
      </c>
      <c r="D4818" s="15">
        <v>20</v>
      </c>
      <c r="E4818" s="15">
        <f t="shared" si="465"/>
        <v>20</v>
      </c>
      <c r="F4818" s="15">
        <v>20</v>
      </c>
      <c r="G4818" s="15">
        <v>0</v>
      </c>
      <c r="H4818" s="15">
        <v>0</v>
      </c>
    </row>
    <row r="4819" spans="1:8" ht="16.5" thickTop="1" thickBot="1" x14ac:dyDescent="0.3">
      <c r="A4819" s="5" t="s">
        <v>5673</v>
      </c>
      <c r="B4819" s="8" t="s">
        <v>34</v>
      </c>
      <c r="C4819" s="15">
        <v>4.0737100000000002</v>
      </c>
      <c r="D4819" s="15">
        <v>15</v>
      </c>
      <c r="E4819" s="15">
        <f t="shared" si="465"/>
        <v>30</v>
      </c>
      <c r="F4819" s="15">
        <v>30</v>
      </c>
      <c r="G4819" s="15">
        <v>0</v>
      </c>
      <c r="H4819" s="15">
        <v>0</v>
      </c>
    </row>
    <row r="4820" spans="1:8" ht="16.5" thickTop="1" thickBot="1" x14ac:dyDescent="0.3">
      <c r="A4820" s="5" t="s">
        <v>5674</v>
      </c>
      <c r="B4820" s="7" t="s">
        <v>36</v>
      </c>
      <c r="C4820" s="15">
        <v>3591.0367099999999</v>
      </c>
      <c r="D4820" s="15">
        <v>270</v>
      </c>
      <c r="E4820" s="15">
        <f t="shared" si="465"/>
        <v>200</v>
      </c>
      <c r="F4820" s="15">
        <v>200</v>
      </c>
      <c r="G4820" s="15">
        <v>0</v>
      </c>
      <c r="H4820" s="15">
        <v>0</v>
      </c>
    </row>
    <row r="4821" spans="1:8" ht="16.5" thickTop="1" thickBot="1" x14ac:dyDescent="0.3">
      <c r="A4821" s="5" t="s">
        <v>5675</v>
      </c>
      <c r="B4821" s="7" t="s">
        <v>40</v>
      </c>
      <c r="C4821" s="15">
        <v>0</v>
      </c>
      <c r="D4821" s="15">
        <v>0</v>
      </c>
      <c r="E4821" s="15">
        <f t="shared" si="465"/>
        <v>0</v>
      </c>
      <c r="F4821" s="15">
        <v>0</v>
      </c>
      <c r="G4821" s="15">
        <v>0</v>
      </c>
      <c r="H4821" s="15">
        <v>0</v>
      </c>
    </row>
    <row r="4822" spans="1:8" ht="31.5" thickTop="1" thickBot="1" x14ac:dyDescent="0.3">
      <c r="A4822" s="5" t="s">
        <v>5676</v>
      </c>
      <c r="B4822" s="6" t="s">
        <v>5677</v>
      </c>
      <c r="C4822" s="14">
        <v>100</v>
      </c>
      <c r="D4822" s="14">
        <v>0</v>
      </c>
      <c r="E4822" s="14">
        <f t="shared" si="465"/>
        <v>0</v>
      </c>
      <c r="F4822" s="14">
        <f t="shared" ref="F4822:H4823" si="466">SUM(F4823)</f>
        <v>0</v>
      </c>
      <c r="G4822" s="14">
        <f t="shared" si="466"/>
        <v>0</v>
      </c>
      <c r="H4822" s="14">
        <f t="shared" si="466"/>
        <v>0</v>
      </c>
    </row>
    <row r="4823" spans="1:8" ht="16.5" thickTop="1" thickBot="1" x14ac:dyDescent="0.3">
      <c r="A4823" s="5" t="s">
        <v>5678</v>
      </c>
      <c r="B4823" s="7" t="s">
        <v>20</v>
      </c>
      <c r="C4823" s="15">
        <v>100</v>
      </c>
      <c r="D4823" s="15">
        <v>0</v>
      </c>
      <c r="E4823" s="15">
        <f t="shared" si="465"/>
        <v>0</v>
      </c>
      <c r="F4823" s="15">
        <f t="shared" si="466"/>
        <v>0</v>
      </c>
      <c r="G4823" s="15">
        <f t="shared" si="466"/>
        <v>0</v>
      </c>
      <c r="H4823" s="15">
        <f t="shared" si="466"/>
        <v>0</v>
      </c>
    </row>
    <row r="4824" spans="1:8" ht="16.5" thickTop="1" thickBot="1" x14ac:dyDescent="0.3">
      <c r="A4824" s="5" t="s">
        <v>5679</v>
      </c>
      <c r="B4824" s="8" t="s">
        <v>24</v>
      </c>
      <c r="C4824" s="15">
        <v>100</v>
      </c>
      <c r="D4824" s="15">
        <v>0</v>
      </c>
      <c r="E4824" s="15">
        <f t="shared" si="465"/>
        <v>0</v>
      </c>
      <c r="F4824" s="15">
        <v>0</v>
      </c>
      <c r="G4824" s="15">
        <v>0</v>
      </c>
      <c r="H4824" s="15">
        <v>0</v>
      </c>
    </row>
    <row r="4825" spans="1:8" ht="16.5" thickTop="1" thickBot="1" x14ac:dyDescent="0.3">
      <c r="A4825" s="5" t="s">
        <v>5680</v>
      </c>
      <c r="B4825" s="6" t="s">
        <v>5681</v>
      </c>
      <c r="C4825" s="14">
        <v>44205.539579999997</v>
      </c>
      <c r="D4825" s="14">
        <v>32850</v>
      </c>
      <c r="E4825" s="14">
        <f t="shared" si="465"/>
        <v>32400</v>
      </c>
      <c r="F4825" s="14">
        <f t="shared" ref="F4825:H4826" si="467">SUM(F4834,F4842,F4845,F4849,F4852,F4858)</f>
        <v>32400</v>
      </c>
      <c r="G4825" s="14">
        <f t="shared" si="467"/>
        <v>0</v>
      </c>
      <c r="H4825" s="14">
        <f t="shared" si="467"/>
        <v>0</v>
      </c>
    </row>
    <row r="4826" spans="1:8" ht="16.5" thickTop="1" thickBot="1" x14ac:dyDescent="0.3">
      <c r="A4826" s="5" t="s">
        <v>5682</v>
      </c>
      <c r="B4826" s="7" t="s">
        <v>20</v>
      </c>
      <c r="C4826" s="15">
        <v>43652.079689999999</v>
      </c>
      <c r="D4826" s="15">
        <v>32265</v>
      </c>
      <c r="E4826" s="15">
        <f t="shared" si="465"/>
        <v>32230</v>
      </c>
      <c r="F4826" s="15">
        <f t="shared" si="467"/>
        <v>32230</v>
      </c>
      <c r="G4826" s="15">
        <f t="shared" si="467"/>
        <v>0</v>
      </c>
      <c r="H4826" s="15">
        <f t="shared" si="467"/>
        <v>0</v>
      </c>
    </row>
    <row r="4827" spans="1:8" ht="16.5" thickTop="1" thickBot="1" x14ac:dyDescent="0.3">
      <c r="A4827" s="5" t="s">
        <v>5683</v>
      </c>
      <c r="B4827" s="8" t="s">
        <v>22</v>
      </c>
      <c r="C4827" s="15">
        <v>1006.3644399999999</v>
      </c>
      <c r="D4827" s="15">
        <v>956</v>
      </c>
      <c r="E4827" s="15">
        <f t="shared" si="465"/>
        <v>956</v>
      </c>
      <c r="F4827" s="15">
        <f>SUM(F4836)</f>
        <v>956</v>
      </c>
      <c r="G4827" s="15">
        <f>SUM(G4836)</f>
        <v>0</v>
      </c>
      <c r="H4827" s="15">
        <f>SUM(H4836)</f>
        <v>0</v>
      </c>
    </row>
    <row r="4828" spans="1:8" ht="16.5" thickTop="1" thickBot="1" x14ac:dyDescent="0.3">
      <c r="A4828" s="5" t="s">
        <v>5684</v>
      </c>
      <c r="B4828" s="8" t="s">
        <v>24</v>
      </c>
      <c r="C4828" s="15">
        <v>6899.2871000000014</v>
      </c>
      <c r="D4828" s="15">
        <v>6664</v>
      </c>
      <c r="E4828" s="15">
        <f t="shared" si="465"/>
        <v>6611</v>
      </c>
      <c r="F4828" s="15">
        <f>SUM(F4837,F4844,F4847,F4851,F4854,F4860)</f>
        <v>6611</v>
      </c>
      <c r="G4828" s="15">
        <f>SUM(G4837,G4844,G4847,G4851,G4854,G4860)</f>
        <v>0</v>
      </c>
      <c r="H4828" s="15">
        <f>SUM(H4837,H4844,H4847,H4851,H4854,H4860)</f>
        <v>0</v>
      </c>
    </row>
    <row r="4829" spans="1:8" ht="16.5" thickTop="1" thickBot="1" x14ac:dyDescent="0.3">
      <c r="A4829" s="5" t="s">
        <v>5685</v>
      </c>
      <c r="B4829" s="8" t="s">
        <v>30</v>
      </c>
      <c r="C4829" s="15">
        <v>43.573950000000004</v>
      </c>
      <c r="D4829" s="15">
        <v>50</v>
      </c>
      <c r="E4829" s="15">
        <f t="shared" si="465"/>
        <v>54</v>
      </c>
      <c r="F4829" s="15">
        <f t="shared" ref="F4829:H4830" si="468">SUM(F4838)</f>
        <v>54</v>
      </c>
      <c r="G4829" s="15">
        <f t="shared" si="468"/>
        <v>0</v>
      </c>
      <c r="H4829" s="15">
        <f t="shared" si="468"/>
        <v>0</v>
      </c>
    </row>
    <row r="4830" spans="1:8" ht="16.5" thickTop="1" thickBot="1" x14ac:dyDescent="0.3">
      <c r="A4830" s="5" t="s">
        <v>5686</v>
      </c>
      <c r="B4830" s="8" t="s">
        <v>32</v>
      </c>
      <c r="C4830" s="15">
        <v>9.5</v>
      </c>
      <c r="D4830" s="15">
        <v>8</v>
      </c>
      <c r="E4830" s="15">
        <f t="shared" si="465"/>
        <v>14</v>
      </c>
      <c r="F4830" s="15">
        <f t="shared" si="468"/>
        <v>14</v>
      </c>
      <c r="G4830" s="15">
        <f t="shared" si="468"/>
        <v>0</v>
      </c>
      <c r="H4830" s="15">
        <f t="shared" si="468"/>
        <v>0</v>
      </c>
    </row>
    <row r="4831" spans="1:8" ht="16.5" thickTop="1" thickBot="1" x14ac:dyDescent="0.3">
      <c r="A4831" s="5" t="s">
        <v>5687</v>
      </c>
      <c r="B4831" s="8" t="s">
        <v>34</v>
      </c>
      <c r="C4831" s="15">
        <v>35693.354200000002</v>
      </c>
      <c r="D4831" s="15">
        <v>24587</v>
      </c>
      <c r="E4831" s="15">
        <f t="shared" si="465"/>
        <v>24595</v>
      </c>
      <c r="F4831" s="15">
        <f>SUM(F4840,F4855)</f>
        <v>24595</v>
      </c>
      <c r="G4831" s="15">
        <f>SUM(G4840,G4855)</f>
        <v>0</v>
      </c>
      <c r="H4831" s="15">
        <f>SUM(H4840,H4855)</f>
        <v>0</v>
      </c>
    </row>
    <row r="4832" spans="1:8" ht="16.5" thickTop="1" thickBot="1" x14ac:dyDescent="0.3">
      <c r="A4832" s="5" t="s">
        <v>5688</v>
      </c>
      <c r="B4832" s="7" t="s">
        <v>36</v>
      </c>
      <c r="C4832" s="15">
        <v>553.45988999999997</v>
      </c>
      <c r="D4832" s="15">
        <v>585</v>
      </c>
      <c r="E4832" s="15">
        <f t="shared" si="465"/>
        <v>170</v>
      </c>
      <c r="F4832" s="15">
        <f>SUM(F4841,F4848,F4856)</f>
        <v>170</v>
      </c>
      <c r="G4832" s="15">
        <f>SUM(G4841,G4848,G4856)</f>
        <v>0</v>
      </c>
      <c r="H4832" s="15">
        <f>SUM(H4841,H4848,H4856)</f>
        <v>0</v>
      </c>
    </row>
    <row r="4833" spans="1:8" ht="16.5" thickTop="1" thickBot="1" x14ac:dyDescent="0.3">
      <c r="A4833" s="5" t="s">
        <v>5689</v>
      </c>
      <c r="B4833" s="7" t="s">
        <v>40</v>
      </c>
      <c r="C4833" s="15">
        <v>0</v>
      </c>
      <c r="D4833" s="15">
        <v>0</v>
      </c>
      <c r="E4833" s="15">
        <f t="shared" si="465"/>
        <v>0</v>
      </c>
      <c r="F4833" s="15">
        <f>SUM(F4857)</f>
        <v>0</v>
      </c>
      <c r="G4833" s="15">
        <f>SUM(G4857)</f>
        <v>0</v>
      </c>
      <c r="H4833" s="15">
        <f>SUM(H4857)</f>
        <v>0</v>
      </c>
    </row>
    <row r="4834" spans="1:8" ht="31.5" thickTop="1" thickBot="1" x14ac:dyDescent="0.3">
      <c r="A4834" s="5" t="s">
        <v>5690</v>
      </c>
      <c r="B4834" s="6" t="s">
        <v>5691</v>
      </c>
      <c r="C4834" s="14">
        <v>2421.2786000000001</v>
      </c>
      <c r="D4834" s="14">
        <v>2400</v>
      </c>
      <c r="E4834" s="14">
        <f t="shared" si="465"/>
        <v>1950</v>
      </c>
      <c r="F4834" s="14">
        <f>SUM(F4835,F4841)</f>
        <v>1950</v>
      </c>
      <c r="G4834" s="14">
        <f>SUM(G4835,G4841)</f>
        <v>0</v>
      </c>
      <c r="H4834" s="14">
        <f>SUM(H4835,H4841)</f>
        <v>0</v>
      </c>
    </row>
    <row r="4835" spans="1:8" ht="16.5" thickTop="1" thickBot="1" x14ac:dyDescent="0.3">
      <c r="A4835" s="5" t="s">
        <v>5692</v>
      </c>
      <c r="B4835" s="7" t="s">
        <v>20</v>
      </c>
      <c r="C4835" s="15">
        <v>1872.06871</v>
      </c>
      <c r="D4835" s="15">
        <v>1885</v>
      </c>
      <c r="E4835" s="15">
        <f t="shared" si="465"/>
        <v>1850</v>
      </c>
      <c r="F4835" s="15">
        <f>SUM(F4836:F4840)</f>
        <v>1850</v>
      </c>
      <c r="G4835" s="15">
        <f>SUM(G4836:G4840)</f>
        <v>0</v>
      </c>
      <c r="H4835" s="15">
        <f>SUM(H4836:H4840)</f>
        <v>0</v>
      </c>
    </row>
    <row r="4836" spans="1:8" ht="16.5" thickTop="1" thickBot="1" x14ac:dyDescent="0.3">
      <c r="A4836" s="5" t="s">
        <v>5693</v>
      </c>
      <c r="B4836" s="8" t="s">
        <v>22</v>
      </c>
      <c r="C4836" s="15">
        <v>1006.3644399999999</v>
      </c>
      <c r="D4836" s="15">
        <v>956</v>
      </c>
      <c r="E4836" s="15">
        <f t="shared" si="465"/>
        <v>956</v>
      </c>
      <c r="F4836" s="15">
        <v>956</v>
      </c>
      <c r="G4836" s="15">
        <v>0</v>
      </c>
      <c r="H4836" s="15">
        <v>0</v>
      </c>
    </row>
    <row r="4837" spans="1:8" ht="16.5" thickTop="1" thickBot="1" x14ac:dyDescent="0.3">
      <c r="A4837" s="5" t="s">
        <v>5694</v>
      </c>
      <c r="B4837" s="8" t="s">
        <v>24</v>
      </c>
      <c r="C4837" s="15">
        <v>808.09122000000002</v>
      </c>
      <c r="D4837" s="15">
        <v>864</v>
      </c>
      <c r="E4837" s="15">
        <f t="shared" si="465"/>
        <v>811</v>
      </c>
      <c r="F4837" s="15">
        <v>811</v>
      </c>
      <c r="G4837" s="15">
        <v>0</v>
      </c>
      <c r="H4837" s="15">
        <v>0</v>
      </c>
    </row>
    <row r="4838" spans="1:8" ht="16.5" thickTop="1" thickBot="1" x14ac:dyDescent="0.3">
      <c r="A4838" s="5" t="s">
        <v>5695</v>
      </c>
      <c r="B4838" s="8" t="s">
        <v>30</v>
      </c>
      <c r="C4838" s="15">
        <v>43.573950000000004</v>
      </c>
      <c r="D4838" s="15">
        <v>50</v>
      </c>
      <c r="E4838" s="15">
        <f t="shared" si="465"/>
        <v>54</v>
      </c>
      <c r="F4838" s="15">
        <v>54</v>
      </c>
      <c r="G4838" s="15">
        <v>0</v>
      </c>
      <c r="H4838" s="15">
        <v>0</v>
      </c>
    </row>
    <row r="4839" spans="1:8" ht="16.5" thickTop="1" thickBot="1" x14ac:dyDescent="0.3">
      <c r="A4839" s="5" t="s">
        <v>5696</v>
      </c>
      <c r="B4839" s="8" t="s">
        <v>32</v>
      </c>
      <c r="C4839" s="15">
        <v>9.5</v>
      </c>
      <c r="D4839" s="15">
        <v>8</v>
      </c>
      <c r="E4839" s="15">
        <f t="shared" si="465"/>
        <v>14</v>
      </c>
      <c r="F4839" s="15">
        <v>14</v>
      </c>
      <c r="G4839" s="15">
        <v>0</v>
      </c>
      <c r="H4839" s="15">
        <v>0</v>
      </c>
    </row>
    <row r="4840" spans="1:8" ht="16.5" thickTop="1" thickBot="1" x14ac:dyDescent="0.3">
      <c r="A4840" s="5" t="s">
        <v>5697</v>
      </c>
      <c r="B4840" s="8" t="s">
        <v>34</v>
      </c>
      <c r="C4840" s="15">
        <v>4.5391000000000004</v>
      </c>
      <c r="D4840" s="15">
        <v>7</v>
      </c>
      <c r="E4840" s="15">
        <f t="shared" si="465"/>
        <v>15</v>
      </c>
      <c r="F4840" s="15">
        <v>15</v>
      </c>
      <c r="G4840" s="15">
        <v>0</v>
      </c>
      <c r="H4840" s="15">
        <v>0</v>
      </c>
    </row>
    <row r="4841" spans="1:8" ht="16.5" thickTop="1" thickBot="1" x14ac:dyDescent="0.3">
      <c r="A4841" s="5" t="s">
        <v>5698</v>
      </c>
      <c r="B4841" s="7" t="s">
        <v>36</v>
      </c>
      <c r="C4841" s="15">
        <v>549.20988999999997</v>
      </c>
      <c r="D4841" s="15">
        <v>515</v>
      </c>
      <c r="E4841" s="15">
        <f t="shared" si="465"/>
        <v>100</v>
      </c>
      <c r="F4841" s="15">
        <v>100</v>
      </c>
      <c r="G4841" s="15">
        <v>0</v>
      </c>
      <c r="H4841" s="15">
        <v>0</v>
      </c>
    </row>
    <row r="4842" spans="1:8" ht="16.5" thickTop="1" thickBot="1" x14ac:dyDescent="0.3">
      <c r="A4842" s="5" t="s">
        <v>5699</v>
      </c>
      <c r="B4842" s="6" t="s">
        <v>5700</v>
      </c>
      <c r="C4842" s="14">
        <v>28.435089999999999</v>
      </c>
      <c r="D4842" s="14">
        <v>50</v>
      </c>
      <c r="E4842" s="14">
        <f t="shared" si="465"/>
        <v>50</v>
      </c>
      <c r="F4842" s="14">
        <f t="shared" ref="F4842:H4843" si="469">SUM(F4843)</f>
        <v>50</v>
      </c>
      <c r="G4842" s="14">
        <f t="shared" si="469"/>
        <v>0</v>
      </c>
      <c r="H4842" s="14">
        <f t="shared" si="469"/>
        <v>0</v>
      </c>
    </row>
    <row r="4843" spans="1:8" ht="16.5" thickTop="1" thickBot="1" x14ac:dyDescent="0.3">
      <c r="A4843" s="5" t="s">
        <v>5701</v>
      </c>
      <c r="B4843" s="7" t="s">
        <v>20</v>
      </c>
      <c r="C4843" s="15">
        <v>28.435089999999999</v>
      </c>
      <c r="D4843" s="15">
        <v>50</v>
      </c>
      <c r="E4843" s="15">
        <f t="shared" si="465"/>
        <v>50</v>
      </c>
      <c r="F4843" s="15">
        <f t="shared" si="469"/>
        <v>50</v>
      </c>
      <c r="G4843" s="15">
        <f t="shared" si="469"/>
        <v>0</v>
      </c>
      <c r="H4843" s="15">
        <f t="shared" si="469"/>
        <v>0</v>
      </c>
    </row>
    <row r="4844" spans="1:8" ht="16.5" thickTop="1" thickBot="1" x14ac:dyDescent="0.3">
      <c r="A4844" s="5" t="s">
        <v>5702</v>
      </c>
      <c r="B4844" s="8" t="s">
        <v>24</v>
      </c>
      <c r="C4844" s="15">
        <v>28.435089999999999</v>
      </c>
      <c r="D4844" s="15">
        <v>50</v>
      </c>
      <c r="E4844" s="15">
        <f t="shared" si="465"/>
        <v>50</v>
      </c>
      <c r="F4844" s="15">
        <v>50</v>
      </c>
      <c r="G4844" s="15">
        <v>0</v>
      </c>
      <c r="H4844" s="15">
        <v>0</v>
      </c>
    </row>
    <row r="4845" spans="1:8" ht="31.5" thickTop="1" thickBot="1" x14ac:dyDescent="0.3">
      <c r="A4845" s="5" t="s">
        <v>5703</v>
      </c>
      <c r="B4845" s="6" t="s">
        <v>5704</v>
      </c>
      <c r="C4845" s="14">
        <v>5291.5478300000004</v>
      </c>
      <c r="D4845" s="14">
        <v>5000</v>
      </c>
      <c r="E4845" s="14">
        <f t="shared" si="465"/>
        <v>5000</v>
      </c>
      <c r="F4845" s="14">
        <f>SUM(F4846,F4848)</f>
        <v>5000</v>
      </c>
      <c r="G4845" s="14">
        <f>SUM(G4846,G4848)</f>
        <v>0</v>
      </c>
      <c r="H4845" s="14">
        <f>SUM(H4846,H4848)</f>
        <v>0</v>
      </c>
    </row>
    <row r="4846" spans="1:8" ht="16.5" thickTop="1" thickBot="1" x14ac:dyDescent="0.3">
      <c r="A4846" s="5" t="s">
        <v>5705</v>
      </c>
      <c r="B4846" s="7" t="s">
        <v>20</v>
      </c>
      <c r="C4846" s="15">
        <v>5291.5478300000004</v>
      </c>
      <c r="D4846" s="15">
        <v>4950</v>
      </c>
      <c r="E4846" s="15">
        <f t="shared" si="465"/>
        <v>4950</v>
      </c>
      <c r="F4846" s="15">
        <f>SUM(F4847)</f>
        <v>4950</v>
      </c>
      <c r="G4846" s="15">
        <f>SUM(G4847)</f>
        <v>0</v>
      </c>
      <c r="H4846" s="15">
        <f>SUM(H4847)</f>
        <v>0</v>
      </c>
    </row>
    <row r="4847" spans="1:8" ht="16.5" thickTop="1" thickBot="1" x14ac:dyDescent="0.3">
      <c r="A4847" s="5" t="s">
        <v>5706</v>
      </c>
      <c r="B4847" s="8" t="s">
        <v>24</v>
      </c>
      <c r="C4847" s="15">
        <v>5291.5478300000004</v>
      </c>
      <c r="D4847" s="15">
        <v>4950</v>
      </c>
      <c r="E4847" s="15">
        <f t="shared" si="465"/>
        <v>4950</v>
      </c>
      <c r="F4847" s="15">
        <v>4950</v>
      </c>
      <c r="G4847" s="15">
        <v>0</v>
      </c>
      <c r="H4847" s="15">
        <v>0</v>
      </c>
    </row>
    <row r="4848" spans="1:8" ht="16.5" thickTop="1" thickBot="1" x14ac:dyDescent="0.3">
      <c r="A4848" s="5" t="s">
        <v>5707</v>
      </c>
      <c r="B4848" s="7" t="s">
        <v>36</v>
      </c>
      <c r="C4848" s="15">
        <v>0</v>
      </c>
      <c r="D4848" s="15">
        <v>50</v>
      </c>
      <c r="E4848" s="15">
        <f t="shared" si="465"/>
        <v>50</v>
      </c>
      <c r="F4848" s="15">
        <v>50</v>
      </c>
      <c r="G4848" s="15">
        <v>0</v>
      </c>
      <c r="H4848" s="15">
        <v>0</v>
      </c>
    </row>
    <row r="4849" spans="1:8" ht="16.5" thickTop="1" thickBot="1" x14ac:dyDescent="0.3">
      <c r="A4849" s="5" t="s">
        <v>5708</v>
      </c>
      <c r="B4849" s="6" t="s">
        <v>5709</v>
      </c>
      <c r="C4849" s="14">
        <v>129.80677</v>
      </c>
      <c r="D4849" s="14">
        <v>200</v>
      </c>
      <c r="E4849" s="14">
        <f t="shared" si="465"/>
        <v>200</v>
      </c>
      <c r="F4849" s="14">
        <f t="shared" ref="F4849:H4850" si="470">SUM(F4850)</f>
        <v>200</v>
      </c>
      <c r="G4849" s="14">
        <f t="shared" si="470"/>
        <v>0</v>
      </c>
      <c r="H4849" s="14">
        <f t="shared" si="470"/>
        <v>0</v>
      </c>
    </row>
    <row r="4850" spans="1:8" ht="16.5" thickTop="1" thickBot="1" x14ac:dyDescent="0.3">
      <c r="A4850" s="5" t="s">
        <v>5710</v>
      </c>
      <c r="B4850" s="7" t="s">
        <v>20</v>
      </c>
      <c r="C4850" s="15">
        <v>129.80677</v>
      </c>
      <c r="D4850" s="15">
        <v>200</v>
      </c>
      <c r="E4850" s="15">
        <f t="shared" si="465"/>
        <v>200</v>
      </c>
      <c r="F4850" s="15">
        <f t="shared" si="470"/>
        <v>200</v>
      </c>
      <c r="G4850" s="15">
        <f t="shared" si="470"/>
        <v>0</v>
      </c>
      <c r="H4850" s="15">
        <f t="shared" si="470"/>
        <v>0</v>
      </c>
    </row>
    <row r="4851" spans="1:8" ht="16.5" thickTop="1" thickBot="1" x14ac:dyDescent="0.3">
      <c r="A4851" s="5" t="s">
        <v>5711</v>
      </c>
      <c r="B4851" s="8" t="s">
        <v>24</v>
      </c>
      <c r="C4851" s="15">
        <v>129.80677</v>
      </c>
      <c r="D4851" s="15">
        <v>200</v>
      </c>
      <c r="E4851" s="15">
        <f t="shared" si="465"/>
        <v>200</v>
      </c>
      <c r="F4851" s="15">
        <v>200</v>
      </c>
      <c r="G4851" s="15">
        <v>0</v>
      </c>
      <c r="H4851" s="15">
        <v>0</v>
      </c>
    </row>
    <row r="4852" spans="1:8" ht="16.5" thickTop="1" thickBot="1" x14ac:dyDescent="0.3">
      <c r="A4852" s="5" t="s">
        <v>5712</v>
      </c>
      <c r="B4852" s="6" t="s">
        <v>5713</v>
      </c>
      <c r="C4852" s="14">
        <v>36052.11204</v>
      </c>
      <c r="D4852" s="14">
        <v>25000</v>
      </c>
      <c r="E4852" s="14">
        <f t="shared" si="465"/>
        <v>25000</v>
      </c>
      <c r="F4852" s="14">
        <f>SUM(F4853,F4856:F4857)</f>
        <v>25000</v>
      </c>
      <c r="G4852" s="14">
        <f>SUM(G4853,G4856:G4857)</f>
        <v>0</v>
      </c>
      <c r="H4852" s="14">
        <f>SUM(H4853,H4856:H4857)</f>
        <v>0</v>
      </c>
    </row>
    <row r="4853" spans="1:8" ht="16.5" thickTop="1" thickBot="1" x14ac:dyDescent="0.3">
      <c r="A4853" s="5" t="s">
        <v>5714</v>
      </c>
      <c r="B4853" s="7" t="s">
        <v>20</v>
      </c>
      <c r="C4853" s="15">
        <v>36047.86204</v>
      </c>
      <c r="D4853" s="15">
        <v>24980</v>
      </c>
      <c r="E4853" s="15">
        <f t="shared" si="465"/>
        <v>24980</v>
      </c>
      <c r="F4853" s="15">
        <f>SUM(F4854:F4855)</f>
        <v>24980</v>
      </c>
      <c r="G4853" s="15">
        <f>SUM(G4854:G4855)</f>
        <v>0</v>
      </c>
      <c r="H4853" s="15">
        <f>SUM(H4854:H4855)</f>
        <v>0</v>
      </c>
    </row>
    <row r="4854" spans="1:8" ht="16.5" thickTop="1" thickBot="1" x14ac:dyDescent="0.3">
      <c r="A4854" s="5" t="s">
        <v>5715</v>
      </c>
      <c r="B4854" s="8" t="s">
        <v>24</v>
      </c>
      <c r="C4854" s="15">
        <v>359.04694000000001</v>
      </c>
      <c r="D4854" s="15">
        <v>400</v>
      </c>
      <c r="E4854" s="15">
        <f t="shared" si="465"/>
        <v>400</v>
      </c>
      <c r="F4854" s="15">
        <v>400</v>
      </c>
      <c r="G4854" s="15">
        <v>0</v>
      </c>
      <c r="H4854" s="15">
        <v>0</v>
      </c>
    </row>
    <row r="4855" spans="1:8" ht="16.5" thickTop="1" thickBot="1" x14ac:dyDescent="0.3">
      <c r="A4855" s="5" t="s">
        <v>5716</v>
      </c>
      <c r="B4855" s="8" t="s">
        <v>34</v>
      </c>
      <c r="C4855" s="15">
        <v>35688.8151</v>
      </c>
      <c r="D4855" s="15">
        <v>24580</v>
      </c>
      <c r="E4855" s="15">
        <f t="shared" si="465"/>
        <v>24580</v>
      </c>
      <c r="F4855" s="15">
        <v>24580</v>
      </c>
      <c r="G4855" s="15">
        <v>0</v>
      </c>
      <c r="H4855" s="15">
        <v>0</v>
      </c>
    </row>
    <row r="4856" spans="1:8" ht="16.5" thickTop="1" thickBot="1" x14ac:dyDescent="0.3">
      <c r="A4856" s="5" t="s">
        <v>5717</v>
      </c>
      <c r="B4856" s="7" t="s">
        <v>36</v>
      </c>
      <c r="C4856" s="15">
        <v>4.25</v>
      </c>
      <c r="D4856" s="15">
        <v>20</v>
      </c>
      <c r="E4856" s="15">
        <f t="shared" si="465"/>
        <v>20</v>
      </c>
      <c r="F4856" s="15">
        <v>20</v>
      </c>
      <c r="G4856" s="15">
        <v>0</v>
      </c>
      <c r="H4856" s="15">
        <v>0</v>
      </c>
    </row>
    <row r="4857" spans="1:8" ht="16.5" thickTop="1" thickBot="1" x14ac:dyDescent="0.3">
      <c r="A4857" s="5" t="s">
        <v>5718</v>
      </c>
      <c r="B4857" s="7" t="s">
        <v>40</v>
      </c>
      <c r="C4857" s="15">
        <v>0</v>
      </c>
      <c r="D4857" s="15">
        <v>0</v>
      </c>
      <c r="E4857" s="15">
        <f t="shared" si="465"/>
        <v>0</v>
      </c>
      <c r="F4857" s="15">
        <v>0</v>
      </c>
      <c r="G4857" s="15">
        <v>0</v>
      </c>
      <c r="H4857" s="15">
        <v>0</v>
      </c>
    </row>
    <row r="4858" spans="1:8" ht="16.5" thickTop="1" thickBot="1" x14ac:dyDescent="0.3">
      <c r="A4858" s="5" t="s">
        <v>5719</v>
      </c>
      <c r="B4858" s="6" t="s">
        <v>5720</v>
      </c>
      <c r="C4858" s="14">
        <v>282.35924999999997</v>
      </c>
      <c r="D4858" s="14">
        <v>200</v>
      </c>
      <c r="E4858" s="14">
        <f t="shared" si="465"/>
        <v>200</v>
      </c>
      <c r="F4858" s="14">
        <f t="shared" ref="F4858:H4859" si="471">SUM(F4859)</f>
        <v>200</v>
      </c>
      <c r="G4858" s="14">
        <f t="shared" si="471"/>
        <v>0</v>
      </c>
      <c r="H4858" s="14">
        <f t="shared" si="471"/>
        <v>0</v>
      </c>
    </row>
    <row r="4859" spans="1:8" ht="16.5" thickTop="1" thickBot="1" x14ac:dyDescent="0.3">
      <c r="A4859" s="5" t="s">
        <v>5721</v>
      </c>
      <c r="B4859" s="7" t="s">
        <v>20</v>
      </c>
      <c r="C4859" s="15">
        <v>282.35924999999997</v>
      </c>
      <c r="D4859" s="15">
        <v>200</v>
      </c>
      <c r="E4859" s="15">
        <f t="shared" si="465"/>
        <v>200</v>
      </c>
      <c r="F4859" s="15">
        <f t="shared" si="471"/>
        <v>200</v>
      </c>
      <c r="G4859" s="15">
        <f t="shared" si="471"/>
        <v>0</v>
      </c>
      <c r="H4859" s="15">
        <f t="shared" si="471"/>
        <v>0</v>
      </c>
    </row>
    <row r="4860" spans="1:8" ht="16.5" thickTop="1" thickBot="1" x14ac:dyDescent="0.3">
      <c r="A4860" s="5" t="s">
        <v>5722</v>
      </c>
      <c r="B4860" s="8" t="s">
        <v>24</v>
      </c>
      <c r="C4860" s="15">
        <v>282.35924999999997</v>
      </c>
      <c r="D4860" s="15">
        <v>200</v>
      </c>
      <c r="E4860" s="15">
        <f t="shared" si="465"/>
        <v>200</v>
      </c>
      <c r="F4860" s="15">
        <v>200</v>
      </c>
      <c r="G4860" s="15">
        <v>0</v>
      </c>
      <c r="H4860" s="15">
        <v>0</v>
      </c>
    </row>
    <row r="4861" spans="1:8" ht="31.5" thickTop="1" thickBot="1" x14ac:dyDescent="0.3">
      <c r="A4861" s="5" t="s">
        <v>5723</v>
      </c>
      <c r="B4861" s="6" t="s">
        <v>5724</v>
      </c>
      <c r="C4861" s="14">
        <v>8279.9196499999998</v>
      </c>
      <c r="D4861" s="14">
        <v>10000</v>
      </c>
      <c r="E4861" s="14">
        <f t="shared" si="465"/>
        <v>6600</v>
      </c>
      <c r="F4861" s="14">
        <f t="shared" ref="F4861:H4862" si="472">SUM(F4871,F4881,F4886,F4890,F4894)</f>
        <v>6600</v>
      </c>
      <c r="G4861" s="14">
        <f t="shared" si="472"/>
        <v>0</v>
      </c>
      <c r="H4861" s="14">
        <f t="shared" si="472"/>
        <v>0</v>
      </c>
    </row>
    <row r="4862" spans="1:8" ht="16.5" thickTop="1" thickBot="1" x14ac:dyDescent="0.3">
      <c r="A4862" s="5" t="s">
        <v>5725</v>
      </c>
      <c r="B4862" s="7" t="s">
        <v>20</v>
      </c>
      <c r="C4862" s="15">
        <v>4110.34951</v>
      </c>
      <c r="D4862" s="15">
        <v>5040</v>
      </c>
      <c r="E4862" s="15">
        <f t="shared" si="465"/>
        <v>4810</v>
      </c>
      <c r="F4862" s="15">
        <f t="shared" si="472"/>
        <v>4810</v>
      </c>
      <c r="G4862" s="15">
        <f t="shared" si="472"/>
        <v>0</v>
      </c>
      <c r="H4862" s="15">
        <f t="shared" si="472"/>
        <v>0</v>
      </c>
    </row>
    <row r="4863" spans="1:8" ht="16.5" thickTop="1" thickBot="1" x14ac:dyDescent="0.3">
      <c r="A4863" s="5" t="s">
        <v>5726</v>
      </c>
      <c r="B4863" s="8" t="s">
        <v>22</v>
      </c>
      <c r="C4863" s="15">
        <v>2014.2016100000001</v>
      </c>
      <c r="D4863" s="15">
        <v>2019</v>
      </c>
      <c r="E4863" s="15">
        <f t="shared" si="465"/>
        <v>2019</v>
      </c>
      <c r="F4863" s="15">
        <f>SUM(F4873)</f>
        <v>2019</v>
      </c>
      <c r="G4863" s="15">
        <f>SUM(G4873)</f>
        <v>0</v>
      </c>
      <c r="H4863" s="15">
        <f>SUM(H4873)</f>
        <v>0</v>
      </c>
    </row>
    <row r="4864" spans="1:8" ht="16.5" thickTop="1" thickBot="1" x14ac:dyDescent="0.3">
      <c r="A4864" s="5" t="s">
        <v>5727</v>
      </c>
      <c r="B4864" s="8" t="s">
        <v>24</v>
      </c>
      <c r="C4864" s="15">
        <v>2067.8053199999999</v>
      </c>
      <c r="D4864" s="15">
        <v>2970</v>
      </c>
      <c r="E4864" s="15">
        <f t="shared" si="465"/>
        <v>2740</v>
      </c>
      <c r="F4864" s="15">
        <f>SUM(F4874,F4883,F4888,F4892,F4896)</f>
        <v>2740</v>
      </c>
      <c r="G4864" s="15">
        <f>SUM(G4874,G4883,G4888,G4892,G4896)</f>
        <v>0</v>
      </c>
      <c r="H4864" s="15">
        <f>SUM(H4874,H4883,H4888,H4892,H4896)</f>
        <v>0</v>
      </c>
    </row>
    <row r="4865" spans="1:8" ht="16.5" thickTop="1" thickBot="1" x14ac:dyDescent="0.3">
      <c r="A4865" s="5" t="s">
        <v>5728</v>
      </c>
      <c r="B4865" s="8" t="s">
        <v>30</v>
      </c>
      <c r="C4865" s="15">
        <v>0</v>
      </c>
      <c r="D4865" s="15">
        <v>0</v>
      </c>
      <c r="E4865" s="15">
        <f t="shared" si="465"/>
        <v>0</v>
      </c>
      <c r="F4865" s="15">
        <f t="shared" ref="F4865:H4867" si="473">SUM(F4875)</f>
        <v>0</v>
      </c>
      <c r="G4865" s="15">
        <f t="shared" si="473"/>
        <v>0</v>
      </c>
      <c r="H4865" s="15">
        <f t="shared" si="473"/>
        <v>0</v>
      </c>
    </row>
    <row r="4866" spans="1:8" ht="16.5" thickTop="1" thickBot="1" x14ac:dyDescent="0.3">
      <c r="A4866" s="5" t="s">
        <v>5729</v>
      </c>
      <c r="B4866" s="8" t="s">
        <v>32</v>
      </c>
      <c r="C4866" s="15">
        <v>20.99569</v>
      </c>
      <c r="D4866" s="15">
        <v>36</v>
      </c>
      <c r="E4866" s="15">
        <f t="shared" si="465"/>
        <v>36</v>
      </c>
      <c r="F4866" s="15">
        <f t="shared" si="473"/>
        <v>36</v>
      </c>
      <c r="G4866" s="15">
        <f t="shared" si="473"/>
        <v>0</v>
      </c>
      <c r="H4866" s="15">
        <f t="shared" si="473"/>
        <v>0</v>
      </c>
    </row>
    <row r="4867" spans="1:8" ht="16.5" thickTop="1" thickBot="1" x14ac:dyDescent="0.3">
      <c r="A4867" s="5" t="s">
        <v>5730</v>
      </c>
      <c r="B4867" s="8" t="s">
        <v>34</v>
      </c>
      <c r="C4867" s="15">
        <v>7.3468900000000001</v>
      </c>
      <c r="D4867" s="15">
        <v>15</v>
      </c>
      <c r="E4867" s="15">
        <f t="shared" si="465"/>
        <v>15</v>
      </c>
      <c r="F4867" s="15">
        <f t="shared" si="473"/>
        <v>15</v>
      </c>
      <c r="G4867" s="15">
        <f t="shared" si="473"/>
        <v>0</v>
      </c>
      <c r="H4867" s="15">
        <f t="shared" si="473"/>
        <v>0</v>
      </c>
    </row>
    <row r="4868" spans="1:8" ht="16.5" thickTop="1" thickBot="1" x14ac:dyDescent="0.3">
      <c r="A4868" s="5" t="s">
        <v>5731</v>
      </c>
      <c r="B4868" s="7" t="s">
        <v>36</v>
      </c>
      <c r="C4868" s="15">
        <v>3599.5701400000003</v>
      </c>
      <c r="D4868" s="15">
        <v>3560</v>
      </c>
      <c r="E4868" s="15">
        <f t="shared" si="465"/>
        <v>1790</v>
      </c>
      <c r="F4868" s="15">
        <f>SUM(F4878,F4884,F4889,F4893,F4897)</f>
        <v>1790</v>
      </c>
      <c r="G4868" s="15">
        <f>SUM(G4878,G4884,G4889,G4893,G4897)</f>
        <v>0</v>
      </c>
      <c r="H4868" s="15">
        <f>SUM(H4878,H4884,H4889,H4893,H4897)</f>
        <v>0</v>
      </c>
    </row>
    <row r="4869" spans="1:8" ht="16.5" thickTop="1" thickBot="1" x14ac:dyDescent="0.3">
      <c r="A4869" s="5" t="s">
        <v>5732</v>
      </c>
      <c r="B4869" s="7" t="s">
        <v>38</v>
      </c>
      <c r="C4869" s="15">
        <v>570</v>
      </c>
      <c r="D4869" s="15">
        <v>1400</v>
      </c>
      <c r="E4869" s="15">
        <f t="shared" si="465"/>
        <v>0</v>
      </c>
      <c r="F4869" s="15">
        <f>SUM(F4879,F4898)</f>
        <v>0</v>
      </c>
      <c r="G4869" s="15">
        <f>SUM(G4879,G4898)</f>
        <v>0</v>
      </c>
      <c r="H4869" s="15">
        <f>SUM(H4879,H4898)</f>
        <v>0</v>
      </c>
    </row>
    <row r="4870" spans="1:8" ht="16.5" thickTop="1" thickBot="1" x14ac:dyDescent="0.3">
      <c r="A4870" s="5" t="s">
        <v>5733</v>
      </c>
      <c r="B4870" s="7" t="s">
        <v>40</v>
      </c>
      <c r="C4870" s="15">
        <v>0</v>
      </c>
      <c r="D4870" s="15">
        <v>0</v>
      </c>
      <c r="E4870" s="15">
        <f t="shared" ref="E4870:E4933" si="474">SUM(F4870:H4870)</f>
        <v>0</v>
      </c>
      <c r="F4870" s="15">
        <f>SUM(F4880,F4885)</f>
        <v>0</v>
      </c>
      <c r="G4870" s="15">
        <f>SUM(G4880,G4885)</f>
        <v>0</v>
      </c>
      <c r="H4870" s="15">
        <f>SUM(H4880,H4885)</f>
        <v>0</v>
      </c>
    </row>
    <row r="4871" spans="1:8" ht="46.5" thickTop="1" thickBot="1" x14ac:dyDescent="0.3">
      <c r="A4871" s="5" t="s">
        <v>5734</v>
      </c>
      <c r="B4871" s="6" t="s">
        <v>5735</v>
      </c>
      <c r="C4871" s="14">
        <v>4009.5882100000003</v>
      </c>
      <c r="D4871" s="14">
        <v>3600</v>
      </c>
      <c r="E4871" s="14">
        <f t="shared" si="474"/>
        <v>3405</v>
      </c>
      <c r="F4871" s="14">
        <f>SUM(F4872,F4878:F4880)</f>
        <v>3405</v>
      </c>
      <c r="G4871" s="14">
        <f>SUM(G4872,G4878:G4880)</f>
        <v>0</v>
      </c>
      <c r="H4871" s="14">
        <f>SUM(H4872,H4878:H4880)</f>
        <v>0</v>
      </c>
    </row>
    <row r="4872" spans="1:8" ht="16.5" thickTop="1" thickBot="1" x14ac:dyDescent="0.3">
      <c r="A4872" s="5" t="s">
        <v>5736</v>
      </c>
      <c r="B4872" s="7" t="s">
        <v>20</v>
      </c>
      <c r="C4872" s="15">
        <v>3161.5378800000003</v>
      </c>
      <c r="D4872" s="15">
        <v>3390</v>
      </c>
      <c r="E4872" s="15">
        <f t="shared" si="474"/>
        <v>3245</v>
      </c>
      <c r="F4872" s="15">
        <f>SUM(F4873:F4877)</f>
        <v>3245</v>
      </c>
      <c r="G4872" s="15">
        <f>SUM(G4873:G4877)</f>
        <v>0</v>
      </c>
      <c r="H4872" s="15">
        <f>SUM(H4873:H4877)</f>
        <v>0</v>
      </c>
    </row>
    <row r="4873" spans="1:8" ht="16.5" thickTop="1" thickBot="1" x14ac:dyDescent="0.3">
      <c r="A4873" s="5" t="s">
        <v>5737</v>
      </c>
      <c r="B4873" s="8" t="s">
        <v>22</v>
      </c>
      <c r="C4873" s="15">
        <v>2014.2016100000001</v>
      </c>
      <c r="D4873" s="15">
        <v>2019</v>
      </c>
      <c r="E4873" s="15">
        <f t="shared" si="474"/>
        <v>2019</v>
      </c>
      <c r="F4873" s="15">
        <v>2019</v>
      </c>
      <c r="G4873" s="15">
        <v>0</v>
      </c>
      <c r="H4873" s="15">
        <v>0</v>
      </c>
    </row>
    <row r="4874" spans="1:8" ht="16.5" thickTop="1" thickBot="1" x14ac:dyDescent="0.3">
      <c r="A4874" s="5" t="s">
        <v>5738</v>
      </c>
      <c r="B4874" s="8" t="s">
        <v>24</v>
      </c>
      <c r="C4874" s="15">
        <v>1118.99369</v>
      </c>
      <c r="D4874" s="15">
        <v>1320</v>
      </c>
      <c r="E4874" s="15">
        <f t="shared" si="474"/>
        <v>1175</v>
      </c>
      <c r="F4874" s="15">
        <v>1175</v>
      </c>
      <c r="G4874" s="15">
        <v>0</v>
      </c>
      <c r="H4874" s="15">
        <v>0</v>
      </c>
    </row>
    <row r="4875" spans="1:8" ht="16.5" thickTop="1" thickBot="1" x14ac:dyDescent="0.3">
      <c r="A4875" s="5" t="s">
        <v>5739</v>
      </c>
      <c r="B4875" s="8" t="s">
        <v>30</v>
      </c>
      <c r="C4875" s="15">
        <v>0</v>
      </c>
      <c r="D4875" s="15">
        <v>0</v>
      </c>
      <c r="E4875" s="15">
        <f t="shared" si="474"/>
        <v>0</v>
      </c>
      <c r="F4875" s="15">
        <v>0</v>
      </c>
      <c r="G4875" s="15">
        <v>0</v>
      </c>
      <c r="H4875" s="15">
        <v>0</v>
      </c>
    </row>
    <row r="4876" spans="1:8" ht="16.5" thickTop="1" thickBot="1" x14ac:dyDescent="0.3">
      <c r="A4876" s="5" t="s">
        <v>5740</v>
      </c>
      <c r="B4876" s="8" t="s">
        <v>32</v>
      </c>
      <c r="C4876" s="15">
        <v>20.99569</v>
      </c>
      <c r="D4876" s="15">
        <v>36</v>
      </c>
      <c r="E4876" s="15">
        <f t="shared" si="474"/>
        <v>36</v>
      </c>
      <c r="F4876" s="15">
        <v>36</v>
      </c>
      <c r="G4876" s="15">
        <v>0</v>
      </c>
      <c r="H4876" s="15">
        <v>0</v>
      </c>
    </row>
    <row r="4877" spans="1:8" ht="16.5" thickTop="1" thickBot="1" x14ac:dyDescent="0.3">
      <c r="A4877" s="5" t="s">
        <v>5741</v>
      </c>
      <c r="B4877" s="8" t="s">
        <v>34</v>
      </c>
      <c r="C4877" s="15">
        <v>7.3468900000000001</v>
      </c>
      <c r="D4877" s="15">
        <v>15</v>
      </c>
      <c r="E4877" s="15">
        <f t="shared" si="474"/>
        <v>15</v>
      </c>
      <c r="F4877" s="15">
        <v>15</v>
      </c>
      <c r="G4877" s="15">
        <v>0</v>
      </c>
      <c r="H4877" s="15">
        <v>0</v>
      </c>
    </row>
    <row r="4878" spans="1:8" ht="16.5" thickTop="1" thickBot="1" x14ac:dyDescent="0.3">
      <c r="A4878" s="5" t="s">
        <v>5742</v>
      </c>
      <c r="B4878" s="7" t="s">
        <v>36</v>
      </c>
      <c r="C4878" s="15">
        <v>778.05033000000003</v>
      </c>
      <c r="D4878" s="15">
        <v>210</v>
      </c>
      <c r="E4878" s="15">
        <f t="shared" si="474"/>
        <v>160</v>
      </c>
      <c r="F4878" s="15">
        <v>160</v>
      </c>
      <c r="G4878" s="15">
        <v>0</v>
      </c>
      <c r="H4878" s="15">
        <v>0</v>
      </c>
    </row>
    <row r="4879" spans="1:8" ht="16.5" thickTop="1" thickBot="1" x14ac:dyDescent="0.3">
      <c r="A4879" s="5" t="s">
        <v>5743</v>
      </c>
      <c r="B4879" s="7" t="s">
        <v>38</v>
      </c>
      <c r="C4879" s="15">
        <v>70</v>
      </c>
      <c r="D4879" s="15">
        <v>0</v>
      </c>
      <c r="E4879" s="15">
        <f t="shared" si="474"/>
        <v>0</v>
      </c>
      <c r="F4879" s="15">
        <v>0</v>
      </c>
      <c r="G4879" s="15">
        <v>0</v>
      </c>
      <c r="H4879" s="15">
        <v>0</v>
      </c>
    </row>
    <row r="4880" spans="1:8" ht="16.5" thickTop="1" thickBot="1" x14ac:dyDescent="0.3">
      <c r="A4880" s="5" t="s">
        <v>5744</v>
      </c>
      <c r="B4880" s="7" t="s">
        <v>40</v>
      </c>
      <c r="C4880" s="15">
        <v>0</v>
      </c>
      <c r="D4880" s="15">
        <v>0</v>
      </c>
      <c r="E4880" s="15">
        <f t="shared" si="474"/>
        <v>0</v>
      </c>
      <c r="F4880" s="15">
        <v>0</v>
      </c>
      <c r="G4880" s="15">
        <v>0</v>
      </c>
      <c r="H4880" s="15">
        <v>0</v>
      </c>
    </row>
    <row r="4881" spans="1:8" ht="76.5" thickTop="1" thickBot="1" x14ac:dyDescent="0.3">
      <c r="A4881" s="5" t="s">
        <v>5745</v>
      </c>
      <c r="B4881" s="6" t="s">
        <v>5746</v>
      </c>
      <c r="C4881" s="14">
        <v>750.90479000000005</v>
      </c>
      <c r="D4881" s="14">
        <v>1510</v>
      </c>
      <c r="E4881" s="14">
        <f t="shared" si="474"/>
        <v>700</v>
      </c>
      <c r="F4881" s="14">
        <f>SUM(F4882,F4884:F4885)</f>
        <v>700</v>
      </c>
      <c r="G4881" s="14">
        <f>SUM(G4882,G4884:G4885)</f>
        <v>0</v>
      </c>
      <c r="H4881" s="14">
        <f>SUM(H4882,H4884:H4885)</f>
        <v>0</v>
      </c>
    </row>
    <row r="4882" spans="1:8" ht="16.5" thickTop="1" thickBot="1" x14ac:dyDescent="0.3">
      <c r="A4882" s="5" t="s">
        <v>5747</v>
      </c>
      <c r="B4882" s="7" t="s">
        <v>20</v>
      </c>
      <c r="C4882" s="15">
        <v>144.79629</v>
      </c>
      <c r="D4882" s="15">
        <v>290</v>
      </c>
      <c r="E4882" s="15">
        <f t="shared" si="474"/>
        <v>300</v>
      </c>
      <c r="F4882" s="15">
        <f>SUM(F4883)</f>
        <v>300</v>
      </c>
      <c r="G4882" s="15">
        <f>SUM(G4883)</f>
        <v>0</v>
      </c>
      <c r="H4882" s="15">
        <f>SUM(H4883)</f>
        <v>0</v>
      </c>
    </row>
    <row r="4883" spans="1:8" ht="16.5" thickTop="1" thickBot="1" x14ac:dyDescent="0.3">
      <c r="A4883" s="5" t="s">
        <v>5748</v>
      </c>
      <c r="B4883" s="8" t="s">
        <v>24</v>
      </c>
      <c r="C4883" s="15">
        <v>144.79629</v>
      </c>
      <c r="D4883" s="15">
        <v>290</v>
      </c>
      <c r="E4883" s="15">
        <f t="shared" si="474"/>
        <v>300</v>
      </c>
      <c r="F4883" s="15">
        <v>300</v>
      </c>
      <c r="G4883" s="15">
        <v>0</v>
      </c>
      <c r="H4883" s="15">
        <v>0</v>
      </c>
    </row>
    <row r="4884" spans="1:8" ht="16.5" thickTop="1" thickBot="1" x14ac:dyDescent="0.3">
      <c r="A4884" s="5" t="s">
        <v>5749</v>
      </c>
      <c r="B4884" s="7" t="s">
        <v>36</v>
      </c>
      <c r="C4884" s="15">
        <v>606.10850000000005</v>
      </c>
      <c r="D4884" s="15">
        <v>1220</v>
      </c>
      <c r="E4884" s="15">
        <f t="shared" si="474"/>
        <v>400</v>
      </c>
      <c r="F4884" s="15">
        <v>400</v>
      </c>
      <c r="G4884" s="15">
        <v>0</v>
      </c>
      <c r="H4884" s="15">
        <v>0</v>
      </c>
    </row>
    <row r="4885" spans="1:8" ht="16.5" thickTop="1" thickBot="1" x14ac:dyDescent="0.3">
      <c r="A4885" s="5" t="s">
        <v>5750</v>
      </c>
      <c r="B4885" s="7" t="s">
        <v>40</v>
      </c>
      <c r="C4885" s="15">
        <v>0</v>
      </c>
      <c r="D4885" s="15">
        <v>0</v>
      </c>
      <c r="E4885" s="15">
        <f t="shared" si="474"/>
        <v>0</v>
      </c>
      <c r="F4885" s="15">
        <v>0</v>
      </c>
      <c r="G4885" s="15">
        <v>0</v>
      </c>
      <c r="H4885" s="15">
        <v>0</v>
      </c>
    </row>
    <row r="4886" spans="1:8" ht="61.5" thickTop="1" thickBot="1" x14ac:dyDescent="0.3">
      <c r="A4886" s="5" t="s">
        <v>5751</v>
      </c>
      <c r="B4886" s="6" t="s">
        <v>5752</v>
      </c>
      <c r="C4886" s="14">
        <v>1597.1494299999999</v>
      </c>
      <c r="D4886" s="14">
        <v>1600</v>
      </c>
      <c r="E4886" s="14">
        <f t="shared" si="474"/>
        <v>1630</v>
      </c>
      <c r="F4886" s="14">
        <f>SUM(F4887,F4889)</f>
        <v>1630</v>
      </c>
      <c r="G4886" s="14">
        <f>SUM(G4887,G4889)</f>
        <v>0</v>
      </c>
      <c r="H4886" s="14">
        <f>SUM(H4887,H4889)</f>
        <v>0</v>
      </c>
    </row>
    <row r="4887" spans="1:8" ht="16.5" thickTop="1" thickBot="1" x14ac:dyDescent="0.3">
      <c r="A4887" s="5" t="s">
        <v>5753</v>
      </c>
      <c r="B4887" s="7" t="s">
        <v>20</v>
      </c>
      <c r="C4887" s="15">
        <v>758.40291999999999</v>
      </c>
      <c r="D4887" s="15">
        <v>1000</v>
      </c>
      <c r="E4887" s="15">
        <f t="shared" si="474"/>
        <v>990</v>
      </c>
      <c r="F4887" s="15">
        <f>SUM(F4888)</f>
        <v>990</v>
      </c>
      <c r="G4887" s="15">
        <f>SUM(G4888)</f>
        <v>0</v>
      </c>
      <c r="H4887" s="15">
        <f>SUM(H4888)</f>
        <v>0</v>
      </c>
    </row>
    <row r="4888" spans="1:8" ht="16.5" thickTop="1" thickBot="1" x14ac:dyDescent="0.3">
      <c r="A4888" s="5" t="s">
        <v>5754</v>
      </c>
      <c r="B4888" s="8" t="s">
        <v>24</v>
      </c>
      <c r="C4888" s="15">
        <v>758.40291999999999</v>
      </c>
      <c r="D4888" s="15">
        <v>1000</v>
      </c>
      <c r="E4888" s="15">
        <f t="shared" si="474"/>
        <v>990</v>
      </c>
      <c r="F4888" s="15">
        <v>990</v>
      </c>
      <c r="G4888" s="15">
        <v>0</v>
      </c>
      <c r="H4888" s="15">
        <v>0</v>
      </c>
    </row>
    <row r="4889" spans="1:8" ht="16.5" thickTop="1" thickBot="1" x14ac:dyDescent="0.3">
      <c r="A4889" s="5" t="s">
        <v>5755</v>
      </c>
      <c r="B4889" s="7" t="s">
        <v>36</v>
      </c>
      <c r="C4889" s="15">
        <v>838.74650999999994</v>
      </c>
      <c r="D4889" s="15">
        <v>600</v>
      </c>
      <c r="E4889" s="15">
        <f t="shared" si="474"/>
        <v>640</v>
      </c>
      <c r="F4889" s="15">
        <v>640</v>
      </c>
      <c r="G4889" s="15">
        <v>0</v>
      </c>
      <c r="H4889" s="15">
        <v>0</v>
      </c>
    </row>
    <row r="4890" spans="1:8" ht="31.5" thickTop="1" thickBot="1" x14ac:dyDescent="0.3">
      <c r="A4890" s="5" t="s">
        <v>5756</v>
      </c>
      <c r="B4890" s="6" t="s">
        <v>5757</v>
      </c>
      <c r="C4890" s="14">
        <v>75.270960000000002</v>
      </c>
      <c r="D4890" s="14">
        <v>120</v>
      </c>
      <c r="E4890" s="14">
        <f t="shared" si="474"/>
        <v>175</v>
      </c>
      <c r="F4890" s="14">
        <f>SUM(F4891,F4893)</f>
        <v>175</v>
      </c>
      <c r="G4890" s="14">
        <f>SUM(G4891,G4893)</f>
        <v>0</v>
      </c>
      <c r="H4890" s="14">
        <f>SUM(H4891,H4893)</f>
        <v>0</v>
      </c>
    </row>
    <row r="4891" spans="1:8" ht="16.5" thickTop="1" thickBot="1" x14ac:dyDescent="0.3">
      <c r="A4891" s="5" t="s">
        <v>5758</v>
      </c>
      <c r="B4891" s="7" t="s">
        <v>20</v>
      </c>
      <c r="C4891" s="15">
        <v>31.270959999999999</v>
      </c>
      <c r="D4891" s="15">
        <v>110</v>
      </c>
      <c r="E4891" s="15">
        <f t="shared" si="474"/>
        <v>75</v>
      </c>
      <c r="F4891" s="15">
        <f>SUM(F4892)</f>
        <v>75</v>
      </c>
      <c r="G4891" s="15">
        <f>SUM(G4892)</f>
        <v>0</v>
      </c>
      <c r="H4891" s="15">
        <f>SUM(H4892)</f>
        <v>0</v>
      </c>
    </row>
    <row r="4892" spans="1:8" ht="16.5" thickTop="1" thickBot="1" x14ac:dyDescent="0.3">
      <c r="A4892" s="5" t="s">
        <v>5759</v>
      </c>
      <c r="B4892" s="8" t="s">
        <v>24</v>
      </c>
      <c r="C4892" s="15">
        <v>31.270959999999999</v>
      </c>
      <c r="D4892" s="15">
        <v>110</v>
      </c>
      <c r="E4892" s="15">
        <f t="shared" si="474"/>
        <v>75</v>
      </c>
      <c r="F4892" s="15">
        <v>75</v>
      </c>
      <c r="G4892" s="15">
        <v>0</v>
      </c>
      <c r="H4892" s="15">
        <v>0</v>
      </c>
    </row>
    <row r="4893" spans="1:8" ht="16.5" thickTop="1" thickBot="1" x14ac:dyDescent="0.3">
      <c r="A4893" s="5" t="s">
        <v>5760</v>
      </c>
      <c r="B4893" s="7" t="s">
        <v>36</v>
      </c>
      <c r="C4893" s="15">
        <v>44</v>
      </c>
      <c r="D4893" s="15">
        <v>10</v>
      </c>
      <c r="E4893" s="15">
        <f t="shared" si="474"/>
        <v>100</v>
      </c>
      <c r="F4893" s="15">
        <v>100</v>
      </c>
      <c r="G4893" s="15">
        <v>0</v>
      </c>
      <c r="H4893" s="15">
        <v>0</v>
      </c>
    </row>
    <row r="4894" spans="1:8" ht="31.5" thickTop="1" thickBot="1" x14ac:dyDescent="0.3">
      <c r="A4894" s="5" t="s">
        <v>5761</v>
      </c>
      <c r="B4894" s="6" t="s">
        <v>5762</v>
      </c>
      <c r="C4894" s="14">
        <v>1847.0062600000001</v>
      </c>
      <c r="D4894" s="14">
        <v>3170</v>
      </c>
      <c r="E4894" s="14">
        <f t="shared" si="474"/>
        <v>690</v>
      </c>
      <c r="F4894" s="14">
        <f>SUM(F4895,F4897:F4898)</f>
        <v>690</v>
      </c>
      <c r="G4894" s="14">
        <f>SUM(G4895,G4897:G4898)</f>
        <v>0</v>
      </c>
      <c r="H4894" s="14">
        <f>SUM(H4895,H4897:H4898)</f>
        <v>0</v>
      </c>
    </row>
    <row r="4895" spans="1:8" ht="16.5" thickTop="1" thickBot="1" x14ac:dyDescent="0.3">
      <c r="A4895" s="5" t="s">
        <v>5763</v>
      </c>
      <c r="B4895" s="7" t="s">
        <v>20</v>
      </c>
      <c r="C4895" s="15">
        <v>14.34146</v>
      </c>
      <c r="D4895" s="15">
        <v>250</v>
      </c>
      <c r="E4895" s="15">
        <f t="shared" si="474"/>
        <v>200</v>
      </c>
      <c r="F4895" s="15">
        <f>SUM(F4896)</f>
        <v>200</v>
      </c>
      <c r="G4895" s="15">
        <f>SUM(G4896)</f>
        <v>0</v>
      </c>
      <c r="H4895" s="15">
        <f>SUM(H4896)</f>
        <v>0</v>
      </c>
    </row>
    <row r="4896" spans="1:8" ht="16.5" thickTop="1" thickBot="1" x14ac:dyDescent="0.3">
      <c r="A4896" s="5" t="s">
        <v>5764</v>
      </c>
      <c r="B4896" s="8" t="s">
        <v>24</v>
      </c>
      <c r="C4896" s="15">
        <v>14.34146</v>
      </c>
      <c r="D4896" s="15">
        <v>250</v>
      </c>
      <c r="E4896" s="15">
        <f t="shared" si="474"/>
        <v>200</v>
      </c>
      <c r="F4896" s="15">
        <v>200</v>
      </c>
      <c r="G4896" s="15">
        <v>0</v>
      </c>
      <c r="H4896" s="15">
        <v>0</v>
      </c>
    </row>
    <row r="4897" spans="1:8" ht="16.5" thickTop="1" thickBot="1" x14ac:dyDescent="0.3">
      <c r="A4897" s="5" t="s">
        <v>5765</v>
      </c>
      <c r="B4897" s="7" t="s">
        <v>36</v>
      </c>
      <c r="C4897" s="15">
        <v>1332.6648</v>
      </c>
      <c r="D4897" s="15">
        <v>1520</v>
      </c>
      <c r="E4897" s="15">
        <f t="shared" si="474"/>
        <v>490</v>
      </c>
      <c r="F4897" s="15">
        <v>490</v>
      </c>
      <c r="G4897" s="15">
        <v>0</v>
      </c>
      <c r="H4897" s="15">
        <v>0</v>
      </c>
    </row>
    <row r="4898" spans="1:8" ht="16.5" thickTop="1" thickBot="1" x14ac:dyDescent="0.3">
      <c r="A4898" s="5" t="s">
        <v>5766</v>
      </c>
      <c r="B4898" s="7" t="s">
        <v>38</v>
      </c>
      <c r="C4898" s="15">
        <v>500</v>
      </c>
      <c r="D4898" s="15">
        <v>1400</v>
      </c>
      <c r="E4898" s="15">
        <f t="shared" si="474"/>
        <v>0</v>
      </c>
      <c r="F4898" s="15">
        <v>0</v>
      </c>
      <c r="G4898" s="15">
        <v>0</v>
      </c>
      <c r="H4898" s="15">
        <v>0</v>
      </c>
    </row>
    <row r="4899" spans="1:8" ht="31.5" thickTop="1" thickBot="1" x14ac:dyDescent="0.3">
      <c r="A4899" s="5" t="s">
        <v>5767</v>
      </c>
      <c r="B4899" s="6" t="s">
        <v>5768</v>
      </c>
      <c r="C4899" s="14">
        <v>37607.931240000005</v>
      </c>
      <c r="D4899" s="14">
        <v>42100</v>
      </c>
      <c r="E4899" s="14">
        <f t="shared" si="474"/>
        <v>37950</v>
      </c>
      <c r="F4899" s="14">
        <f t="shared" ref="F4899:H4902" si="475">SUM(F4909,F4944,F4951,F4997,F5030,F5059,F5088,F5095)</f>
        <v>33850</v>
      </c>
      <c r="G4899" s="14">
        <f t="shared" si="475"/>
        <v>4100</v>
      </c>
      <c r="H4899" s="14">
        <f t="shared" si="475"/>
        <v>0</v>
      </c>
    </row>
    <row r="4900" spans="1:8" ht="16.5" thickTop="1" thickBot="1" x14ac:dyDescent="0.3">
      <c r="A4900" s="5" t="s">
        <v>5769</v>
      </c>
      <c r="B4900" s="7" t="s">
        <v>20</v>
      </c>
      <c r="C4900" s="15">
        <v>30496.436009999998</v>
      </c>
      <c r="D4900" s="15">
        <v>33403</v>
      </c>
      <c r="E4900" s="15">
        <f t="shared" si="474"/>
        <v>32194</v>
      </c>
      <c r="F4900" s="15">
        <f t="shared" si="475"/>
        <v>30744</v>
      </c>
      <c r="G4900" s="15">
        <f t="shared" si="475"/>
        <v>1450</v>
      </c>
      <c r="H4900" s="15">
        <f t="shared" si="475"/>
        <v>0</v>
      </c>
    </row>
    <row r="4901" spans="1:8" ht="16.5" thickTop="1" thickBot="1" x14ac:dyDescent="0.3">
      <c r="A4901" s="5" t="s">
        <v>5770</v>
      </c>
      <c r="B4901" s="8" t="s">
        <v>22</v>
      </c>
      <c r="C4901" s="15">
        <v>21242.70376</v>
      </c>
      <c r="D4901" s="15">
        <v>21123</v>
      </c>
      <c r="E4901" s="15">
        <f t="shared" si="474"/>
        <v>21355</v>
      </c>
      <c r="F4901" s="15">
        <f t="shared" si="475"/>
        <v>20855</v>
      </c>
      <c r="G4901" s="15">
        <f t="shared" si="475"/>
        <v>500</v>
      </c>
      <c r="H4901" s="15">
        <f t="shared" si="475"/>
        <v>0</v>
      </c>
    </row>
    <row r="4902" spans="1:8" ht="16.5" thickTop="1" thickBot="1" x14ac:dyDescent="0.3">
      <c r="A4902" s="5" t="s">
        <v>5771</v>
      </c>
      <c r="B4902" s="8" t="s">
        <v>24</v>
      </c>
      <c r="C4902" s="15">
        <v>8350.2443999999996</v>
      </c>
      <c r="D4902" s="15">
        <v>10720</v>
      </c>
      <c r="E4902" s="15">
        <f t="shared" si="474"/>
        <v>9454</v>
      </c>
      <c r="F4902" s="15">
        <f t="shared" si="475"/>
        <v>9004</v>
      </c>
      <c r="G4902" s="15">
        <f t="shared" si="475"/>
        <v>450</v>
      </c>
      <c r="H4902" s="15">
        <f t="shared" si="475"/>
        <v>0</v>
      </c>
    </row>
    <row r="4903" spans="1:8" ht="16.5" thickTop="1" thickBot="1" x14ac:dyDescent="0.3">
      <c r="A4903" s="5" t="s">
        <v>5772</v>
      </c>
      <c r="B4903" s="8" t="s">
        <v>28</v>
      </c>
      <c r="C4903" s="15">
        <v>69.419340000000005</v>
      </c>
      <c r="D4903" s="15">
        <v>708</v>
      </c>
      <c r="E4903" s="15">
        <f t="shared" si="474"/>
        <v>500</v>
      </c>
      <c r="F4903" s="15">
        <f>SUM(F4955)</f>
        <v>0</v>
      </c>
      <c r="G4903" s="15">
        <f>SUM(G4955)</f>
        <v>500</v>
      </c>
      <c r="H4903" s="15">
        <f>SUM(H4955)</f>
        <v>0</v>
      </c>
    </row>
    <row r="4904" spans="1:8" ht="16.5" thickTop="1" thickBot="1" x14ac:dyDescent="0.3">
      <c r="A4904" s="5" t="s">
        <v>5773</v>
      </c>
      <c r="B4904" s="8" t="s">
        <v>30</v>
      </c>
      <c r="C4904" s="15">
        <v>410.59221000000002</v>
      </c>
      <c r="D4904" s="15">
        <v>432</v>
      </c>
      <c r="E4904" s="15">
        <f t="shared" si="474"/>
        <v>403</v>
      </c>
      <c r="F4904" s="15">
        <f>SUM(F4913,F4956,F5001,F5034,F5063,F5099)</f>
        <v>403</v>
      </c>
      <c r="G4904" s="15">
        <f>SUM(G4913,G4956,G5001,G5034,G5063,G5099)</f>
        <v>0</v>
      </c>
      <c r="H4904" s="15">
        <f>SUM(H4913,H4956,H5001,H5034,H5063,H5099)</f>
        <v>0</v>
      </c>
    </row>
    <row r="4905" spans="1:8" ht="16.5" thickTop="1" thickBot="1" x14ac:dyDescent="0.3">
      <c r="A4905" s="5" t="s">
        <v>5774</v>
      </c>
      <c r="B4905" s="8" t="s">
        <v>32</v>
      </c>
      <c r="C4905" s="15">
        <v>140.43726000000001</v>
      </c>
      <c r="D4905" s="15">
        <v>192</v>
      </c>
      <c r="E4905" s="15">
        <f t="shared" si="474"/>
        <v>198</v>
      </c>
      <c r="F4905" s="15">
        <f t="shared" ref="F4905:H4907" si="476">SUM(F4914,F4948,F4957,F5002,F5035,F5064,F5092,F5100)</f>
        <v>198</v>
      </c>
      <c r="G4905" s="15">
        <f t="shared" si="476"/>
        <v>0</v>
      </c>
      <c r="H4905" s="15">
        <f t="shared" si="476"/>
        <v>0</v>
      </c>
    </row>
    <row r="4906" spans="1:8" ht="16.5" thickTop="1" thickBot="1" x14ac:dyDescent="0.3">
      <c r="A4906" s="5" t="s">
        <v>5775</v>
      </c>
      <c r="B4906" s="8" t="s">
        <v>34</v>
      </c>
      <c r="C4906" s="15">
        <v>283.03904</v>
      </c>
      <c r="D4906" s="15">
        <v>228</v>
      </c>
      <c r="E4906" s="15">
        <f t="shared" si="474"/>
        <v>284</v>
      </c>
      <c r="F4906" s="15">
        <f t="shared" si="476"/>
        <v>284</v>
      </c>
      <c r="G4906" s="15">
        <f t="shared" si="476"/>
        <v>0</v>
      </c>
      <c r="H4906" s="15">
        <f t="shared" si="476"/>
        <v>0</v>
      </c>
    </row>
    <row r="4907" spans="1:8" ht="16.5" thickTop="1" thickBot="1" x14ac:dyDescent="0.3">
      <c r="A4907" s="5" t="s">
        <v>5776</v>
      </c>
      <c r="B4907" s="7" t="s">
        <v>36</v>
      </c>
      <c r="C4907" s="15">
        <v>7111.4952299999986</v>
      </c>
      <c r="D4907" s="15">
        <v>8697</v>
      </c>
      <c r="E4907" s="15">
        <f t="shared" si="474"/>
        <v>5756</v>
      </c>
      <c r="F4907" s="15">
        <f t="shared" si="476"/>
        <v>3106</v>
      </c>
      <c r="G4907" s="15">
        <f t="shared" si="476"/>
        <v>2650</v>
      </c>
      <c r="H4907" s="15">
        <f t="shared" si="476"/>
        <v>0</v>
      </c>
    </row>
    <row r="4908" spans="1:8" ht="16.5" thickTop="1" thickBot="1" x14ac:dyDescent="0.3">
      <c r="A4908" s="5" t="s">
        <v>5777</v>
      </c>
      <c r="B4908" s="7" t="s">
        <v>40</v>
      </c>
      <c r="C4908" s="15">
        <v>0</v>
      </c>
      <c r="D4908" s="15">
        <v>0</v>
      </c>
      <c r="E4908" s="15">
        <f t="shared" si="474"/>
        <v>0</v>
      </c>
      <c r="F4908" s="15">
        <f>SUM(F4960,F5005,F5067,F5103)</f>
        <v>0</v>
      </c>
      <c r="G4908" s="15">
        <f>SUM(G4960,G5005,G5067,G5103)</f>
        <v>0</v>
      </c>
      <c r="H4908" s="15">
        <f>SUM(H4960,H5005,H5067,H5103)</f>
        <v>0</v>
      </c>
    </row>
    <row r="4909" spans="1:8" ht="31.5" thickTop="1" thickBot="1" x14ac:dyDescent="0.3">
      <c r="A4909" s="5" t="s">
        <v>5778</v>
      </c>
      <c r="B4909" s="6" t="s">
        <v>5779</v>
      </c>
      <c r="C4909" s="14">
        <v>6124.5328500000005</v>
      </c>
      <c r="D4909" s="14">
        <v>5770</v>
      </c>
      <c r="E4909" s="14">
        <f t="shared" si="474"/>
        <v>5510</v>
      </c>
      <c r="F4909" s="14">
        <f>SUM(F4917,F4925,F4928,F4932,F4936,F4939,F4942)</f>
        <v>5510</v>
      </c>
      <c r="G4909" s="14">
        <f>SUM(G4917,G4925,G4928,G4932,G4936,G4939,G4942)</f>
        <v>0</v>
      </c>
      <c r="H4909" s="14">
        <f>SUM(H4917,H4925,H4928,H4932,H4936,H4939,H4942)</f>
        <v>0</v>
      </c>
    </row>
    <row r="4910" spans="1:8" ht="16.5" thickTop="1" thickBot="1" x14ac:dyDescent="0.3">
      <c r="A4910" s="5" t="s">
        <v>5780</v>
      </c>
      <c r="B4910" s="7" t="s">
        <v>20</v>
      </c>
      <c r="C4910" s="15">
        <v>5629.1982400000006</v>
      </c>
      <c r="D4910" s="15">
        <v>5711</v>
      </c>
      <c r="E4910" s="15">
        <f t="shared" si="474"/>
        <v>5360</v>
      </c>
      <c r="F4910" s="15">
        <f>SUM(F4918,F4926,F4929,F4933,F4937,F4940)</f>
        <v>5360</v>
      </c>
      <c r="G4910" s="15">
        <f>SUM(G4918,G4926,G4929,G4933,G4937,G4940)</f>
        <v>0</v>
      </c>
      <c r="H4910" s="15">
        <f>SUM(H4918,H4926,H4929,H4933,H4937,H4940)</f>
        <v>0</v>
      </c>
    </row>
    <row r="4911" spans="1:8" ht="16.5" thickTop="1" thickBot="1" x14ac:dyDescent="0.3">
      <c r="A4911" s="5" t="s">
        <v>5781</v>
      </c>
      <c r="B4911" s="8" t="s">
        <v>22</v>
      </c>
      <c r="C4911" s="15">
        <v>3789.5687699999999</v>
      </c>
      <c r="D4911" s="15">
        <v>3520</v>
      </c>
      <c r="E4911" s="15">
        <f t="shared" si="474"/>
        <v>3520</v>
      </c>
      <c r="F4911" s="15">
        <f>SUM(F4919)</f>
        <v>3520</v>
      </c>
      <c r="G4911" s="15">
        <f>SUM(G4919)</f>
        <v>0</v>
      </c>
      <c r="H4911" s="15">
        <f>SUM(H4919)</f>
        <v>0</v>
      </c>
    </row>
    <row r="4912" spans="1:8" ht="16.5" thickTop="1" thickBot="1" x14ac:dyDescent="0.3">
      <c r="A4912" s="5" t="s">
        <v>5782</v>
      </c>
      <c r="B4912" s="8" t="s">
        <v>24</v>
      </c>
      <c r="C4912" s="15">
        <v>1321.4830999999999</v>
      </c>
      <c r="D4912" s="15">
        <v>1679</v>
      </c>
      <c r="E4912" s="15">
        <f t="shared" si="474"/>
        <v>1362</v>
      </c>
      <c r="F4912" s="15">
        <f>SUM(F4920,F4927,F4930,F4934,F4941)</f>
        <v>1362</v>
      </c>
      <c r="G4912" s="15">
        <f>SUM(G4920,G4927,G4930,G4934,G4941)</f>
        <v>0</v>
      </c>
      <c r="H4912" s="15">
        <f>SUM(H4920,H4927,H4930,H4934,H4941)</f>
        <v>0</v>
      </c>
    </row>
    <row r="4913" spans="1:8" ht="16.5" thickTop="1" thickBot="1" x14ac:dyDescent="0.3">
      <c r="A4913" s="5" t="s">
        <v>5783</v>
      </c>
      <c r="B4913" s="8" t="s">
        <v>30</v>
      </c>
      <c r="C4913" s="15">
        <v>338.92667</v>
      </c>
      <c r="D4913" s="15">
        <v>432</v>
      </c>
      <c r="E4913" s="15">
        <f t="shared" si="474"/>
        <v>403</v>
      </c>
      <c r="F4913" s="15">
        <f t="shared" ref="F4913:H4914" si="477">SUM(F4921)</f>
        <v>403</v>
      </c>
      <c r="G4913" s="15">
        <f t="shared" si="477"/>
        <v>0</v>
      </c>
      <c r="H4913" s="15">
        <f t="shared" si="477"/>
        <v>0</v>
      </c>
    </row>
    <row r="4914" spans="1:8" ht="16.5" thickTop="1" thickBot="1" x14ac:dyDescent="0.3">
      <c r="A4914" s="5" t="s">
        <v>5784</v>
      </c>
      <c r="B4914" s="8" t="s">
        <v>32</v>
      </c>
      <c r="C4914" s="15">
        <v>37.836390000000002</v>
      </c>
      <c r="D4914" s="15">
        <v>40</v>
      </c>
      <c r="E4914" s="15">
        <f t="shared" si="474"/>
        <v>40</v>
      </c>
      <c r="F4914" s="15">
        <f t="shared" si="477"/>
        <v>40</v>
      </c>
      <c r="G4914" s="15">
        <f t="shared" si="477"/>
        <v>0</v>
      </c>
      <c r="H4914" s="15">
        <f t="shared" si="477"/>
        <v>0</v>
      </c>
    </row>
    <row r="4915" spans="1:8" ht="16.5" thickTop="1" thickBot="1" x14ac:dyDescent="0.3">
      <c r="A4915" s="5" t="s">
        <v>5785</v>
      </c>
      <c r="B4915" s="8" t="s">
        <v>34</v>
      </c>
      <c r="C4915" s="15">
        <v>141.38330999999999</v>
      </c>
      <c r="D4915" s="15">
        <v>40</v>
      </c>
      <c r="E4915" s="15">
        <f t="shared" si="474"/>
        <v>35</v>
      </c>
      <c r="F4915" s="15">
        <f>SUM(F4923,F4938)</f>
        <v>35</v>
      </c>
      <c r="G4915" s="15">
        <f>SUM(G4923,G4938)</f>
        <v>0</v>
      </c>
      <c r="H4915" s="15">
        <f>SUM(H4923,H4938)</f>
        <v>0</v>
      </c>
    </row>
    <row r="4916" spans="1:8" ht="16.5" thickTop="1" thickBot="1" x14ac:dyDescent="0.3">
      <c r="A4916" s="5" t="s">
        <v>5786</v>
      </c>
      <c r="B4916" s="7" t="s">
        <v>36</v>
      </c>
      <c r="C4916" s="15">
        <v>495.33461</v>
      </c>
      <c r="D4916" s="15">
        <v>59</v>
      </c>
      <c r="E4916" s="15">
        <f t="shared" si="474"/>
        <v>150</v>
      </c>
      <c r="F4916" s="15">
        <f>SUM(F4924,F4931,F4935,F4943)</f>
        <v>150</v>
      </c>
      <c r="G4916" s="15">
        <f>SUM(G4924,G4931,G4935,G4943)</f>
        <v>0</v>
      </c>
      <c r="H4916" s="15">
        <f>SUM(H4924,H4931,H4935,H4943)</f>
        <v>0</v>
      </c>
    </row>
    <row r="4917" spans="1:8" ht="31.5" thickTop="1" thickBot="1" x14ac:dyDescent="0.3">
      <c r="A4917" s="5" t="s">
        <v>5787</v>
      </c>
      <c r="B4917" s="6" t="s">
        <v>5768</v>
      </c>
      <c r="C4917" s="14">
        <v>5873.04709</v>
      </c>
      <c r="D4917" s="14">
        <v>5370</v>
      </c>
      <c r="E4917" s="14">
        <f t="shared" si="474"/>
        <v>5210</v>
      </c>
      <c r="F4917" s="14">
        <f>SUM(F4918,F4924)</f>
        <v>5210</v>
      </c>
      <c r="G4917" s="14">
        <f>SUM(G4918,G4924)</f>
        <v>0</v>
      </c>
      <c r="H4917" s="14">
        <f>SUM(H4918,H4924)</f>
        <v>0</v>
      </c>
    </row>
    <row r="4918" spans="1:8" ht="16.5" thickTop="1" thickBot="1" x14ac:dyDescent="0.3">
      <c r="A4918" s="5" t="s">
        <v>5788</v>
      </c>
      <c r="B4918" s="7" t="s">
        <v>20</v>
      </c>
      <c r="C4918" s="15">
        <v>5438.1265100000001</v>
      </c>
      <c r="D4918" s="15">
        <v>5311</v>
      </c>
      <c r="E4918" s="15">
        <f t="shared" si="474"/>
        <v>5110</v>
      </c>
      <c r="F4918" s="15">
        <f>SUM(F4919:F4923)</f>
        <v>5110</v>
      </c>
      <c r="G4918" s="15">
        <f>SUM(G4919:G4923)</f>
        <v>0</v>
      </c>
      <c r="H4918" s="15">
        <f>SUM(H4919:H4923)</f>
        <v>0</v>
      </c>
    </row>
    <row r="4919" spans="1:8" ht="16.5" thickTop="1" thickBot="1" x14ac:dyDescent="0.3">
      <c r="A4919" s="5" t="s">
        <v>5789</v>
      </c>
      <c r="B4919" s="8" t="s">
        <v>22</v>
      </c>
      <c r="C4919" s="15">
        <v>3789.5687699999999</v>
      </c>
      <c r="D4919" s="15">
        <v>3520</v>
      </c>
      <c r="E4919" s="15">
        <f t="shared" si="474"/>
        <v>3520</v>
      </c>
      <c r="F4919" s="15">
        <v>3520</v>
      </c>
      <c r="G4919" s="15">
        <v>0</v>
      </c>
      <c r="H4919" s="15">
        <v>0</v>
      </c>
    </row>
    <row r="4920" spans="1:8" ht="16.5" thickTop="1" thickBot="1" x14ac:dyDescent="0.3">
      <c r="A4920" s="5" t="s">
        <v>5790</v>
      </c>
      <c r="B4920" s="8" t="s">
        <v>24</v>
      </c>
      <c r="C4920" s="15">
        <v>1130.41137</v>
      </c>
      <c r="D4920" s="15">
        <v>1279</v>
      </c>
      <c r="E4920" s="15">
        <f t="shared" si="474"/>
        <v>1112</v>
      </c>
      <c r="F4920" s="15">
        <v>1112</v>
      </c>
      <c r="G4920" s="15">
        <v>0</v>
      </c>
      <c r="H4920" s="15">
        <v>0</v>
      </c>
    </row>
    <row r="4921" spans="1:8" ht="16.5" thickTop="1" thickBot="1" x14ac:dyDescent="0.3">
      <c r="A4921" s="5" t="s">
        <v>5791</v>
      </c>
      <c r="B4921" s="8" t="s">
        <v>30</v>
      </c>
      <c r="C4921" s="15">
        <v>338.92667</v>
      </c>
      <c r="D4921" s="15">
        <v>432</v>
      </c>
      <c r="E4921" s="15">
        <f t="shared" si="474"/>
        <v>403</v>
      </c>
      <c r="F4921" s="15">
        <v>403</v>
      </c>
      <c r="G4921" s="15">
        <v>0</v>
      </c>
      <c r="H4921" s="15">
        <v>0</v>
      </c>
    </row>
    <row r="4922" spans="1:8" ht="16.5" thickTop="1" thickBot="1" x14ac:dyDescent="0.3">
      <c r="A4922" s="5" t="s">
        <v>5792</v>
      </c>
      <c r="B4922" s="8" t="s">
        <v>32</v>
      </c>
      <c r="C4922" s="15">
        <v>37.836390000000002</v>
      </c>
      <c r="D4922" s="15">
        <v>40</v>
      </c>
      <c r="E4922" s="15">
        <f t="shared" si="474"/>
        <v>40</v>
      </c>
      <c r="F4922" s="15">
        <v>40</v>
      </c>
      <c r="G4922" s="15">
        <v>0</v>
      </c>
      <c r="H4922" s="15">
        <v>0</v>
      </c>
    </row>
    <row r="4923" spans="1:8" ht="16.5" thickTop="1" thickBot="1" x14ac:dyDescent="0.3">
      <c r="A4923" s="5" t="s">
        <v>5793</v>
      </c>
      <c r="B4923" s="8" t="s">
        <v>34</v>
      </c>
      <c r="C4923" s="15">
        <v>141.38330999999999</v>
      </c>
      <c r="D4923" s="15">
        <v>40</v>
      </c>
      <c r="E4923" s="15">
        <f t="shared" si="474"/>
        <v>35</v>
      </c>
      <c r="F4923" s="15">
        <v>35</v>
      </c>
      <c r="G4923" s="15">
        <v>0</v>
      </c>
      <c r="H4923" s="15">
        <v>0</v>
      </c>
    </row>
    <row r="4924" spans="1:8" ht="16.5" thickTop="1" thickBot="1" x14ac:dyDescent="0.3">
      <c r="A4924" s="5" t="s">
        <v>5794</v>
      </c>
      <c r="B4924" s="7" t="s">
        <v>36</v>
      </c>
      <c r="C4924" s="15">
        <v>434.92058000000003</v>
      </c>
      <c r="D4924" s="15">
        <v>59</v>
      </c>
      <c r="E4924" s="15">
        <f t="shared" si="474"/>
        <v>100</v>
      </c>
      <c r="F4924" s="15">
        <v>100</v>
      </c>
      <c r="G4924" s="15">
        <v>0</v>
      </c>
      <c r="H4924" s="15">
        <v>0</v>
      </c>
    </row>
    <row r="4925" spans="1:8" ht="16.5" thickTop="1" thickBot="1" x14ac:dyDescent="0.3">
      <c r="A4925" s="5" t="s">
        <v>5795</v>
      </c>
      <c r="B4925" s="6" t="s">
        <v>5796</v>
      </c>
      <c r="C4925" s="14">
        <v>24.1</v>
      </c>
      <c r="D4925" s="14">
        <v>50</v>
      </c>
      <c r="E4925" s="14">
        <f t="shared" si="474"/>
        <v>50</v>
      </c>
      <c r="F4925" s="14">
        <f t="shared" ref="F4925:H4926" si="478">SUM(F4926)</f>
        <v>50</v>
      </c>
      <c r="G4925" s="14">
        <f t="shared" si="478"/>
        <v>0</v>
      </c>
      <c r="H4925" s="14">
        <f t="shared" si="478"/>
        <v>0</v>
      </c>
    </row>
    <row r="4926" spans="1:8" ht="16.5" thickTop="1" thickBot="1" x14ac:dyDescent="0.3">
      <c r="A4926" s="5" t="s">
        <v>5797</v>
      </c>
      <c r="B4926" s="7" t="s">
        <v>20</v>
      </c>
      <c r="C4926" s="15">
        <v>24.1</v>
      </c>
      <c r="D4926" s="15">
        <v>50</v>
      </c>
      <c r="E4926" s="15">
        <f t="shared" si="474"/>
        <v>50</v>
      </c>
      <c r="F4926" s="15">
        <f t="shared" si="478"/>
        <v>50</v>
      </c>
      <c r="G4926" s="15">
        <f t="shared" si="478"/>
        <v>0</v>
      </c>
      <c r="H4926" s="15">
        <f t="shared" si="478"/>
        <v>0</v>
      </c>
    </row>
    <row r="4927" spans="1:8" ht="16.5" thickTop="1" thickBot="1" x14ac:dyDescent="0.3">
      <c r="A4927" s="5" t="s">
        <v>5798</v>
      </c>
      <c r="B4927" s="8" t="s">
        <v>24</v>
      </c>
      <c r="C4927" s="15">
        <v>24.1</v>
      </c>
      <c r="D4927" s="15">
        <v>50</v>
      </c>
      <c r="E4927" s="15">
        <f t="shared" si="474"/>
        <v>50</v>
      </c>
      <c r="F4927" s="15">
        <v>50</v>
      </c>
      <c r="G4927" s="15">
        <v>0</v>
      </c>
      <c r="H4927" s="15">
        <v>0</v>
      </c>
    </row>
    <row r="4928" spans="1:8" ht="31.5" thickTop="1" thickBot="1" x14ac:dyDescent="0.3">
      <c r="A4928" s="5" t="s">
        <v>5799</v>
      </c>
      <c r="B4928" s="6" t="s">
        <v>5800</v>
      </c>
      <c r="C4928" s="14">
        <v>157.38576</v>
      </c>
      <c r="D4928" s="14">
        <v>200</v>
      </c>
      <c r="E4928" s="14">
        <f t="shared" si="474"/>
        <v>150</v>
      </c>
      <c r="F4928" s="14">
        <f>SUM(F4929,F4931)</f>
        <v>150</v>
      </c>
      <c r="G4928" s="14">
        <f>SUM(G4929,G4931)</f>
        <v>0</v>
      </c>
      <c r="H4928" s="14">
        <f>SUM(H4929,H4931)</f>
        <v>0</v>
      </c>
    </row>
    <row r="4929" spans="1:8" ht="16.5" thickTop="1" thickBot="1" x14ac:dyDescent="0.3">
      <c r="A4929" s="5" t="s">
        <v>5801</v>
      </c>
      <c r="B4929" s="7" t="s">
        <v>20</v>
      </c>
      <c r="C4929" s="15">
        <v>96.971729999999994</v>
      </c>
      <c r="D4929" s="15">
        <v>200</v>
      </c>
      <c r="E4929" s="15">
        <f t="shared" si="474"/>
        <v>100</v>
      </c>
      <c r="F4929" s="15">
        <f>SUM(F4930)</f>
        <v>100</v>
      </c>
      <c r="G4929" s="15">
        <f>SUM(G4930)</f>
        <v>0</v>
      </c>
      <c r="H4929" s="15">
        <f>SUM(H4930)</f>
        <v>0</v>
      </c>
    </row>
    <row r="4930" spans="1:8" ht="16.5" thickTop="1" thickBot="1" x14ac:dyDescent="0.3">
      <c r="A4930" s="5" t="s">
        <v>5802</v>
      </c>
      <c r="B4930" s="8" t="s">
        <v>24</v>
      </c>
      <c r="C4930" s="15">
        <v>96.971729999999994</v>
      </c>
      <c r="D4930" s="15">
        <v>200</v>
      </c>
      <c r="E4930" s="15">
        <f t="shared" si="474"/>
        <v>100</v>
      </c>
      <c r="F4930" s="15">
        <v>100</v>
      </c>
      <c r="G4930" s="15">
        <v>0</v>
      </c>
      <c r="H4930" s="15">
        <v>0</v>
      </c>
    </row>
    <row r="4931" spans="1:8" ht="16.5" thickTop="1" thickBot="1" x14ac:dyDescent="0.3">
      <c r="A4931" s="5" t="s">
        <v>5803</v>
      </c>
      <c r="B4931" s="7" t="s">
        <v>36</v>
      </c>
      <c r="C4931" s="15">
        <v>60.414029999999997</v>
      </c>
      <c r="D4931" s="15">
        <v>0</v>
      </c>
      <c r="E4931" s="15">
        <f t="shared" si="474"/>
        <v>50</v>
      </c>
      <c r="F4931" s="15">
        <v>50</v>
      </c>
      <c r="G4931" s="15">
        <v>0</v>
      </c>
      <c r="H4931" s="15">
        <v>0</v>
      </c>
    </row>
    <row r="4932" spans="1:8" ht="31.5" thickTop="1" thickBot="1" x14ac:dyDescent="0.3">
      <c r="A4932" s="5" t="s">
        <v>5804</v>
      </c>
      <c r="B4932" s="6" t="s">
        <v>5805</v>
      </c>
      <c r="C4932" s="14">
        <v>70</v>
      </c>
      <c r="D4932" s="14">
        <v>150</v>
      </c>
      <c r="E4932" s="14">
        <f t="shared" si="474"/>
        <v>100</v>
      </c>
      <c r="F4932" s="14">
        <f>SUM(F4933,F4935)</f>
        <v>100</v>
      </c>
      <c r="G4932" s="14">
        <f>SUM(G4933,G4935)</f>
        <v>0</v>
      </c>
      <c r="H4932" s="14">
        <f>SUM(H4933,H4935)</f>
        <v>0</v>
      </c>
    </row>
    <row r="4933" spans="1:8" ht="16.5" thickTop="1" thickBot="1" x14ac:dyDescent="0.3">
      <c r="A4933" s="5" t="s">
        <v>5806</v>
      </c>
      <c r="B4933" s="7" t="s">
        <v>20</v>
      </c>
      <c r="C4933" s="15">
        <v>70</v>
      </c>
      <c r="D4933" s="15">
        <v>150</v>
      </c>
      <c r="E4933" s="15">
        <f t="shared" si="474"/>
        <v>100</v>
      </c>
      <c r="F4933" s="15">
        <f>SUM(F4934)</f>
        <v>100</v>
      </c>
      <c r="G4933" s="15">
        <f>SUM(G4934)</f>
        <v>0</v>
      </c>
      <c r="H4933" s="15">
        <f>SUM(H4934)</f>
        <v>0</v>
      </c>
    </row>
    <row r="4934" spans="1:8" ht="16.5" thickTop="1" thickBot="1" x14ac:dyDescent="0.3">
      <c r="A4934" s="5" t="s">
        <v>5807</v>
      </c>
      <c r="B4934" s="8" t="s">
        <v>24</v>
      </c>
      <c r="C4934" s="15">
        <v>70</v>
      </c>
      <c r="D4934" s="15">
        <v>150</v>
      </c>
      <c r="E4934" s="15">
        <f t="shared" ref="E4934:E4997" si="479">SUM(F4934:H4934)</f>
        <v>100</v>
      </c>
      <c r="F4934" s="15">
        <v>100</v>
      </c>
      <c r="G4934" s="15">
        <v>0</v>
      </c>
      <c r="H4934" s="15">
        <v>0</v>
      </c>
    </row>
    <row r="4935" spans="1:8" ht="16.5" thickTop="1" thickBot="1" x14ac:dyDescent="0.3">
      <c r="A4935" s="5" t="s">
        <v>5808</v>
      </c>
      <c r="B4935" s="7" t="s">
        <v>36</v>
      </c>
      <c r="C4935" s="15">
        <v>0</v>
      </c>
      <c r="D4935" s="15">
        <v>0</v>
      </c>
      <c r="E4935" s="15">
        <f t="shared" si="479"/>
        <v>0</v>
      </c>
      <c r="F4935" s="15">
        <v>0</v>
      </c>
      <c r="G4935" s="15">
        <v>0</v>
      </c>
      <c r="H4935" s="15">
        <v>0</v>
      </c>
    </row>
    <row r="4936" spans="1:8" ht="31.5" thickTop="1" thickBot="1" x14ac:dyDescent="0.3">
      <c r="A4936" s="5" t="s">
        <v>5809</v>
      </c>
      <c r="B4936" s="6" t="s">
        <v>5810</v>
      </c>
      <c r="C4936" s="14">
        <v>0</v>
      </c>
      <c r="D4936" s="14">
        <v>0</v>
      </c>
      <c r="E4936" s="14">
        <f t="shared" si="479"/>
        <v>0</v>
      </c>
      <c r="F4936" s="14">
        <f t="shared" ref="F4936:H4937" si="480">SUM(F4937)</f>
        <v>0</v>
      </c>
      <c r="G4936" s="14">
        <f t="shared" si="480"/>
        <v>0</v>
      </c>
      <c r="H4936" s="14">
        <f t="shared" si="480"/>
        <v>0</v>
      </c>
    </row>
    <row r="4937" spans="1:8" ht="16.5" thickTop="1" thickBot="1" x14ac:dyDescent="0.3">
      <c r="A4937" s="5" t="s">
        <v>5811</v>
      </c>
      <c r="B4937" s="7" t="s">
        <v>20</v>
      </c>
      <c r="C4937" s="15">
        <v>0</v>
      </c>
      <c r="D4937" s="15">
        <v>0</v>
      </c>
      <c r="E4937" s="15">
        <f t="shared" si="479"/>
        <v>0</v>
      </c>
      <c r="F4937" s="15">
        <f t="shared" si="480"/>
        <v>0</v>
      </c>
      <c r="G4937" s="15">
        <f t="shared" si="480"/>
        <v>0</v>
      </c>
      <c r="H4937" s="15">
        <f t="shared" si="480"/>
        <v>0</v>
      </c>
    </row>
    <row r="4938" spans="1:8" ht="16.5" thickTop="1" thickBot="1" x14ac:dyDescent="0.3">
      <c r="A4938" s="5" t="s">
        <v>5812</v>
      </c>
      <c r="B4938" s="8" t="s">
        <v>34</v>
      </c>
      <c r="C4938" s="15">
        <v>0</v>
      </c>
      <c r="D4938" s="15">
        <v>0</v>
      </c>
      <c r="E4938" s="15">
        <f t="shared" si="479"/>
        <v>0</v>
      </c>
      <c r="F4938" s="15">
        <v>0</v>
      </c>
      <c r="G4938" s="15">
        <v>0</v>
      </c>
      <c r="H4938" s="15">
        <v>0</v>
      </c>
    </row>
    <row r="4939" spans="1:8" ht="31.5" thickTop="1" thickBot="1" x14ac:dyDescent="0.3">
      <c r="A4939" s="5" t="s">
        <v>5813</v>
      </c>
      <c r="B4939" s="6" t="s">
        <v>5814</v>
      </c>
      <c r="C4939" s="14">
        <v>0</v>
      </c>
      <c r="D4939" s="14">
        <v>0</v>
      </c>
      <c r="E4939" s="14">
        <f t="shared" si="479"/>
        <v>0</v>
      </c>
      <c r="F4939" s="14">
        <f t="shared" ref="F4939:H4940" si="481">SUM(F4940)</f>
        <v>0</v>
      </c>
      <c r="G4939" s="14">
        <f t="shared" si="481"/>
        <v>0</v>
      </c>
      <c r="H4939" s="14">
        <f t="shared" si="481"/>
        <v>0</v>
      </c>
    </row>
    <row r="4940" spans="1:8" ht="16.5" thickTop="1" thickBot="1" x14ac:dyDescent="0.3">
      <c r="A4940" s="5" t="s">
        <v>5815</v>
      </c>
      <c r="B4940" s="7" t="s">
        <v>20</v>
      </c>
      <c r="C4940" s="15">
        <v>0</v>
      </c>
      <c r="D4940" s="15">
        <v>0</v>
      </c>
      <c r="E4940" s="15">
        <f t="shared" si="479"/>
        <v>0</v>
      </c>
      <c r="F4940" s="15">
        <f t="shared" si="481"/>
        <v>0</v>
      </c>
      <c r="G4940" s="15">
        <f t="shared" si="481"/>
        <v>0</v>
      </c>
      <c r="H4940" s="15">
        <f t="shared" si="481"/>
        <v>0</v>
      </c>
    </row>
    <row r="4941" spans="1:8" ht="16.5" thickTop="1" thickBot="1" x14ac:dyDescent="0.3">
      <c r="A4941" s="5" t="s">
        <v>5816</v>
      </c>
      <c r="B4941" s="8" t="s">
        <v>24</v>
      </c>
      <c r="C4941" s="15">
        <v>0</v>
      </c>
      <c r="D4941" s="15">
        <v>0</v>
      </c>
      <c r="E4941" s="15">
        <f t="shared" si="479"/>
        <v>0</v>
      </c>
      <c r="F4941" s="15">
        <v>0</v>
      </c>
      <c r="G4941" s="15">
        <v>0</v>
      </c>
      <c r="H4941" s="15">
        <v>0</v>
      </c>
    </row>
    <row r="4942" spans="1:8" ht="31.5" thickTop="1" thickBot="1" x14ac:dyDescent="0.3">
      <c r="A4942" s="5" t="s">
        <v>5817</v>
      </c>
      <c r="B4942" s="6" t="s">
        <v>5818</v>
      </c>
      <c r="C4942" s="14">
        <v>0</v>
      </c>
      <c r="D4942" s="14">
        <v>0</v>
      </c>
      <c r="E4942" s="14">
        <f t="shared" si="479"/>
        <v>0</v>
      </c>
      <c r="F4942" s="14">
        <f>SUM(F4943)</f>
        <v>0</v>
      </c>
      <c r="G4942" s="14">
        <f>SUM(G4943)</f>
        <v>0</v>
      </c>
      <c r="H4942" s="14">
        <f>SUM(H4943)</f>
        <v>0</v>
      </c>
    </row>
    <row r="4943" spans="1:8" ht="16.5" thickTop="1" thickBot="1" x14ac:dyDescent="0.3">
      <c r="A4943" s="5" t="s">
        <v>5819</v>
      </c>
      <c r="B4943" s="7" t="s">
        <v>36</v>
      </c>
      <c r="C4943" s="15">
        <v>0</v>
      </c>
      <c r="D4943" s="15">
        <v>0</v>
      </c>
      <c r="E4943" s="15">
        <f t="shared" si="479"/>
        <v>0</v>
      </c>
      <c r="F4943" s="15">
        <v>0</v>
      </c>
      <c r="G4943" s="15">
        <v>0</v>
      </c>
      <c r="H4943" s="15">
        <v>0</v>
      </c>
    </row>
    <row r="4944" spans="1:8" ht="16.5" thickTop="1" thickBot="1" x14ac:dyDescent="0.3">
      <c r="A4944" s="5" t="s">
        <v>5820</v>
      </c>
      <c r="B4944" s="6" t="s">
        <v>5821</v>
      </c>
      <c r="C4944" s="14">
        <v>11549.39681</v>
      </c>
      <c r="D4944" s="14">
        <v>11179</v>
      </c>
      <c r="E4944" s="14">
        <f t="shared" si="479"/>
        <v>10900</v>
      </c>
      <c r="F4944" s="14">
        <f>SUM(F4945,F4950)</f>
        <v>10900</v>
      </c>
      <c r="G4944" s="14">
        <f>SUM(G4945,G4950)</f>
        <v>0</v>
      </c>
      <c r="H4944" s="14">
        <f>SUM(H4945,H4950)</f>
        <v>0</v>
      </c>
    </row>
    <row r="4945" spans="1:8" ht="16.5" thickTop="1" thickBot="1" x14ac:dyDescent="0.3">
      <c r="A4945" s="5" t="s">
        <v>5822</v>
      </c>
      <c r="B4945" s="7" t="s">
        <v>20</v>
      </c>
      <c r="C4945" s="15">
        <v>8642.0813099999996</v>
      </c>
      <c r="D4945" s="15">
        <v>9159</v>
      </c>
      <c r="E4945" s="15">
        <f t="shared" si="479"/>
        <v>8924</v>
      </c>
      <c r="F4945" s="15">
        <f>SUM(F4946:F4949)</f>
        <v>8924</v>
      </c>
      <c r="G4945" s="15">
        <f>SUM(G4946:G4949)</f>
        <v>0</v>
      </c>
      <c r="H4945" s="15">
        <f>SUM(H4946:H4949)</f>
        <v>0</v>
      </c>
    </row>
    <row r="4946" spans="1:8" ht="16.5" thickTop="1" thickBot="1" x14ac:dyDescent="0.3">
      <c r="A4946" s="5" t="s">
        <v>5823</v>
      </c>
      <c r="B4946" s="8" t="s">
        <v>22</v>
      </c>
      <c r="C4946" s="15">
        <v>5416.1696599999996</v>
      </c>
      <c r="D4946" s="15">
        <v>5435</v>
      </c>
      <c r="E4946" s="15">
        <f t="shared" si="479"/>
        <v>5725</v>
      </c>
      <c r="F4946" s="15">
        <v>5725</v>
      </c>
      <c r="G4946" s="15">
        <v>0</v>
      </c>
      <c r="H4946" s="15">
        <v>0</v>
      </c>
    </row>
    <row r="4947" spans="1:8" ht="16.5" thickTop="1" thickBot="1" x14ac:dyDescent="0.3">
      <c r="A4947" s="5" t="s">
        <v>5824</v>
      </c>
      <c r="B4947" s="8" t="s">
        <v>24</v>
      </c>
      <c r="C4947" s="15">
        <v>3058.3231500000002</v>
      </c>
      <c r="D4947" s="15">
        <v>3544</v>
      </c>
      <c r="E4947" s="15">
        <f t="shared" si="479"/>
        <v>3028</v>
      </c>
      <c r="F4947" s="15">
        <v>3028</v>
      </c>
      <c r="G4947" s="15">
        <v>0</v>
      </c>
      <c r="H4947" s="15">
        <v>0</v>
      </c>
    </row>
    <row r="4948" spans="1:8" ht="16.5" thickTop="1" thickBot="1" x14ac:dyDescent="0.3">
      <c r="A4948" s="5" t="s">
        <v>5825</v>
      </c>
      <c r="B4948" s="8" t="s">
        <v>32</v>
      </c>
      <c r="C4948" s="15">
        <v>78.125119999999995</v>
      </c>
      <c r="D4948" s="15">
        <v>60</v>
      </c>
      <c r="E4948" s="15">
        <f t="shared" si="479"/>
        <v>60</v>
      </c>
      <c r="F4948" s="15">
        <v>60</v>
      </c>
      <c r="G4948" s="15">
        <v>0</v>
      </c>
      <c r="H4948" s="15">
        <v>0</v>
      </c>
    </row>
    <row r="4949" spans="1:8" ht="16.5" thickTop="1" thickBot="1" x14ac:dyDescent="0.3">
      <c r="A4949" s="5" t="s">
        <v>5826</v>
      </c>
      <c r="B4949" s="8" t="s">
        <v>34</v>
      </c>
      <c r="C4949" s="15">
        <v>89.463380000000001</v>
      </c>
      <c r="D4949" s="15">
        <v>120</v>
      </c>
      <c r="E4949" s="15">
        <f t="shared" si="479"/>
        <v>111</v>
      </c>
      <c r="F4949" s="15">
        <v>111</v>
      </c>
      <c r="G4949" s="15">
        <v>0</v>
      </c>
      <c r="H4949" s="15">
        <v>0</v>
      </c>
    </row>
    <row r="4950" spans="1:8" ht="16.5" thickTop="1" thickBot="1" x14ac:dyDescent="0.3">
      <c r="A4950" s="5" t="s">
        <v>5827</v>
      </c>
      <c r="B4950" s="7" t="s">
        <v>36</v>
      </c>
      <c r="C4950" s="15">
        <v>2907.3155000000002</v>
      </c>
      <c r="D4950" s="15">
        <v>2020</v>
      </c>
      <c r="E4950" s="15">
        <f t="shared" si="479"/>
        <v>1976</v>
      </c>
      <c r="F4950" s="15">
        <v>1976</v>
      </c>
      <c r="G4950" s="15">
        <v>0</v>
      </c>
      <c r="H4950" s="15">
        <v>0</v>
      </c>
    </row>
    <row r="4951" spans="1:8" ht="31.5" thickTop="1" thickBot="1" x14ac:dyDescent="0.3">
      <c r="A4951" s="5" t="s">
        <v>5828</v>
      </c>
      <c r="B4951" s="6" t="s">
        <v>5829</v>
      </c>
      <c r="C4951" s="14">
        <v>7475.2673800000011</v>
      </c>
      <c r="D4951" s="14">
        <v>11900</v>
      </c>
      <c r="E4951" s="14">
        <f t="shared" si="479"/>
        <v>9000</v>
      </c>
      <c r="F4951" s="14">
        <f>SUM(F4961,F4970,F4974,F4978,F4983,F4988,F4991,F4995)</f>
        <v>4900</v>
      </c>
      <c r="G4951" s="14">
        <f>SUM(G4961,G4970,G4974,G4978,G4983,G4988,G4991,G4995)</f>
        <v>4100</v>
      </c>
      <c r="H4951" s="14">
        <f>SUM(H4961,H4970,H4974,H4978,H4983,H4988,H4991,H4995)</f>
        <v>0</v>
      </c>
    </row>
    <row r="4952" spans="1:8" ht="16.5" thickTop="1" thickBot="1" x14ac:dyDescent="0.3">
      <c r="A4952" s="5" t="s">
        <v>5830</v>
      </c>
      <c r="B4952" s="7" t="s">
        <v>20</v>
      </c>
      <c r="C4952" s="15">
        <v>4715.9484500000008</v>
      </c>
      <c r="D4952" s="15">
        <v>6106</v>
      </c>
      <c r="E4952" s="15">
        <f t="shared" si="479"/>
        <v>6015</v>
      </c>
      <c r="F4952" s="15">
        <f>SUM(F4962,F4971,F4975,F4979,F4984,F4989,F4992)</f>
        <v>4565</v>
      </c>
      <c r="G4952" s="15">
        <f>SUM(G4962,G4971,G4975,G4979,G4984,G4989,G4992)</f>
        <v>1450</v>
      </c>
      <c r="H4952" s="15">
        <f>SUM(H4962,H4971,H4975,H4979,H4984,H4989,H4992)</f>
        <v>0</v>
      </c>
    </row>
    <row r="4953" spans="1:8" ht="16.5" thickTop="1" thickBot="1" x14ac:dyDescent="0.3">
      <c r="A4953" s="5" t="s">
        <v>5831</v>
      </c>
      <c r="B4953" s="8" t="s">
        <v>22</v>
      </c>
      <c r="C4953" s="15">
        <v>3644.6766100000004</v>
      </c>
      <c r="D4953" s="15">
        <v>3700</v>
      </c>
      <c r="E4953" s="15">
        <f t="shared" si="479"/>
        <v>3701</v>
      </c>
      <c r="F4953" s="15">
        <f>SUM(F4963,F4980)</f>
        <v>3201</v>
      </c>
      <c r="G4953" s="15">
        <f>SUM(G4963,G4980)</f>
        <v>500</v>
      </c>
      <c r="H4953" s="15">
        <f>SUM(H4963,H4980)</f>
        <v>0</v>
      </c>
    </row>
    <row r="4954" spans="1:8" ht="16.5" thickTop="1" thickBot="1" x14ac:dyDescent="0.3">
      <c r="A4954" s="5" t="s">
        <v>5832</v>
      </c>
      <c r="B4954" s="8" t="s">
        <v>24</v>
      </c>
      <c r="C4954" s="15">
        <v>945.25878999999986</v>
      </c>
      <c r="D4954" s="15">
        <v>1628</v>
      </c>
      <c r="E4954" s="15">
        <f t="shared" si="479"/>
        <v>1729</v>
      </c>
      <c r="F4954" s="15">
        <f>SUM(F4964,F4972,F4976,F4981,F4985,F4990)</f>
        <v>1279</v>
      </c>
      <c r="G4954" s="15">
        <f>SUM(G4964,G4972,G4976,G4981,G4985,G4990)</f>
        <v>450</v>
      </c>
      <c r="H4954" s="15">
        <f>SUM(H4964,H4972,H4976,H4981,H4985,H4990)</f>
        <v>0</v>
      </c>
    </row>
    <row r="4955" spans="1:8" ht="16.5" thickTop="1" thickBot="1" x14ac:dyDescent="0.3">
      <c r="A4955" s="5" t="s">
        <v>5833</v>
      </c>
      <c r="B4955" s="8" t="s">
        <v>28</v>
      </c>
      <c r="C4955" s="15">
        <v>69.419340000000005</v>
      </c>
      <c r="D4955" s="15">
        <v>708</v>
      </c>
      <c r="E4955" s="15">
        <f t="shared" si="479"/>
        <v>500</v>
      </c>
      <c r="F4955" s="15">
        <f>SUM(F4986,F4993)</f>
        <v>0</v>
      </c>
      <c r="G4955" s="15">
        <f>SUM(G4986,G4993)</f>
        <v>500</v>
      </c>
      <c r="H4955" s="15">
        <f>SUM(H4986,H4993)</f>
        <v>0</v>
      </c>
    </row>
    <row r="4956" spans="1:8" ht="16.5" thickTop="1" thickBot="1" x14ac:dyDescent="0.3">
      <c r="A4956" s="5" t="s">
        <v>5834</v>
      </c>
      <c r="B4956" s="8" t="s">
        <v>30</v>
      </c>
      <c r="C4956" s="15">
        <v>0</v>
      </c>
      <c r="D4956" s="15">
        <v>0</v>
      </c>
      <c r="E4956" s="15">
        <f t="shared" si="479"/>
        <v>0</v>
      </c>
      <c r="F4956" s="15">
        <f t="shared" ref="F4956:H4958" si="482">SUM(F4965)</f>
        <v>0</v>
      </c>
      <c r="G4956" s="15">
        <f t="shared" si="482"/>
        <v>0</v>
      </c>
      <c r="H4956" s="15">
        <f t="shared" si="482"/>
        <v>0</v>
      </c>
    </row>
    <row r="4957" spans="1:8" ht="16.5" thickTop="1" thickBot="1" x14ac:dyDescent="0.3">
      <c r="A4957" s="5" t="s">
        <v>5835</v>
      </c>
      <c r="B4957" s="8" t="s">
        <v>32</v>
      </c>
      <c r="C4957" s="15">
        <v>4.71272</v>
      </c>
      <c r="D4957" s="15">
        <v>5</v>
      </c>
      <c r="E4957" s="15">
        <f t="shared" si="479"/>
        <v>20</v>
      </c>
      <c r="F4957" s="15">
        <f t="shared" si="482"/>
        <v>20</v>
      </c>
      <c r="G4957" s="15">
        <f t="shared" si="482"/>
        <v>0</v>
      </c>
      <c r="H4957" s="15">
        <f t="shared" si="482"/>
        <v>0</v>
      </c>
    </row>
    <row r="4958" spans="1:8" ht="16.5" thickTop="1" thickBot="1" x14ac:dyDescent="0.3">
      <c r="A4958" s="5" t="s">
        <v>5836</v>
      </c>
      <c r="B4958" s="8" t="s">
        <v>34</v>
      </c>
      <c r="C4958" s="15">
        <v>51.880990000000004</v>
      </c>
      <c r="D4958" s="15">
        <v>65</v>
      </c>
      <c r="E4958" s="15">
        <f t="shared" si="479"/>
        <v>65</v>
      </c>
      <c r="F4958" s="15">
        <f t="shared" si="482"/>
        <v>65</v>
      </c>
      <c r="G4958" s="15">
        <f t="shared" si="482"/>
        <v>0</v>
      </c>
      <c r="H4958" s="15">
        <f t="shared" si="482"/>
        <v>0</v>
      </c>
    </row>
    <row r="4959" spans="1:8" ht="16.5" thickTop="1" thickBot="1" x14ac:dyDescent="0.3">
      <c r="A4959" s="5" t="s">
        <v>5837</v>
      </c>
      <c r="B4959" s="7" t="s">
        <v>36</v>
      </c>
      <c r="C4959" s="15">
        <v>2759.3189299999999</v>
      </c>
      <c r="D4959" s="15">
        <v>5794</v>
      </c>
      <c r="E4959" s="15">
        <f t="shared" si="479"/>
        <v>2985</v>
      </c>
      <c r="F4959" s="15">
        <f>SUM(F4968,F4973,F4977,F4982,F4987,F4994,F4996)</f>
        <v>335</v>
      </c>
      <c r="G4959" s="15">
        <f>SUM(G4968,G4973,G4977,G4982,G4987,G4994,G4996)</f>
        <v>2650</v>
      </c>
      <c r="H4959" s="15">
        <f>SUM(H4968,H4973,H4977,H4982,H4987,H4994,H4996)</f>
        <v>0</v>
      </c>
    </row>
    <row r="4960" spans="1:8" ht="16.5" thickTop="1" thickBot="1" x14ac:dyDescent="0.3">
      <c r="A4960" s="5" t="s">
        <v>5838</v>
      </c>
      <c r="B4960" s="7" t="s">
        <v>40</v>
      </c>
      <c r="C4960" s="15">
        <v>0</v>
      </c>
      <c r="D4960" s="15">
        <v>0</v>
      </c>
      <c r="E4960" s="15">
        <f t="shared" si="479"/>
        <v>0</v>
      </c>
      <c r="F4960" s="15">
        <f>SUM(F4969)</f>
        <v>0</v>
      </c>
      <c r="G4960" s="15">
        <f>SUM(G4969)</f>
        <v>0</v>
      </c>
      <c r="H4960" s="15">
        <f>SUM(H4969)</f>
        <v>0</v>
      </c>
    </row>
    <row r="4961" spans="1:8" ht="16.5" thickTop="1" thickBot="1" x14ac:dyDescent="0.3">
      <c r="A4961" s="5" t="s">
        <v>5839</v>
      </c>
      <c r="B4961" s="6" t="s">
        <v>5840</v>
      </c>
      <c r="C4961" s="14">
        <v>3942.4250900000002</v>
      </c>
      <c r="D4961" s="14">
        <v>4050</v>
      </c>
      <c r="E4961" s="14">
        <f t="shared" si="479"/>
        <v>4050</v>
      </c>
      <c r="F4961" s="14">
        <f>SUM(F4962,F4968:F4969)</f>
        <v>4050</v>
      </c>
      <c r="G4961" s="14">
        <f>SUM(G4962,G4968:G4969)</f>
        <v>0</v>
      </c>
      <c r="H4961" s="14">
        <f>SUM(H4962,H4968:H4969)</f>
        <v>0</v>
      </c>
    </row>
    <row r="4962" spans="1:8" ht="16.5" thickTop="1" thickBot="1" x14ac:dyDescent="0.3">
      <c r="A4962" s="5" t="s">
        <v>5841</v>
      </c>
      <c r="B4962" s="7" t="s">
        <v>20</v>
      </c>
      <c r="C4962" s="15">
        <v>3811.62111</v>
      </c>
      <c r="D4962" s="15">
        <v>4030</v>
      </c>
      <c r="E4962" s="15">
        <f t="shared" si="479"/>
        <v>4030</v>
      </c>
      <c r="F4962" s="15">
        <f>SUM(F4963:F4967)</f>
        <v>4030</v>
      </c>
      <c r="G4962" s="15">
        <f>SUM(G4963:G4967)</f>
        <v>0</v>
      </c>
      <c r="H4962" s="15">
        <f>SUM(H4963:H4967)</f>
        <v>0</v>
      </c>
    </row>
    <row r="4963" spans="1:8" ht="16.5" thickTop="1" thickBot="1" x14ac:dyDescent="0.3">
      <c r="A4963" s="5" t="s">
        <v>5842</v>
      </c>
      <c r="B4963" s="8" t="s">
        <v>22</v>
      </c>
      <c r="C4963" s="15">
        <v>3132.0972900000002</v>
      </c>
      <c r="D4963" s="15">
        <v>3210</v>
      </c>
      <c r="E4963" s="15">
        <f t="shared" si="479"/>
        <v>3201</v>
      </c>
      <c r="F4963" s="15">
        <v>3201</v>
      </c>
      <c r="G4963" s="15">
        <v>0</v>
      </c>
      <c r="H4963" s="15">
        <v>0</v>
      </c>
    </row>
    <row r="4964" spans="1:8" ht="16.5" thickTop="1" thickBot="1" x14ac:dyDescent="0.3">
      <c r="A4964" s="5" t="s">
        <v>5843</v>
      </c>
      <c r="B4964" s="8" t="s">
        <v>24</v>
      </c>
      <c r="C4964" s="15">
        <v>622.93011000000001</v>
      </c>
      <c r="D4964" s="15">
        <v>750</v>
      </c>
      <c r="E4964" s="15">
        <f t="shared" si="479"/>
        <v>744</v>
      </c>
      <c r="F4964" s="15">
        <v>744</v>
      </c>
      <c r="G4964" s="15">
        <v>0</v>
      </c>
      <c r="H4964" s="15">
        <v>0</v>
      </c>
    </row>
    <row r="4965" spans="1:8" ht="16.5" thickTop="1" thickBot="1" x14ac:dyDescent="0.3">
      <c r="A4965" s="5" t="s">
        <v>5844</v>
      </c>
      <c r="B4965" s="8" t="s">
        <v>30</v>
      </c>
      <c r="C4965" s="15">
        <v>0</v>
      </c>
      <c r="D4965" s="15">
        <v>0</v>
      </c>
      <c r="E4965" s="15">
        <f t="shared" si="479"/>
        <v>0</v>
      </c>
      <c r="F4965" s="15">
        <v>0</v>
      </c>
      <c r="G4965" s="15">
        <v>0</v>
      </c>
      <c r="H4965" s="15">
        <v>0</v>
      </c>
    </row>
    <row r="4966" spans="1:8" ht="16.5" thickTop="1" thickBot="1" x14ac:dyDescent="0.3">
      <c r="A4966" s="5" t="s">
        <v>5845</v>
      </c>
      <c r="B4966" s="8" t="s">
        <v>32</v>
      </c>
      <c r="C4966" s="15">
        <v>4.71272</v>
      </c>
      <c r="D4966" s="15">
        <v>5</v>
      </c>
      <c r="E4966" s="15">
        <f t="shared" si="479"/>
        <v>20</v>
      </c>
      <c r="F4966" s="15">
        <v>20</v>
      </c>
      <c r="G4966" s="15">
        <v>0</v>
      </c>
      <c r="H4966" s="15">
        <v>0</v>
      </c>
    </row>
    <row r="4967" spans="1:8" ht="16.5" thickTop="1" thickBot="1" x14ac:dyDescent="0.3">
      <c r="A4967" s="5" t="s">
        <v>5846</v>
      </c>
      <c r="B4967" s="8" t="s">
        <v>34</v>
      </c>
      <c r="C4967" s="15">
        <v>51.880990000000004</v>
      </c>
      <c r="D4967" s="15">
        <v>65</v>
      </c>
      <c r="E4967" s="15">
        <f t="shared" si="479"/>
        <v>65</v>
      </c>
      <c r="F4967" s="15">
        <v>65</v>
      </c>
      <c r="G4967" s="15">
        <v>0</v>
      </c>
      <c r="H4967" s="15">
        <v>0</v>
      </c>
    </row>
    <row r="4968" spans="1:8" ht="16.5" thickTop="1" thickBot="1" x14ac:dyDescent="0.3">
      <c r="A4968" s="5" t="s">
        <v>5847</v>
      </c>
      <c r="B4968" s="7" t="s">
        <v>36</v>
      </c>
      <c r="C4968" s="15">
        <v>130.80398</v>
      </c>
      <c r="D4968" s="15">
        <v>20</v>
      </c>
      <c r="E4968" s="15">
        <f t="shared" si="479"/>
        <v>20</v>
      </c>
      <c r="F4968" s="15">
        <v>20</v>
      </c>
      <c r="G4968" s="15">
        <v>0</v>
      </c>
      <c r="H4968" s="15">
        <v>0</v>
      </c>
    </row>
    <row r="4969" spans="1:8" ht="16.5" thickTop="1" thickBot="1" x14ac:dyDescent="0.3">
      <c r="A4969" s="5" t="s">
        <v>5848</v>
      </c>
      <c r="B4969" s="7" t="s">
        <v>40</v>
      </c>
      <c r="C4969" s="15">
        <v>0</v>
      </c>
      <c r="D4969" s="15">
        <v>0</v>
      </c>
      <c r="E4969" s="15">
        <f t="shared" si="479"/>
        <v>0</v>
      </c>
      <c r="F4969" s="15">
        <v>0</v>
      </c>
      <c r="G4969" s="15">
        <v>0</v>
      </c>
      <c r="H4969" s="15">
        <v>0</v>
      </c>
    </row>
    <row r="4970" spans="1:8" ht="31.5" thickTop="1" thickBot="1" x14ac:dyDescent="0.3">
      <c r="A4970" s="5" t="s">
        <v>5849</v>
      </c>
      <c r="B4970" s="6" t="s">
        <v>5850</v>
      </c>
      <c r="C4970" s="14">
        <v>3.9</v>
      </c>
      <c r="D4970" s="14">
        <v>200</v>
      </c>
      <c r="E4970" s="14">
        <f t="shared" si="479"/>
        <v>200</v>
      </c>
      <c r="F4970" s="14">
        <f>SUM(F4971,F4973)</f>
        <v>200</v>
      </c>
      <c r="G4970" s="14">
        <f>SUM(G4971,G4973)</f>
        <v>0</v>
      </c>
      <c r="H4970" s="14">
        <f>SUM(H4971,H4973)</f>
        <v>0</v>
      </c>
    </row>
    <row r="4971" spans="1:8" ht="16.5" thickTop="1" thickBot="1" x14ac:dyDescent="0.3">
      <c r="A4971" s="5" t="s">
        <v>5851</v>
      </c>
      <c r="B4971" s="7" t="s">
        <v>20</v>
      </c>
      <c r="C4971" s="15">
        <v>3.9</v>
      </c>
      <c r="D4971" s="15">
        <v>150</v>
      </c>
      <c r="E4971" s="15">
        <f t="shared" si="479"/>
        <v>150</v>
      </c>
      <c r="F4971" s="15">
        <f>SUM(F4972)</f>
        <v>150</v>
      </c>
      <c r="G4971" s="15">
        <f>SUM(G4972)</f>
        <v>0</v>
      </c>
      <c r="H4971" s="15">
        <f>SUM(H4972)</f>
        <v>0</v>
      </c>
    </row>
    <row r="4972" spans="1:8" ht="16.5" thickTop="1" thickBot="1" x14ac:dyDescent="0.3">
      <c r="A4972" s="5" t="s">
        <v>5852</v>
      </c>
      <c r="B4972" s="8" t="s">
        <v>24</v>
      </c>
      <c r="C4972" s="15">
        <v>3.9</v>
      </c>
      <c r="D4972" s="15">
        <v>150</v>
      </c>
      <c r="E4972" s="15">
        <f t="shared" si="479"/>
        <v>150</v>
      </c>
      <c r="F4972" s="15">
        <v>150</v>
      </c>
      <c r="G4972" s="15">
        <v>0</v>
      </c>
      <c r="H4972" s="15">
        <v>0</v>
      </c>
    </row>
    <row r="4973" spans="1:8" ht="16.5" thickTop="1" thickBot="1" x14ac:dyDescent="0.3">
      <c r="A4973" s="5" t="s">
        <v>5853</v>
      </c>
      <c r="B4973" s="7" t="s">
        <v>36</v>
      </c>
      <c r="C4973" s="15">
        <v>0</v>
      </c>
      <c r="D4973" s="15">
        <v>50</v>
      </c>
      <c r="E4973" s="15">
        <f t="shared" si="479"/>
        <v>50</v>
      </c>
      <c r="F4973" s="15">
        <v>50</v>
      </c>
      <c r="G4973" s="15">
        <v>0</v>
      </c>
      <c r="H4973" s="15">
        <v>0</v>
      </c>
    </row>
    <row r="4974" spans="1:8" ht="46.5" thickTop="1" thickBot="1" x14ac:dyDescent="0.3">
      <c r="A4974" s="5" t="s">
        <v>5854</v>
      </c>
      <c r="B4974" s="6" t="s">
        <v>5855</v>
      </c>
      <c r="C4974" s="14">
        <v>124.17171</v>
      </c>
      <c r="D4974" s="14">
        <v>200</v>
      </c>
      <c r="E4974" s="14">
        <f t="shared" si="479"/>
        <v>200</v>
      </c>
      <c r="F4974" s="14">
        <f>SUM(F4975,F4977)</f>
        <v>200</v>
      </c>
      <c r="G4974" s="14">
        <f>SUM(G4975,G4977)</f>
        <v>0</v>
      </c>
      <c r="H4974" s="14">
        <f>SUM(H4975,H4977)</f>
        <v>0</v>
      </c>
    </row>
    <row r="4975" spans="1:8" ht="16.5" thickTop="1" thickBot="1" x14ac:dyDescent="0.3">
      <c r="A4975" s="5" t="s">
        <v>5856</v>
      </c>
      <c r="B4975" s="7" t="s">
        <v>20</v>
      </c>
      <c r="C4975" s="15">
        <v>97.272710000000004</v>
      </c>
      <c r="D4975" s="15">
        <v>200</v>
      </c>
      <c r="E4975" s="15">
        <f t="shared" si="479"/>
        <v>200</v>
      </c>
      <c r="F4975" s="15">
        <f>SUM(F4976)</f>
        <v>200</v>
      </c>
      <c r="G4975" s="15">
        <f>SUM(G4976)</f>
        <v>0</v>
      </c>
      <c r="H4975" s="15">
        <f>SUM(H4976)</f>
        <v>0</v>
      </c>
    </row>
    <row r="4976" spans="1:8" ht="16.5" thickTop="1" thickBot="1" x14ac:dyDescent="0.3">
      <c r="A4976" s="5" t="s">
        <v>5857</v>
      </c>
      <c r="B4976" s="8" t="s">
        <v>24</v>
      </c>
      <c r="C4976" s="15">
        <v>97.272710000000004</v>
      </c>
      <c r="D4976" s="15">
        <v>200</v>
      </c>
      <c r="E4976" s="15">
        <f t="shared" si="479"/>
        <v>200</v>
      </c>
      <c r="F4976" s="15">
        <v>200</v>
      </c>
      <c r="G4976" s="15">
        <v>0</v>
      </c>
      <c r="H4976" s="15">
        <v>0</v>
      </c>
    </row>
    <row r="4977" spans="1:8" ht="16.5" thickTop="1" thickBot="1" x14ac:dyDescent="0.3">
      <c r="A4977" s="5" t="s">
        <v>5858</v>
      </c>
      <c r="B4977" s="7" t="s">
        <v>36</v>
      </c>
      <c r="C4977" s="15">
        <v>26.899000000000001</v>
      </c>
      <c r="D4977" s="15">
        <v>0</v>
      </c>
      <c r="E4977" s="15">
        <f t="shared" si="479"/>
        <v>0</v>
      </c>
      <c r="F4977" s="15">
        <v>0</v>
      </c>
      <c r="G4977" s="15">
        <v>0</v>
      </c>
      <c r="H4977" s="15">
        <v>0</v>
      </c>
    </row>
    <row r="4978" spans="1:8" ht="16.5" thickTop="1" thickBot="1" x14ac:dyDescent="0.3">
      <c r="A4978" s="5" t="s">
        <v>5859</v>
      </c>
      <c r="B4978" s="6" t="s">
        <v>5860</v>
      </c>
      <c r="C4978" s="14">
        <v>779.67055000000005</v>
      </c>
      <c r="D4978" s="14">
        <v>1323</v>
      </c>
      <c r="E4978" s="14">
        <f t="shared" si="479"/>
        <v>1325</v>
      </c>
      <c r="F4978" s="14">
        <f>SUM(F4979,F4982)</f>
        <v>125</v>
      </c>
      <c r="G4978" s="14">
        <f>SUM(G4979,G4982)</f>
        <v>1200</v>
      </c>
      <c r="H4978" s="14">
        <f>SUM(H4979,H4982)</f>
        <v>0</v>
      </c>
    </row>
    <row r="4979" spans="1:8" ht="16.5" thickTop="1" thickBot="1" x14ac:dyDescent="0.3">
      <c r="A4979" s="5" t="s">
        <v>5861</v>
      </c>
      <c r="B4979" s="7" t="s">
        <v>20</v>
      </c>
      <c r="C4979" s="15">
        <v>721.76071000000002</v>
      </c>
      <c r="D4979" s="15">
        <v>1018</v>
      </c>
      <c r="E4979" s="15">
        <f t="shared" si="479"/>
        <v>1035</v>
      </c>
      <c r="F4979" s="15">
        <f>SUM(F4980:F4981)</f>
        <v>85</v>
      </c>
      <c r="G4979" s="15">
        <f>SUM(G4980:G4981)</f>
        <v>950</v>
      </c>
      <c r="H4979" s="15">
        <f>SUM(H4980:H4981)</f>
        <v>0</v>
      </c>
    </row>
    <row r="4980" spans="1:8" ht="16.5" thickTop="1" thickBot="1" x14ac:dyDescent="0.3">
      <c r="A4980" s="5" t="s">
        <v>5862</v>
      </c>
      <c r="B4980" s="8" t="s">
        <v>22</v>
      </c>
      <c r="C4980" s="15">
        <v>512.57932000000005</v>
      </c>
      <c r="D4980" s="15">
        <v>490</v>
      </c>
      <c r="E4980" s="15">
        <f t="shared" si="479"/>
        <v>500</v>
      </c>
      <c r="F4980" s="15">
        <v>0</v>
      </c>
      <c r="G4980" s="15">
        <v>500</v>
      </c>
      <c r="H4980" s="15">
        <v>0</v>
      </c>
    </row>
    <row r="4981" spans="1:8" ht="16.5" thickTop="1" thickBot="1" x14ac:dyDescent="0.3">
      <c r="A4981" s="5" t="s">
        <v>5863</v>
      </c>
      <c r="B4981" s="8" t="s">
        <v>24</v>
      </c>
      <c r="C4981" s="15">
        <v>209.18139000000002</v>
      </c>
      <c r="D4981" s="15">
        <v>528</v>
      </c>
      <c r="E4981" s="15">
        <f t="shared" si="479"/>
        <v>535</v>
      </c>
      <c r="F4981" s="15">
        <v>85</v>
      </c>
      <c r="G4981" s="15">
        <v>450</v>
      </c>
      <c r="H4981" s="15">
        <v>0</v>
      </c>
    </row>
    <row r="4982" spans="1:8" ht="16.5" thickTop="1" thickBot="1" x14ac:dyDescent="0.3">
      <c r="A4982" s="5" t="s">
        <v>5864</v>
      </c>
      <c r="B4982" s="7" t="s">
        <v>36</v>
      </c>
      <c r="C4982" s="15">
        <v>57.909840000000003</v>
      </c>
      <c r="D4982" s="15">
        <v>305</v>
      </c>
      <c r="E4982" s="15">
        <f t="shared" si="479"/>
        <v>290</v>
      </c>
      <c r="F4982" s="15">
        <v>40</v>
      </c>
      <c r="G4982" s="15">
        <v>250</v>
      </c>
      <c r="H4982" s="15">
        <v>0</v>
      </c>
    </row>
    <row r="4983" spans="1:8" ht="46.5" thickTop="1" thickBot="1" x14ac:dyDescent="0.3">
      <c r="A4983" s="5" t="s">
        <v>5865</v>
      </c>
      <c r="B4983" s="6" t="s">
        <v>5866</v>
      </c>
      <c r="C4983" s="14">
        <v>2613.12545</v>
      </c>
      <c r="D4983" s="14">
        <v>5677</v>
      </c>
      <c r="E4983" s="14">
        <f t="shared" si="479"/>
        <v>3225</v>
      </c>
      <c r="F4983" s="14">
        <f>SUM(F4984,F4987)</f>
        <v>325</v>
      </c>
      <c r="G4983" s="14">
        <f>SUM(G4984,G4987)</f>
        <v>2900</v>
      </c>
      <c r="H4983" s="14">
        <f>SUM(H4984,H4987)</f>
        <v>0</v>
      </c>
    </row>
    <row r="4984" spans="1:8" ht="16.5" thickTop="1" thickBot="1" x14ac:dyDescent="0.3">
      <c r="A4984" s="5" t="s">
        <v>5867</v>
      </c>
      <c r="B4984" s="7" t="s">
        <v>20</v>
      </c>
      <c r="C4984" s="15">
        <v>69.419340000000005</v>
      </c>
      <c r="D4984" s="15">
        <v>708</v>
      </c>
      <c r="E4984" s="15">
        <f t="shared" si="479"/>
        <v>600</v>
      </c>
      <c r="F4984" s="15">
        <f>SUM(F4985:F4986)</f>
        <v>100</v>
      </c>
      <c r="G4984" s="15">
        <f>SUM(G4985:G4986)</f>
        <v>500</v>
      </c>
      <c r="H4984" s="15">
        <f>SUM(H4985:H4986)</f>
        <v>0</v>
      </c>
    </row>
    <row r="4985" spans="1:8" ht="16.5" thickTop="1" thickBot="1" x14ac:dyDescent="0.3">
      <c r="A4985" s="5" t="s">
        <v>5868</v>
      </c>
      <c r="B4985" s="8" t="s">
        <v>24</v>
      </c>
      <c r="C4985" s="15">
        <v>0</v>
      </c>
      <c r="D4985" s="15">
        <v>0</v>
      </c>
      <c r="E4985" s="15">
        <f t="shared" si="479"/>
        <v>100</v>
      </c>
      <c r="F4985" s="15">
        <v>100</v>
      </c>
      <c r="G4985" s="15">
        <v>0</v>
      </c>
      <c r="H4985" s="15">
        <v>0</v>
      </c>
    </row>
    <row r="4986" spans="1:8" ht="16.5" thickTop="1" thickBot="1" x14ac:dyDescent="0.3">
      <c r="A4986" s="5" t="s">
        <v>5869</v>
      </c>
      <c r="B4986" s="8" t="s">
        <v>28</v>
      </c>
      <c r="C4986" s="15">
        <v>69.419340000000005</v>
      </c>
      <c r="D4986" s="15">
        <v>708</v>
      </c>
      <c r="E4986" s="15">
        <f t="shared" si="479"/>
        <v>500</v>
      </c>
      <c r="F4986" s="15">
        <v>0</v>
      </c>
      <c r="G4986" s="15">
        <v>500</v>
      </c>
      <c r="H4986" s="15">
        <v>0</v>
      </c>
    </row>
    <row r="4987" spans="1:8" ht="16.5" thickTop="1" thickBot="1" x14ac:dyDescent="0.3">
      <c r="A4987" s="5" t="s">
        <v>5870</v>
      </c>
      <c r="B4987" s="7" t="s">
        <v>36</v>
      </c>
      <c r="C4987" s="15">
        <v>2543.7061100000001</v>
      </c>
      <c r="D4987" s="15">
        <v>4969</v>
      </c>
      <c r="E4987" s="15">
        <f t="shared" si="479"/>
        <v>2625</v>
      </c>
      <c r="F4987" s="15">
        <v>225</v>
      </c>
      <c r="G4987" s="15">
        <v>2400</v>
      </c>
      <c r="H4987" s="15">
        <v>0</v>
      </c>
    </row>
    <row r="4988" spans="1:8" ht="31.5" thickTop="1" thickBot="1" x14ac:dyDescent="0.3">
      <c r="A4988" s="5" t="s">
        <v>5871</v>
      </c>
      <c r="B4988" s="6" t="s">
        <v>5872</v>
      </c>
      <c r="C4988" s="14">
        <v>11.97458</v>
      </c>
      <c r="D4988" s="14">
        <v>0</v>
      </c>
      <c r="E4988" s="14">
        <f t="shared" si="479"/>
        <v>0</v>
      </c>
      <c r="F4988" s="14">
        <f t="shared" ref="F4988:H4989" si="483">SUM(F4989)</f>
        <v>0</v>
      </c>
      <c r="G4988" s="14">
        <f t="shared" si="483"/>
        <v>0</v>
      </c>
      <c r="H4988" s="14">
        <f t="shared" si="483"/>
        <v>0</v>
      </c>
    </row>
    <row r="4989" spans="1:8" ht="16.5" thickTop="1" thickBot="1" x14ac:dyDescent="0.3">
      <c r="A4989" s="5" t="s">
        <v>5873</v>
      </c>
      <c r="B4989" s="7" t="s">
        <v>20</v>
      </c>
      <c r="C4989" s="15">
        <v>11.97458</v>
      </c>
      <c r="D4989" s="15">
        <v>0</v>
      </c>
      <c r="E4989" s="15">
        <f t="shared" si="479"/>
        <v>0</v>
      </c>
      <c r="F4989" s="15">
        <f t="shared" si="483"/>
        <v>0</v>
      </c>
      <c r="G4989" s="15">
        <f t="shared" si="483"/>
        <v>0</v>
      </c>
      <c r="H4989" s="15">
        <f t="shared" si="483"/>
        <v>0</v>
      </c>
    </row>
    <row r="4990" spans="1:8" ht="16.5" thickTop="1" thickBot="1" x14ac:dyDescent="0.3">
      <c r="A4990" s="5" t="s">
        <v>5874</v>
      </c>
      <c r="B4990" s="8" t="s">
        <v>24</v>
      </c>
      <c r="C4990" s="15">
        <v>11.97458</v>
      </c>
      <c r="D4990" s="15">
        <v>0</v>
      </c>
      <c r="E4990" s="15">
        <f t="shared" si="479"/>
        <v>0</v>
      </c>
      <c r="F4990" s="15">
        <v>0</v>
      </c>
      <c r="G4990" s="15">
        <v>0</v>
      </c>
      <c r="H4990" s="15">
        <v>0</v>
      </c>
    </row>
    <row r="4991" spans="1:8" ht="46.5" thickTop="1" thickBot="1" x14ac:dyDescent="0.3">
      <c r="A4991" s="5" t="s">
        <v>5875</v>
      </c>
      <c r="B4991" s="6" t="s">
        <v>5876</v>
      </c>
      <c r="C4991" s="14">
        <v>0</v>
      </c>
      <c r="D4991" s="14">
        <v>0</v>
      </c>
      <c r="E4991" s="14">
        <f t="shared" si="479"/>
        <v>0</v>
      </c>
      <c r="F4991" s="14">
        <f>SUM(F4992,F4994)</f>
        <v>0</v>
      </c>
      <c r="G4991" s="14">
        <f>SUM(G4992,G4994)</f>
        <v>0</v>
      </c>
      <c r="H4991" s="14">
        <f>SUM(H4992,H4994)</f>
        <v>0</v>
      </c>
    </row>
    <row r="4992" spans="1:8" ht="16.5" thickTop="1" thickBot="1" x14ac:dyDescent="0.3">
      <c r="A4992" s="5" t="s">
        <v>5877</v>
      </c>
      <c r="B4992" s="7" t="s">
        <v>20</v>
      </c>
      <c r="C4992" s="15">
        <v>0</v>
      </c>
      <c r="D4992" s="15">
        <v>0</v>
      </c>
      <c r="E4992" s="15">
        <f t="shared" si="479"/>
        <v>0</v>
      </c>
      <c r="F4992" s="15">
        <f>SUM(F4993)</f>
        <v>0</v>
      </c>
      <c r="G4992" s="15">
        <f>SUM(G4993)</f>
        <v>0</v>
      </c>
      <c r="H4992" s="15">
        <f>SUM(H4993)</f>
        <v>0</v>
      </c>
    </row>
    <row r="4993" spans="1:8" ht="16.5" thickTop="1" thickBot="1" x14ac:dyDescent="0.3">
      <c r="A4993" s="5" t="s">
        <v>5878</v>
      </c>
      <c r="B4993" s="8" t="s">
        <v>28</v>
      </c>
      <c r="C4993" s="15">
        <v>0</v>
      </c>
      <c r="D4993" s="15">
        <v>0</v>
      </c>
      <c r="E4993" s="15">
        <f t="shared" si="479"/>
        <v>0</v>
      </c>
      <c r="F4993" s="15">
        <v>0</v>
      </c>
      <c r="G4993" s="15">
        <v>0</v>
      </c>
      <c r="H4993" s="15">
        <v>0</v>
      </c>
    </row>
    <row r="4994" spans="1:8" ht="16.5" thickTop="1" thickBot="1" x14ac:dyDescent="0.3">
      <c r="A4994" s="5" t="s">
        <v>5879</v>
      </c>
      <c r="B4994" s="7" t="s">
        <v>36</v>
      </c>
      <c r="C4994" s="15">
        <v>0</v>
      </c>
      <c r="D4994" s="15">
        <v>0</v>
      </c>
      <c r="E4994" s="15">
        <f t="shared" si="479"/>
        <v>0</v>
      </c>
      <c r="F4994" s="15">
        <v>0</v>
      </c>
      <c r="G4994" s="15">
        <v>0</v>
      </c>
      <c r="H4994" s="15">
        <v>0</v>
      </c>
    </row>
    <row r="4995" spans="1:8" ht="31.5" thickTop="1" thickBot="1" x14ac:dyDescent="0.3">
      <c r="A4995" s="5" t="s">
        <v>5880</v>
      </c>
      <c r="B4995" s="6" t="s">
        <v>5881</v>
      </c>
      <c r="C4995" s="14">
        <v>0</v>
      </c>
      <c r="D4995" s="14">
        <v>450</v>
      </c>
      <c r="E4995" s="14">
        <f t="shared" si="479"/>
        <v>0</v>
      </c>
      <c r="F4995" s="14">
        <f>SUM(F4996)</f>
        <v>0</v>
      </c>
      <c r="G4995" s="14">
        <f>SUM(G4996)</f>
        <v>0</v>
      </c>
      <c r="H4995" s="14">
        <f>SUM(H4996)</f>
        <v>0</v>
      </c>
    </row>
    <row r="4996" spans="1:8" ht="16.5" thickTop="1" thickBot="1" x14ac:dyDescent="0.3">
      <c r="A4996" s="5" t="s">
        <v>5882</v>
      </c>
      <c r="B4996" s="7" t="s">
        <v>36</v>
      </c>
      <c r="C4996" s="15">
        <v>0</v>
      </c>
      <c r="D4996" s="15">
        <v>450</v>
      </c>
      <c r="E4996" s="15">
        <f t="shared" si="479"/>
        <v>0</v>
      </c>
      <c r="F4996" s="15">
        <v>0</v>
      </c>
      <c r="G4996" s="15">
        <v>0</v>
      </c>
      <c r="H4996" s="15">
        <v>0</v>
      </c>
    </row>
    <row r="4997" spans="1:8" ht="16.5" thickTop="1" thickBot="1" x14ac:dyDescent="0.3">
      <c r="A4997" s="5" t="s">
        <v>5883</v>
      </c>
      <c r="B4997" s="6" t="s">
        <v>5884</v>
      </c>
      <c r="C4997" s="14">
        <v>10137.26843</v>
      </c>
      <c r="D4997" s="14">
        <v>11050</v>
      </c>
      <c r="E4997" s="14">
        <f t="shared" si="479"/>
        <v>10500</v>
      </c>
      <c r="F4997" s="14">
        <f t="shared" ref="F4997:H4998" si="484">SUM(F5006,F5014,F5020,F5026)</f>
        <v>10500</v>
      </c>
      <c r="G4997" s="14">
        <f t="shared" si="484"/>
        <v>0</v>
      </c>
      <c r="H4997" s="14">
        <f t="shared" si="484"/>
        <v>0</v>
      </c>
    </row>
    <row r="4998" spans="1:8" ht="16.5" thickTop="1" thickBot="1" x14ac:dyDescent="0.3">
      <c r="A4998" s="5" t="s">
        <v>5885</v>
      </c>
      <c r="B4998" s="7" t="s">
        <v>20</v>
      </c>
      <c r="C4998" s="15">
        <v>9564.799210000001</v>
      </c>
      <c r="D4998" s="15">
        <v>10347</v>
      </c>
      <c r="E4998" s="15">
        <f t="shared" ref="E4998:E5061" si="485">SUM(F4998:H4998)</f>
        <v>9960</v>
      </c>
      <c r="F4998" s="15">
        <f t="shared" si="484"/>
        <v>9960</v>
      </c>
      <c r="G4998" s="15">
        <f t="shared" si="484"/>
        <v>0</v>
      </c>
      <c r="H4998" s="15">
        <f t="shared" si="484"/>
        <v>0</v>
      </c>
    </row>
    <row r="4999" spans="1:8" ht="16.5" thickTop="1" thickBot="1" x14ac:dyDescent="0.3">
      <c r="A4999" s="5" t="s">
        <v>5886</v>
      </c>
      <c r="B4999" s="8" t="s">
        <v>22</v>
      </c>
      <c r="C4999" s="15">
        <v>7474.1569</v>
      </c>
      <c r="D4999" s="15">
        <v>7473</v>
      </c>
      <c r="E4999" s="15">
        <f t="shared" si="485"/>
        <v>7432</v>
      </c>
      <c r="F4999" s="15">
        <f>SUM(F5008,F5016)</f>
        <v>7432</v>
      </c>
      <c r="G4999" s="15">
        <f>SUM(G5008,G5016)</f>
        <v>0</v>
      </c>
      <c r="H4999" s="15">
        <f>SUM(H5008,H5016)</f>
        <v>0</v>
      </c>
    </row>
    <row r="5000" spans="1:8" ht="16.5" thickTop="1" thickBot="1" x14ac:dyDescent="0.3">
      <c r="A5000" s="5" t="s">
        <v>5887</v>
      </c>
      <c r="B5000" s="8" t="s">
        <v>24</v>
      </c>
      <c r="C5000" s="15">
        <v>2085.09629</v>
      </c>
      <c r="D5000" s="15">
        <v>2801</v>
      </c>
      <c r="E5000" s="15">
        <f t="shared" si="485"/>
        <v>2399</v>
      </c>
      <c r="F5000" s="15">
        <f>SUM(F5009,F5017,F5022,F5028)</f>
        <v>2399</v>
      </c>
      <c r="G5000" s="15">
        <f>SUM(G5009,G5017,G5022,G5028)</f>
        <v>0</v>
      </c>
      <c r="H5000" s="15">
        <f>SUM(H5009,H5017,H5022,H5028)</f>
        <v>0</v>
      </c>
    </row>
    <row r="5001" spans="1:8" ht="16.5" thickTop="1" thickBot="1" x14ac:dyDescent="0.3">
      <c r="A5001" s="5" t="s">
        <v>5888</v>
      </c>
      <c r="B5001" s="8" t="s">
        <v>30</v>
      </c>
      <c r="C5001" s="15">
        <v>5.5460200000000004</v>
      </c>
      <c r="D5001" s="15">
        <v>0</v>
      </c>
      <c r="E5001" s="15">
        <f t="shared" si="485"/>
        <v>0</v>
      </c>
      <c r="F5001" s="15">
        <f>SUM(F5018)</f>
        <v>0</v>
      </c>
      <c r="G5001" s="15">
        <f>SUM(G5018)</f>
        <v>0</v>
      </c>
      <c r="H5001" s="15">
        <f>SUM(H5018)</f>
        <v>0</v>
      </c>
    </row>
    <row r="5002" spans="1:8" ht="16.5" thickTop="1" thickBot="1" x14ac:dyDescent="0.3">
      <c r="A5002" s="5" t="s">
        <v>5889</v>
      </c>
      <c r="B5002" s="8" t="s">
        <v>32</v>
      </c>
      <c r="C5002" s="15">
        <v>0</v>
      </c>
      <c r="D5002" s="15">
        <v>73</v>
      </c>
      <c r="E5002" s="15">
        <f t="shared" si="485"/>
        <v>59</v>
      </c>
      <c r="F5002" s="15">
        <f>SUM(F5010)</f>
        <v>59</v>
      </c>
      <c r="G5002" s="15">
        <f>SUM(G5010)</f>
        <v>0</v>
      </c>
      <c r="H5002" s="15">
        <f>SUM(H5010)</f>
        <v>0</v>
      </c>
    </row>
    <row r="5003" spans="1:8" ht="16.5" thickTop="1" thickBot="1" x14ac:dyDescent="0.3">
      <c r="A5003" s="5" t="s">
        <v>5890</v>
      </c>
      <c r="B5003" s="8" t="s">
        <v>34</v>
      </c>
      <c r="C5003" s="15">
        <v>0</v>
      </c>
      <c r="D5003" s="15">
        <v>0</v>
      </c>
      <c r="E5003" s="15">
        <f t="shared" si="485"/>
        <v>70</v>
      </c>
      <c r="F5003" s="15">
        <f>SUM(F5011,F5023)</f>
        <v>70</v>
      </c>
      <c r="G5003" s="15">
        <f>SUM(G5011,G5023)</f>
        <v>0</v>
      </c>
      <c r="H5003" s="15">
        <f>SUM(H5011,H5023)</f>
        <v>0</v>
      </c>
    </row>
    <row r="5004" spans="1:8" ht="16.5" thickTop="1" thickBot="1" x14ac:dyDescent="0.3">
      <c r="A5004" s="5" t="s">
        <v>5891</v>
      </c>
      <c r="B5004" s="7" t="s">
        <v>36</v>
      </c>
      <c r="C5004" s="15">
        <v>572.46921999999995</v>
      </c>
      <c r="D5004" s="15">
        <v>703</v>
      </c>
      <c r="E5004" s="15">
        <f t="shared" si="485"/>
        <v>540</v>
      </c>
      <c r="F5004" s="15">
        <f>SUM(F5012,F5019,F5024,F5029)</f>
        <v>540</v>
      </c>
      <c r="G5004" s="15">
        <f>SUM(G5012,G5019,G5024,G5029)</f>
        <v>0</v>
      </c>
      <c r="H5004" s="15">
        <f>SUM(H5012,H5019,H5024,H5029)</f>
        <v>0</v>
      </c>
    </row>
    <row r="5005" spans="1:8" ht="16.5" thickTop="1" thickBot="1" x14ac:dyDescent="0.3">
      <c r="A5005" s="5" t="s">
        <v>5892</v>
      </c>
      <c r="B5005" s="7" t="s">
        <v>40</v>
      </c>
      <c r="C5005" s="15">
        <v>0</v>
      </c>
      <c r="D5005" s="15">
        <v>0</v>
      </c>
      <c r="E5005" s="15">
        <f t="shared" si="485"/>
        <v>0</v>
      </c>
      <c r="F5005" s="15">
        <f>SUM(F5013,F5025)</f>
        <v>0</v>
      </c>
      <c r="G5005" s="15">
        <f>SUM(G5013,G5025)</f>
        <v>0</v>
      </c>
      <c r="H5005" s="15">
        <f>SUM(H5013,H5025)</f>
        <v>0</v>
      </c>
    </row>
    <row r="5006" spans="1:8" ht="16.5" thickTop="1" thickBot="1" x14ac:dyDescent="0.3">
      <c r="A5006" s="5" t="s">
        <v>5893</v>
      </c>
      <c r="B5006" s="6" t="s">
        <v>5894</v>
      </c>
      <c r="C5006" s="14">
        <v>8575.621149999999</v>
      </c>
      <c r="D5006" s="14">
        <v>8720</v>
      </c>
      <c r="E5006" s="14">
        <f t="shared" si="485"/>
        <v>8605</v>
      </c>
      <c r="F5006" s="14">
        <f>SUM(F5007,F5012:F5013)</f>
        <v>8605</v>
      </c>
      <c r="G5006" s="14">
        <f>SUM(G5007,G5012:G5013)</f>
        <v>0</v>
      </c>
      <c r="H5006" s="14">
        <f>SUM(H5007,H5012:H5013)</f>
        <v>0</v>
      </c>
    </row>
    <row r="5007" spans="1:8" ht="16.5" thickTop="1" thickBot="1" x14ac:dyDescent="0.3">
      <c r="A5007" s="5" t="s">
        <v>5895</v>
      </c>
      <c r="B5007" s="7" t="s">
        <v>20</v>
      </c>
      <c r="C5007" s="15">
        <v>8575.621149999999</v>
      </c>
      <c r="D5007" s="15">
        <v>8654</v>
      </c>
      <c r="E5007" s="15">
        <f t="shared" si="485"/>
        <v>8575</v>
      </c>
      <c r="F5007" s="15">
        <f>SUM(F5008:F5011)</f>
        <v>8575</v>
      </c>
      <c r="G5007" s="15">
        <f>SUM(G5008:G5011)</f>
        <v>0</v>
      </c>
      <c r="H5007" s="15">
        <f>SUM(H5008:H5011)</f>
        <v>0</v>
      </c>
    </row>
    <row r="5008" spans="1:8" ht="16.5" thickTop="1" thickBot="1" x14ac:dyDescent="0.3">
      <c r="A5008" s="5" t="s">
        <v>5896</v>
      </c>
      <c r="B5008" s="8" t="s">
        <v>22</v>
      </c>
      <c r="C5008" s="15">
        <v>7466.6439</v>
      </c>
      <c r="D5008" s="15">
        <v>7473</v>
      </c>
      <c r="E5008" s="15">
        <f t="shared" si="485"/>
        <v>7432</v>
      </c>
      <c r="F5008" s="15">
        <v>7432</v>
      </c>
      <c r="G5008" s="15">
        <v>0</v>
      </c>
      <c r="H5008" s="15">
        <v>0</v>
      </c>
    </row>
    <row r="5009" spans="1:8" ht="16.5" thickTop="1" thickBot="1" x14ac:dyDescent="0.3">
      <c r="A5009" s="5" t="s">
        <v>5897</v>
      </c>
      <c r="B5009" s="8" t="s">
        <v>24</v>
      </c>
      <c r="C5009" s="15">
        <v>1108.9772499999999</v>
      </c>
      <c r="D5009" s="15">
        <v>1108</v>
      </c>
      <c r="E5009" s="15">
        <f t="shared" si="485"/>
        <v>1014</v>
      </c>
      <c r="F5009" s="15">
        <v>1014</v>
      </c>
      <c r="G5009" s="15">
        <v>0</v>
      </c>
      <c r="H5009" s="15">
        <v>0</v>
      </c>
    </row>
    <row r="5010" spans="1:8" ht="16.5" thickTop="1" thickBot="1" x14ac:dyDescent="0.3">
      <c r="A5010" s="5" t="s">
        <v>5898</v>
      </c>
      <c r="B5010" s="8" t="s">
        <v>32</v>
      </c>
      <c r="C5010" s="15">
        <v>0</v>
      </c>
      <c r="D5010" s="15">
        <v>73</v>
      </c>
      <c r="E5010" s="15">
        <f t="shared" si="485"/>
        <v>59</v>
      </c>
      <c r="F5010" s="15">
        <v>59</v>
      </c>
      <c r="G5010" s="15">
        <v>0</v>
      </c>
      <c r="H5010" s="15">
        <v>0</v>
      </c>
    </row>
    <row r="5011" spans="1:8" ht="16.5" thickTop="1" thickBot="1" x14ac:dyDescent="0.3">
      <c r="A5011" s="5" t="s">
        <v>5899</v>
      </c>
      <c r="B5011" s="8" t="s">
        <v>34</v>
      </c>
      <c r="C5011" s="15">
        <v>0</v>
      </c>
      <c r="D5011" s="15">
        <v>0</v>
      </c>
      <c r="E5011" s="15">
        <f t="shared" si="485"/>
        <v>70</v>
      </c>
      <c r="F5011" s="15">
        <v>70</v>
      </c>
      <c r="G5011" s="15">
        <v>0</v>
      </c>
      <c r="H5011" s="15">
        <v>0</v>
      </c>
    </row>
    <row r="5012" spans="1:8" ht="16.5" thickTop="1" thickBot="1" x14ac:dyDescent="0.3">
      <c r="A5012" s="5" t="s">
        <v>5900</v>
      </c>
      <c r="B5012" s="7" t="s">
        <v>36</v>
      </c>
      <c r="C5012" s="15">
        <v>0</v>
      </c>
      <c r="D5012" s="15">
        <v>66</v>
      </c>
      <c r="E5012" s="15">
        <f t="shared" si="485"/>
        <v>30</v>
      </c>
      <c r="F5012" s="15">
        <v>30</v>
      </c>
      <c r="G5012" s="15">
        <v>0</v>
      </c>
      <c r="H5012" s="15">
        <v>0</v>
      </c>
    </row>
    <row r="5013" spans="1:8" ht="16.5" thickTop="1" thickBot="1" x14ac:dyDescent="0.3">
      <c r="A5013" s="5" t="s">
        <v>5901</v>
      </c>
      <c r="B5013" s="7" t="s">
        <v>40</v>
      </c>
      <c r="C5013" s="15">
        <v>0</v>
      </c>
      <c r="D5013" s="15">
        <v>0</v>
      </c>
      <c r="E5013" s="15">
        <f t="shared" si="485"/>
        <v>0</v>
      </c>
      <c r="F5013" s="15">
        <v>0</v>
      </c>
      <c r="G5013" s="15">
        <v>0</v>
      </c>
      <c r="H5013" s="15">
        <v>0</v>
      </c>
    </row>
    <row r="5014" spans="1:8" ht="16.5" thickTop="1" thickBot="1" x14ac:dyDescent="0.3">
      <c r="A5014" s="5" t="s">
        <v>5902</v>
      </c>
      <c r="B5014" s="6" t="s">
        <v>5903</v>
      </c>
      <c r="C5014" s="14">
        <v>860.58503999999994</v>
      </c>
      <c r="D5014" s="14">
        <v>930</v>
      </c>
      <c r="E5014" s="14">
        <f t="shared" si="485"/>
        <v>700</v>
      </c>
      <c r="F5014" s="14">
        <f>SUM(F5015,F5019)</f>
        <v>700</v>
      </c>
      <c r="G5014" s="14">
        <f>SUM(G5015,G5019)</f>
        <v>0</v>
      </c>
      <c r="H5014" s="14">
        <f>SUM(H5015,H5019)</f>
        <v>0</v>
      </c>
    </row>
    <row r="5015" spans="1:8" ht="16.5" thickTop="1" thickBot="1" x14ac:dyDescent="0.3">
      <c r="A5015" s="5" t="s">
        <v>5904</v>
      </c>
      <c r="B5015" s="7" t="s">
        <v>20</v>
      </c>
      <c r="C5015" s="15">
        <v>632.10482000000002</v>
      </c>
      <c r="D5015" s="15">
        <v>930</v>
      </c>
      <c r="E5015" s="15">
        <f t="shared" si="485"/>
        <v>700</v>
      </c>
      <c r="F5015" s="15">
        <f>SUM(F5016:F5018)</f>
        <v>700</v>
      </c>
      <c r="G5015" s="15">
        <f>SUM(G5016:G5018)</f>
        <v>0</v>
      </c>
      <c r="H5015" s="15">
        <f>SUM(H5016:H5018)</f>
        <v>0</v>
      </c>
    </row>
    <row r="5016" spans="1:8" ht="16.5" thickTop="1" thickBot="1" x14ac:dyDescent="0.3">
      <c r="A5016" s="5" t="s">
        <v>5905</v>
      </c>
      <c r="B5016" s="8" t="s">
        <v>22</v>
      </c>
      <c r="C5016" s="15">
        <v>7.5129999999999999</v>
      </c>
      <c r="D5016" s="15">
        <v>0</v>
      </c>
      <c r="E5016" s="15">
        <f t="shared" si="485"/>
        <v>0</v>
      </c>
      <c r="F5016" s="15">
        <v>0</v>
      </c>
      <c r="G5016" s="15">
        <v>0</v>
      </c>
      <c r="H5016" s="15">
        <v>0</v>
      </c>
    </row>
    <row r="5017" spans="1:8" ht="16.5" thickTop="1" thickBot="1" x14ac:dyDescent="0.3">
      <c r="A5017" s="5" t="s">
        <v>5906</v>
      </c>
      <c r="B5017" s="8" t="s">
        <v>24</v>
      </c>
      <c r="C5017" s="15">
        <v>619.04579999999999</v>
      </c>
      <c r="D5017" s="15">
        <v>930</v>
      </c>
      <c r="E5017" s="15">
        <f t="shared" si="485"/>
        <v>700</v>
      </c>
      <c r="F5017" s="15">
        <v>700</v>
      </c>
      <c r="G5017" s="15">
        <v>0</v>
      </c>
      <c r="H5017" s="15">
        <v>0</v>
      </c>
    </row>
    <row r="5018" spans="1:8" ht="16.5" thickTop="1" thickBot="1" x14ac:dyDescent="0.3">
      <c r="A5018" s="5" t="s">
        <v>5907</v>
      </c>
      <c r="B5018" s="8" t="s">
        <v>30</v>
      </c>
      <c r="C5018" s="15">
        <v>5.5460200000000004</v>
      </c>
      <c r="D5018" s="15">
        <v>0</v>
      </c>
      <c r="E5018" s="15">
        <f t="shared" si="485"/>
        <v>0</v>
      </c>
      <c r="F5018" s="15">
        <v>0</v>
      </c>
      <c r="G5018" s="15">
        <v>0</v>
      </c>
      <c r="H5018" s="15">
        <v>0</v>
      </c>
    </row>
    <row r="5019" spans="1:8" ht="16.5" thickTop="1" thickBot="1" x14ac:dyDescent="0.3">
      <c r="A5019" s="5" t="s">
        <v>5908</v>
      </c>
      <c r="B5019" s="7" t="s">
        <v>36</v>
      </c>
      <c r="C5019" s="15">
        <v>228.48021999999997</v>
      </c>
      <c r="D5019" s="15">
        <v>0</v>
      </c>
      <c r="E5019" s="15">
        <f t="shared" si="485"/>
        <v>0</v>
      </c>
      <c r="F5019" s="15">
        <v>0</v>
      </c>
      <c r="G5019" s="15">
        <v>0</v>
      </c>
      <c r="H5019" s="15">
        <v>0</v>
      </c>
    </row>
    <row r="5020" spans="1:8" ht="16.5" thickTop="1" thickBot="1" x14ac:dyDescent="0.3">
      <c r="A5020" s="5" t="s">
        <v>5909</v>
      </c>
      <c r="B5020" s="6" t="s">
        <v>5910</v>
      </c>
      <c r="C5020" s="14">
        <v>422.61763000000002</v>
      </c>
      <c r="D5020" s="14">
        <v>900</v>
      </c>
      <c r="E5020" s="14">
        <f t="shared" si="485"/>
        <v>670</v>
      </c>
      <c r="F5020" s="14">
        <f>SUM(F5021,F5024:F5025)</f>
        <v>670</v>
      </c>
      <c r="G5020" s="14">
        <f>SUM(G5021,G5024:G5025)</f>
        <v>0</v>
      </c>
      <c r="H5020" s="14">
        <f>SUM(H5021,H5024:H5025)</f>
        <v>0</v>
      </c>
    </row>
    <row r="5021" spans="1:8" ht="16.5" thickTop="1" thickBot="1" x14ac:dyDescent="0.3">
      <c r="A5021" s="5" t="s">
        <v>5911</v>
      </c>
      <c r="B5021" s="7" t="s">
        <v>20</v>
      </c>
      <c r="C5021" s="15">
        <v>131.62763000000001</v>
      </c>
      <c r="D5021" s="15">
        <v>400</v>
      </c>
      <c r="E5021" s="15">
        <f t="shared" si="485"/>
        <v>160</v>
      </c>
      <c r="F5021" s="15">
        <f>SUM(F5022:F5023)</f>
        <v>160</v>
      </c>
      <c r="G5021" s="15">
        <f>SUM(G5022:G5023)</f>
        <v>0</v>
      </c>
      <c r="H5021" s="15">
        <f>SUM(H5022:H5023)</f>
        <v>0</v>
      </c>
    </row>
    <row r="5022" spans="1:8" ht="16.5" thickTop="1" thickBot="1" x14ac:dyDescent="0.3">
      <c r="A5022" s="5" t="s">
        <v>5912</v>
      </c>
      <c r="B5022" s="8" t="s">
        <v>24</v>
      </c>
      <c r="C5022" s="15">
        <v>131.62763000000001</v>
      </c>
      <c r="D5022" s="15">
        <v>400</v>
      </c>
      <c r="E5022" s="15">
        <f t="shared" si="485"/>
        <v>160</v>
      </c>
      <c r="F5022" s="15">
        <v>160</v>
      </c>
      <c r="G5022" s="15">
        <v>0</v>
      </c>
      <c r="H5022" s="15">
        <v>0</v>
      </c>
    </row>
    <row r="5023" spans="1:8" ht="16.5" thickTop="1" thickBot="1" x14ac:dyDescent="0.3">
      <c r="A5023" s="5" t="s">
        <v>5913</v>
      </c>
      <c r="B5023" s="8" t="s">
        <v>34</v>
      </c>
      <c r="C5023" s="15">
        <v>0</v>
      </c>
      <c r="D5023" s="15">
        <v>0</v>
      </c>
      <c r="E5023" s="15">
        <f t="shared" si="485"/>
        <v>0</v>
      </c>
      <c r="F5023" s="15">
        <v>0</v>
      </c>
      <c r="G5023" s="15">
        <v>0</v>
      </c>
      <c r="H5023" s="15">
        <v>0</v>
      </c>
    </row>
    <row r="5024" spans="1:8" ht="16.5" thickTop="1" thickBot="1" x14ac:dyDescent="0.3">
      <c r="A5024" s="5" t="s">
        <v>5914</v>
      </c>
      <c r="B5024" s="7" t="s">
        <v>36</v>
      </c>
      <c r="C5024" s="15">
        <v>290.99</v>
      </c>
      <c r="D5024" s="15">
        <v>500</v>
      </c>
      <c r="E5024" s="15">
        <f t="shared" si="485"/>
        <v>510</v>
      </c>
      <c r="F5024" s="15">
        <v>510</v>
      </c>
      <c r="G5024" s="15">
        <v>0</v>
      </c>
      <c r="H5024" s="15">
        <v>0</v>
      </c>
    </row>
    <row r="5025" spans="1:8" ht="16.5" thickTop="1" thickBot="1" x14ac:dyDescent="0.3">
      <c r="A5025" s="5" t="s">
        <v>5915</v>
      </c>
      <c r="B5025" s="7" t="s">
        <v>40</v>
      </c>
      <c r="C5025" s="15">
        <v>0</v>
      </c>
      <c r="D5025" s="15">
        <v>0</v>
      </c>
      <c r="E5025" s="15">
        <f t="shared" si="485"/>
        <v>0</v>
      </c>
      <c r="F5025" s="15">
        <v>0</v>
      </c>
      <c r="G5025" s="15">
        <v>0</v>
      </c>
      <c r="H5025" s="15">
        <v>0</v>
      </c>
    </row>
    <row r="5026" spans="1:8" ht="16.5" thickTop="1" thickBot="1" x14ac:dyDescent="0.3">
      <c r="A5026" s="5" t="s">
        <v>5916</v>
      </c>
      <c r="B5026" s="6" t="s">
        <v>5917</v>
      </c>
      <c r="C5026" s="14">
        <v>278.44461000000001</v>
      </c>
      <c r="D5026" s="14">
        <v>500</v>
      </c>
      <c r="E5026" s="14">
        <f t="shared" si="485"/>
        <v>525</v>
      </c>
      <c r="F5026" s="14">
        <f>SUM(F5027,F5029)</f>
        <v>525</v>
      </c>
      <c r="G5026" s="14">
        <f>SUM(G5027,G5029)</f>
        <v>0</v>
      </c>
      <c r="H5026" s="14">
        <f>SUM(H5027,H5029)</f>
        <v>0</v>
      </c>
    </row>
    <row r="5027" spans="1:8" ht="16.5" thickTop="1" thickBot="1" x14ac:dyDescent="0.3">
      <c r="A5027" s="5" t="s">
        <v>5918</v>
      </c>
      <c r="B5027" s="7" t="s">
        <v>20</v>
      </c>
      <c r="C5027" s="15">
        <v>225.44560999999999</v>
      </c>
      <c r="D5027" s="15">
        <v>363</v>
      </c>
      <c r="E5027" s="15">
        <f t="shared" si="485"/>
        <v>525</v>
      </c>
      <c r="F5027" s="15">
        <f>SUM(F5028)</f>
        <v>525</v>
      </c>
      <c r="G5027" s="15">
        <f>SUM(G5028)</f>
        <v>0</v>
      </c>
      <c r="H5027" s="15">
        <f>SUM(H5028)</f>
        <v>0</v>
      </c>
    </row>
    <row r="5028" spans="1:8" ht="16.5" thickTop="1" thickBot="1" x14ac:dyDescent="0.3">
      <c r="A5028" s="5" t="s">
        <v>5919</v>
      </c>
      <c r="B5028" s="8" t="s">
        <v>24</v>
      </c>
      <c r="C5028" s="15">
        <v>225.44560999999999</v>
      </c>
      <c r="D5028" s="15">
        <v>363</v>
      </c>
      <c r="E5028" s="15">
        <f t="shared" si="485"/>
        <v>525</v>
      </c>
      <c r="F5028" s="15">
        <v>525</v>
      </c>
      <c r="G5028" s="15">
        <v>0</v>
      </c>
      <c r="H5028" s="15">
        <v>0</v>
      </c>
    </row>
    <row r="5029" spans="1:8" ht="16.5" thickTop="1" thickBot="1" x14ac:dyDescent="0.3">
      <c r="A5029" s="5" t="s">
        <v>5920</v>
      </c>
      <c r="B5029" s="7" t="s">
        <v>36</v>
      </c>
      <c r="C5029" s="15">
        <v>52.999000000000002</v>
      </c>
      <c r="D5029" s="15">
        <v>137</v>
      </c>
      <c r="E5029" s="15">
        <f t="shared" si="485"/>
        <v>0</v>
      </c>
      <c r="F5029" s="15">
        <v>0</v>
      </c>
      <c r="G5029" s="15">
        <v>0</v>
      </c>
      <c r="H5029" s="15">
        <v>0</v>
      </c>
    </row>
    <row r="5030" spans="1:8" ht="31.5" thickTop="1" thickBot="1" x14ac:dyDescent="0.3">
      <c r="A5030" s="5" t="s">
        <v>5921</v>
      </c>
      <c r="B5030" s="6" t="s">
        <v>5922</v>
      </c>
      <c r="C5030" s="14">
        <v>858.0592200000001</v>
      </c>
      <c r="D5030" s="14">
        <v>577</v>
      </c>
      <c r="E5030" s="14">
        <f t="shared" si="485"/>
        <v>576</v>
      </c>
      <c r="F5030" s="14">
        <f t="shared" ref="F5030:H5031" si="486">SUM(F5038,F5046,F5051,F5055)</f>
        <v>576</v>
      </c>
      <c r="G5030" s="14">
        <f t="shared" si="486"/>
        <v>0</v>
      </c>
      <c r="H5030" s="14">
        <f t="shared" si="486"/>
        <v>0</v>
      </c>
    </row>
    <row r="5031" spans="1:8" ht="16.5" thickTop="1" thickBot="1" x14ac:dyDescent="0.3">
      <c r="A5031" s="5" t="s">
        <v>5923</v>
      </c>
      <c r="B5031" s="7" t="s">
        <v>20</v>
      </c>
      <c r="C5031" s="15">
        <v>553.88161000000002</v>
      </c>
      <c r="D5031" s="15">
        <v>477</v>
      </c>
      <c r="E5031" s="15">
        <f t="shared" si="485"/>
        <v>476</v>
      </c>
      <c r="F5031" s="15">
        <f t="shared" si="486"/>
        <v>476</v>
      </c>
      <c r="G5031" s="15">
        <f t="shared" si="486"/>
        <v>0</v>
      </c>
      <c r="H5031" s="15">
        <f t="shared" si="486"/>
        <v>0</v>
      </c>
    </row>
    <row r="5032" spans="1:8" ht="16.5" thickTop="1" thickBot="1" x14ac:dyDescent="0.3">
      <c r="A5032" s="5" t="s">
        <v>5924</v>
      </c>
      <c r="B5032" s="8" t="s">
        <v>22</v>
      </c>
      <c r="C5032" s="15">
        <v>165.99955</v>
      </c>
      <c r="D5032" s="15">
        <v>166</v>
      </c>
      <c r="E5032" s="15">
        <f t="shared" si="485"/>
        <v>166</v>
      </c>
      <c r="F5032" s="15">
        <f>SUM(F5040)</f>
        <v>166</v>
      </c>
      <c r="G5032" s="15">
        <f>SUM(G5040)</f>
        <v>0</v>
      </c>
      <c r="H5032" s="15">
        <f>SUM(H5040)</f>
        <v>0</v>
      </c>
    </row>
    <row r="5033" spans="1:8" ht="16.5" thickTop="1" thickBot="1" x14ac:dyDescent="0.3">
      <c r="A5033" s="5" t="s">
        <v>5925</v>
      </c>
      <c r="B5033" s="8" t="s">
        <v>24</v>
      </c>
      <c r="C5033" s="15">
        <v>386.06720000000001</v>
      </c>
      <c r="D5033" s="15">
        <v>310</v>
      </c>
      <c r="E5033" s="15">
        <f t="shared" si="485"/>
        <v>310</v>
      </c>
      <c r="F5033" s="15">
        <f>SUM(F5041,F5048,F5053,F5057)</f>
        <v>310</v>
      </c>
      <c r="G5033" s="15">
        <f>SUM(G5041,G5048,G5053,G5057)</f>
        <v>0</v>
      </c>
      <c r="H5033" s="15">
        <f>SUM(H5041,H5048,H5053,H5057)</f>
        <v>0</v>
      </c>
    </row>
    <row r="5034" spans="1:8" ht="16.5" thickTop="1" thickBot="1" x14ac:dyDescent="0.3">
      <c r="A5034" s="5" t="s">
        <v>5926</v>
      </c>
      <c r="B5034" s="8" t="s">
        <v>30</v>
      </c>
      <c r="C5034" s="15">
        <v>0.81486000000000003</v>
      </c>
      <c r="D5034" s="15">
        <v>0</v>
      </c>
      <c r="E5034" s="15">
        <f t="shared" si="485"/>
        <v>0</v>
      </c>
      <c r="F5034" s="15">
        <f t="shared" ref="F5034:H5035" si="487">SUM(F5042)</f>
        <v>0</v>
      </c>
      <c r="G5034" s="15">
        <f t="shared" si="487"/>
        <v>0</v>
      </c>
      <c r="H5034" s="15">
        <f t="shared" si="487"/>
        <v>0</v>
      </c>
    </row>
    <row r="5035" spans="1:8" ht="16.5" thickTop="1" thickBot="1" x14ac:dyDescent="0.3">
      <c r="A5035" s="5" t="s">
        <v>5927</v>
      </c>
      <c r="B5035" s="8" t="s">
        <v>32</v>
      </c>
      <c r="C5035" s="15">
        <v>1</v>
      </c>
      <c r="D5035" s="15">
        <v>1</v>
      </c>
      <c r="E5035" s="15">
        <f t="shared" si="485"/>
        <v>0</v>
      </c>
      <c r="F5035" s="15">
        <f t="shared" si="487"/>
        <v>0</v>
      </c>
      <c r="G5035" s="15">
        <f t="shared" si="487"/>
        <v>0</v>
      </c>
      <c r="H5035" s="15">
        <f t="shared" si="487"/>
        <v>0</v>
      </c>
    </row>
    <row r="5036" spans="1:8" ht="16.5" thickTop="1" thickBot="1" x14ac:dyDescent="0.3">
      <c r="A5036" s="5" t="s">
        <v>5928</v>
      </c>
      <c r="B5036" s="8" t="s">
        <v>34</v>
      </c>
      <c r="C5036" s="15">
        <v>0</v>
      </c>
      <c r="D5036" s="15">
        <v>0</v>
      </c>
      <c r="E5036" s="15">
        <f t="shared" si="485"/>
        <v>0</v>
      </c>
      <c r="F5036" s="15">
        <f>SUM(F5044,F5049)</f>
        <v>0</v>
      </c>
      <c r="G5036" s="15">
        <f>SUM(G5044,G5049)</f>
        <v>0</v>
      </c>
      <c r="H5036" s="15">
        <f>SUM(H5044,H5049)</f>
        <v>0</v>
      </c>
    </row>
    <row r="5037" spans="1:8" ht="16.5" thickTop="1" thickBot="1" x14ac:dyDescent="0.3">
      <c r="A5037" s="5" t="s">
        <v>5929</v>
      </c>
      <c r="B5037" s="7" t="s">
        <v>36</v>
      </c>
      <c r="C5037" s="15">
        <v>304.17761000000002</v>
      </c>
      <c r="D5037" s="15">
        <v>100</v>
      </c>
      <c r="E5037" s="15">
        <f t="shared" si="485"/>
        <v>100</v>
      </c>
      <c r="F5037" s="15">
        <f>SUM(F5045,F5050,F5054,F5058)</f>
        <v>100</v>
      </c>
      <c r="G5037" s="15">
        <f>SUM(G5045,G5050,G5054,G5058)</f>
        <v>0</v>
      </c>
      <c r="H5037" s="15">
        <f>SUM(H5045,H5050,H5054,H5058)</f>
        <v>0</v>
      </c>
    </row>
    <row r="5038" spans="1:8" ht="16.5" thickTop="1" thickBot="1" x14ac:dyDescent="0.3">
      <c r="A5038" s="5" t="s">
        <v>5930</v>
      </c>
      <c r="B5038" s="6" t="s">
        <v>5931</v>
      </c>
      <c r="C5038" s="14">
        <v>463.94691</v>
      </c>
      <c r="D5038" s="14">
        <v>277</v>
      </c>
      <c r="E5038" s="14">
        <f t="shared" si="485"/>
        <v>276</v>
      </c>
      <c r="F5038" s="14">
        <f>SUM(F5039,F5045)</f>
        <v>276</v>
      </c>
      <c r="G5038" s="14">
        <f>SUM(G5039,G5045)</f>
        <v>0</v>
      </c>
      <c r="H5038" s="14">
        <f>SUM(H5039,H5045)</f>
        <v>0</v>
      </c>
    </row>
    <row r="5039" spans="1:8" ht="16.5" thickTop="1" thickBot="1" x14ac:dyDescent="0.3">
      <c r="A5039" s="5" t="s">
        <v>5932</v>
      </c>
      <c r="B5039" s="7" t="s">
        <v>20</v>
      </c>
      <c r="C5039" s="15">
        <v>357.85005999999998</v>
      </c>
      <c r="D5039" s="15">
        <v>277</v>
      </c>
      <c r="E5039" s="15">
        <f t="shared" si="485"/>
        <v>276</v>
      </c>
      <c r="F5039" s="15">
        <f>SUM(F5040:F5044)</f>
        <v>276</v>
      </c>
      <c r="G5039" s="15">
        <f>SUM(G5040:G5044)</f>
        <v>0</v>
      </c>
      <c r="H5039" s="15">
        <f>SUM(H5040:H5044)</f>
        <v>0</v>
      </c>
    </row>
    <row r="5040" spans="1:8" ht="16.5" thickTop="1" thickBot="1" x14ac:dyDescent="0.3">
      <c r="A5040" s="5" t="s">
        <v>5933</v>
      </c>
      <c r="B5040" s="8" t="s">
        <v>22</v>
      </c>
      <c r="C5040" s="15">
        <v>165.99955</v>
      </c>
      <c r="D5040" s="15">
        <v>166</v>
      </c>
      <c r="E5040" s="15">
        <f t="shared" si="485"/>
        <v>166</v>
      </c>
      <c r="F5040" s="15">
        <v>166</v>
      </c>
      <c r="G5040" s="15">
        <v>0</v>
      </c>
      <c r="H5040" s="15">
        <v>0</v>
      </c>
    </row>
    <row r="5041" spans="1:8" ht="16.5" thickTop="1" thickBot="1" x14ac:dyDescent="0.3">
      <c r="A5041" s="5" t="s">
        <v>5934</v>
      </c>
      <c r="B5041" s="8" t="s">
        <v>24</v>
      </c>
      <c r="C5041" s="15">
        <v>190.03565</v>
      </c>
      <c r="D5041" s="15">
        <v>110</v>
      </c>
      <c r="E5041" s="15">
        <f t="shared" si="485"/>
        <v>110</v>
      </c>
      <c r="F5041" s="15">
        <v>110</v>
      </c>
      <c r="G5041" s="15">
        <v>0</v>
      </c>
      <c r="H5041" s="15">
        <v>0</v>
      </c>
    </row>
    <row r="5042" spans="1:8" ht="16.5" thickTop="1" thickBot="1" x14ac:dyDescent="0.3">
      <c r="A5042" s="5" t="s">
        <v>5935</v>
      </c>
      <c r="B5042" s="8" t="s">
        <v>30</v>
      </c>
      <c r="C5042" s="15">
        <v>0.81486000000000003</v>
      </c>
      <c r="D5042" s="15">
        <v>0</v>
      </c>
      <c r="E5042" s="15">
        <f t="shared" si="485"/>
        <v>0</v>
      </c>
      <c r="F5042" s="15">
        <v>0</v>
      </c>
      <c r="G5042" s="15">
        <v>0</v>
      </c>
      <c r="H5042" s="15">
        <v>0</v>
      </c>
    </row>
    <row r="5043" spans="1:8" ht="16.5" thickTop="1" thickBot="1" x14ac:dyDescent="0.3">
      <c r="A5043" s="5" t="s">
        <v>5936</v>
      </c>
      <c r="B5043" s="8" t="s">
        <v>32</v>
      </c>
      <c r="C5043" s="15">
        <v>1</v>
      </c>
      <c r="D5043" s="15">
        <v>1</v>
      </c>
      <c r="E5043" s="15">
        <f t="shared" si="485"/>
        <v>0</v>
      </c>
      <c r="F5043" s="15">
        <v>0</v>
      </c>
      <c r="G5043" s="15">
        <v>0</v>
      </c>
      <c r="H5043" s="15">
        <v>0</v>
      </c>
    </row>
    <row r="5044" spans="1:8" ht="16.5" thickTop="1" thickBot="1" x14ac:dyDescent="0.3">
      <c r="A5044" s="5" t="s">
        <v>5937</v>
      </c>
      <c r="B5044" s="8" t="s">
        <v>34</v>
      </c>
      <c r="C5044" s="15">
        <v>0</v>
      </c>
      <c r="D5044" s="15">
        <v>0</v>
      </c>
      <c r="E5044" s="15">
        <f t="shared" si="485"/>
        <v>0</v>
      </c>
      <c r="F5044" s="15">
        <v>0</v>
      </c>
      <c r="G5044" s="15">
        <v>0</v>
      </c>
      <c r="H5044" s="15">
        <v>0</v>
      </c>
    </row>
    <row r="5045" spans="1:8" ht="16.5" thickTop="1" thickBot="1" x14ac:dyDescent="0.3">
      <c r="A5045" s="5" t="s">
        <v>5938</v>
      </c>
      <c r="B5045" s="7" t="s">
        <v>36</v>
      </c>
      <c r="C5045" s="15">
        <v>106.09685</v>
      </c>
      <c r="D5045" s="15">
        <v>0</v>
      </c>
      <c r="E5045" s="15">
        <f t="shared" si="485"/>
        <v>0</v>
      </c>
      <c r="F5045" s="15">
        <v>0</v>
      </c>
      <c r="G5045" s="15">
        <v>0</v>
      </c>
      <c r="H5045" s="15">
        <v>0</v>
      </c>
    </row>
    <row r="5046" spans="1:8" ht="31.5" thickTop="1" thickBot="1" x14ac:dyDescent="0.3">
      <c r="A5046" s="5" t="s">
        <v>5939</v>
      </c>
      <c r="B5046" s="6" t="s">
        <v>5940</v>
      </c>
      <c r="C5046" s="14">
        <v>394.11230999999998</v>
      </c>
      <c r="D5046" s="14">
        <v>300</v>
      </c>
      <c r="E5046" s="14">
        <f t="shared" si="485"/>
        <v>300</v>
      </c>
      <c r="F5046" s="14">
        <f>SUM(F5047,F5050)</f>
        <v>300</v>
      </c>
      <c r="G5046" s="14">
        <f>SUM(G5047,G5050)</f>
        <v>0</v>
      </c>
      <c r="H5046" s="14">
        <f>SUM(H5047,H5050)</f>
        <v>0</v>
      </c>
    </row>
    <row r="5047" spans="1:8" ht="16.5" thickTop="1" thickBot="1" x14ac:dyDescent="0.3">
      <c r="A5047" s="5" t="s">
        <v>5941</v>
      </c>
      <c r="B5047" s="7" t="s">
        <v>20</v>
      </c>
      <c r="C5047" s="15">
        <v>196.03155000000001</v>
      </c>
      <c r="D5047" s="15">
        <v>200</v>
      </c>
      <c r="E5047" s="15">
        <f t="shared" si="485"/>
        <v>200</v>
      </c>
      <c r="F5047" s="15">
        <f>SUM(F5048:F5049)</f>
        <v>200</v>
      </c>
      <c r="G5047" s="15">
        <f>SUM(G5048:G5049)</f>
        <v>0</v>
      </c>
      <c r="H5047" s="15">
        <f>SUM(H5048:H5049)</f>
        <v>0</v>
      </c>
    </row>
    <row r="5048" spans="1:8" ht="16.5" thickTop="1" thickBot="1" x14ac:dyDescent="0.3">
      <c r="A5048" s="5" t="s">
        <v>5942</v>
      </c>
      <c r="B5048" s="8" t="s">
        <v>24</v>
      </c>
      <c r="C5048" s="15">
        <v>196.03155000000001</v>
      </c>
      <c r="D5048" s="15">
        <v>200</v>
      </c>
      <c r="E5048" s="15">
        <f t="shared" si="485"/>
        <v>200</v>
      </c>
      <c r="F5048" s="15">
        <v>200</v>
      </c>
      <c r="G5048" s="15">
        <v>0</v>
      </c>
      <c r="H5048" s="15">
        <v>0</v>
      </c>
    </row>
    <row r="5049" spans="1:8" ht="16.5" thickTop="1" thickBot="1" x14ac:dyDescent="0.3">
      <c r="A5049" s="5" t="s">
        <v>5943</v>
      </c>
      <c r="B5049" s="8" t="s">
        <v>34</v>
      </c>
      <c r="C5049" s="15">
        <v>0</v>
      </c>
      <c r="D5049" s="15">
        <v>0</v>
      </c>
      <c r="E5049" s="15">
        <f t="shared" si="485"/>
        <v>0</v>
      </c>
      <c r="F5049" s="15">
        <v>0</v>
      </c>
      <c r="G5049" s="15">
        <v>0</v>
      </c>
      <c r="H5049" s="15">
        <v>0</v>
      </c>
    </row>
    <row r="5050" spans="1:8" ht="16.5" thickTop="1" thickBot="1" x14ac:dyDescent="0.3">
      <c r="A5050" s="5" t="s">
        <v>5944</v>
      </c>
      <c r="B5050" s="7" t="s">
        <v>36</v>
      </c>
      <c r="C5050" s="15">
        <v>198.08076</v>
      </c>
      <c r="D5050" s="15">
        <v>100</v>
      </c>
      <c r="E5050" s="15">
        <f t="shared" si="485"/>
        <v>100</v>
      </c>
      <c r="F5050" s="15">
        <v>100</v>
      </c>
      <c r="G5050" s="15">
        <v>0</v>
      </c>
      <c r="H5050" s="15">
        <v>0</v>
      </c>
    </row>
    <row r="5051" spans="1:8" ht="61.5" thickTop="1" thickBot="1" x14ac:dyDescent="0.3">
      <c r="A5051" s="5" t="s">
        <v>5945</v>
      </c>
      <c r="B5051" s="6" t="s">
        <v>5946</v>
      </c>
      <c r="C5051" s="14">
        <v>0</v>
      </c>
      <c r="D5051" s="14">
        <v>0</v>
      </c>
      <c r="E5051" s="14">
        <f t="shared" si="485"/>
        <v>0</v>
      </c>
      <c r="F5051" s="14">
        <f>SUM(F5052,F5054)</f>
        <v>0</v>
      </c>
      <c r="G5051" s="14">
        <f>SUM(G5052,G5054)</f>
        <v>0</v>
      </c>
      <c r="H5051" s="14">
        <f>SUM(H5052,H5054)</f>
        <v>0</v>
      </c>
    </row>
    <row r="5052" spans="1:8" ht="16.5" thickTop="1" thickBot="1" x14ac:dyDescent="0.3">
      <c r="A5052" s="5" t="s">
        <v>5947</v>
      </c>
      <c r="B5052" s="7" t="s">
        <v>20</v>
      </c>
      <c r="C5052" s="15">
        <v>0</v>
      </c>
      <c r="D5052" s="15">
        <v>0</v>
      </c>
      <c r="E5052" s="15">
        <f t="shared" si="485"/>
        <v>0</v>
      </c>
      <c r="F5052" s="15">
        <f>SUM(F5053)</f>
        <v>0</v>
      </c>
      <c r="G5052" s="15">
        <f>SUM(G5053)</f>
        <v>0</v>
      </c>
      <c r="H5052" s="15">
        <f>SUM(H5053)</f>
        <v>0</v>
      </c>
    </row>
    <row r="5053" spans="1:8" ht="16.5" thickTop="1" thickBot="1" x14ac:dyDescent="0.3">
      <c r="A5053" s="5" t="s">
        <v>5948</v>
      </c>
      <c r="B5053" s="8" t="s">
        <v>24</v>
      </c>
      <c r="C5053" s="15">
        <v>0</v>
      </c>
      <c r="D5053" s="15">
        <v>0</v>
      </c>
      <c r="E5053" s="15">
        <f t="shared" si="485"/>
        <v>0</v>
      </c>
      <c r="F5053" s="15">
        <v>0</v>
      </c>
      <c r="G5053" s="15">
        <v>0</v>
      </c>
      <c r="H5053" s="15">
        <v>0</v>
      </c>
    </row>
    <row r="5054" spans="1:8" ht="16.5" thickTop="1" thickBot="1" x14ac:dyDescent="0.3">
      <c r="A5054" s="5" t="s">
        <v>5949</v>
      </c>
      <c r="B5054" s="7" t="s">
        <v>36</v>
      </c>
      <c r="C5054" s="15">
        <v>0</v>
      </c>
      <c r="D5054" s="15">
        <v>0</v>
      </c>
      <c r="E5054" s="15">
        <f t="shared" si="485"/>
        <v>0</v>
      </c>
      <c r="F5054" s="15">
        <v>0</v>
      </c>
      <c r="G5054" s="15">
        <v>0</v>
      </c>
      <c r="H5054" s="15">
        <v>0</v>
      </c>
    </row>
    <row r="5055" spans="1:8" ht="31.5" thickTop="1" thickBot="1" x14ac:dyDescent="0.3">
      <c r="A5055" s="5" t="s">
        <v>5950</v>
      </c>
      <c r="B5055" s="6" t="s">
        <v>5951</v>
      </c>
      <c r="C5055" s="14">
        <v>0</v>
      </c>
      <c r="D5055" s="14">
        <v>0</v>
      </c>
      <c r="E5055" s="14">
        <f t="shared" si="485"/>
        <v>0</v>
      </c>
      <c r="F5055" s="14">
        <f>SUM(F5056,F5058)</f>
        <v>0</v>
      </c>
      <c r="G5055" s="14">
        <f>SUM(G5056,G5058)</f>
        <v>0</v>
      </c>
      <c r="H5055" s="14">
        <f>SUM(H5056,H5058)</f>
        <v>0</v>
      </c>
    </row>
    <row r="5056" spans="1:8" ht="16.5" thickTop="1" thickBot="1" x14ac:dyDescent="0.3">
      <c r="A5056" s="5" t="s">
        <v>5952</v>
      </c>
      <c r="B5056" s="7" t="s">
        <v>20</v>
      </c>
      <c r="C5056" s="15">
        <v>0</v>
      </c>
      <c r="D5056" s="15">
        <v>0</v>
      </c>
      <c r="E5056" s="15">
        <f t="shared" si="485"/>
        <v>0</v>
      </c>
      <c r="F5056" s="15">
        <f>SUM(F5057)</f>
        <v>0</v>
      </c>
      <c r="G5056" s="15">
        <f>SUM(G5057)</f>
        <v>0</v>
      </c>
      <c r="H5056" s="15">
        <f>SUM(H5057)</f>
        <v>0</v>
      </c>
    </row>
    <row r="5057" spans="1:8" ht="16.5" thickTop="1" thickBot="1" x14ac:dyDescent="0.3">
      <c r="A5057" s="5" t="s">
        <v>5953</v>
      </c>
      <c r="B5057" s="8" t="s">
        <v>24</v>
      </c>
      <c r="C5057" s="15">
        <v>0</v>
      </c>
      <c r="D5057" s="15">
        <v>0</v>
      </c>
      <c r="E5057" s="15">
        <f t="shared" si="485"/>
        <v>0</v>
      </c>
      <c r="F5057" s="15">
        <v>0</v>
      </c>
      <c r="G5057" s="15">
        <v>0</v>
      </c>
      <c r="H5057" s="15">
        <v>0</v>
      </c>
    </row>
    <row r="5058" spans="1:8" ht="16.5" thickTop="1" thickBot="1" x14ac:dyDescent="0.3">
      <c r="A5058" s="5" t="s">
        <v>5954</v>
      </c>
      <c r="B5058" s="7" t="s">
        <v>36</v>
      </c>
      <c r="C5058" s="15">
        <v>0</v>
      </c>
      <c r="D5058" s="15">
        <v>0</v>
      </c>
      <c r="E5058" s="15">
        <f t="shared" si="485"/>
        <v>0</v>
      </c>
      <c r="F5058" s="15">
        <v>0</v>
      </c>
      <c r="G5058" s="15">
        <v>0</v>
      </c>
      <c r="H5058" s="15">
        <v>0</v>
      </c>
    </row>
    <row r="5059" spans="1:8" ht="46.5" thickTop="1" thickBot="1" x14ac:dyDescent="0.3">
      <c r="A5059" s="5" t="s">
        <v>5955</v>
      </c>
      <c r="B5059" s="6" t="s">
        <v>5956</v>
      </c>
      <c r="C5059" s="14">
        <v>875.50180999999998</v>
      </c>
      <c r="D5059" s="14">
        <v>724</v>
      </c>
      <c r="E5059" s="14">
        <f t="shared" si="485"/>
        <v>674</v>
      </c>
      <c r="F5059" s="14">
        <f t="shared" ref="F5059:H5060" si="488">SUM(F5068,F5077,F5082,F5085)</f>
        <v>674</v>
      </c>
      <c r="G5059" s="14">
        <f t="shared" si="488"/>
        <v>0</v>
      </c>
      <c r="H5059" s="14">
        <f t="shared" si="488"/>
        <v>0</v>
      </c>
    </row>
    <row r="5060" spans="1:8" ht="16.5" thickTop="1" thickBot="1" x14ac:dyDescent="0.3">
      <c r="A5060" s="5" t="s">
        <v>5957</v>
      </c>
      <c r="B5060" s="7" t="s">
        <v>20</v>
      </c>
      <c r="C5060" s="15">
        <v>807.27144999999996</v>
      </c>
      <c r="D5060" s="15">
        <v>714</v>
      </c>
      <c r="E5060" s="15">
        <f t="shared" si="485"/>
        <v>672</v>
      </c>
      <c r="F5060" s="15">
        <f t="shared" si="488"/>
        <v>672</v>
      </c>
      <c r="G5060" s="15">
        <f t="shared" si="488"/>
        <v>0</v>
      </c>
      <c r="H5060" s="15">
        <f t="shared" si="488"/>
        <v>0</v>
      </c>
    </row>
    <row r="5061" spans="1:8" ht="16.5" thickTop="1" thickBot="1" x14ac:dyDescent="0.3">
      <c r="A5061" s="5" t="s">
        <v>5958</v>
      </c>
      <c r="B5061" s="8" t="s">
        <v>22</v>
      </c>
      <c r="C5061" s="15">
        <v>332.97586999999999</v>
      </c>
      <c r="D5061" s="15">
        <v>351</v>
      </c>
      <c r="E5061" s="15">
        <f t="shared" si="485"/>
        <v>351</v>
      </c>
      <c r="F5061" s="15">
        <f>SUM(F5070)</f>
        <v>351</v>
      </c>
      <c r="G5061" s="15">
        <f>SUM(G5070)</f>
        <v>0</v>
      </c>
      <c r="H5061" s="15">
        <f>SUM(H5070)</f>
        <v>0</v>
      </c>
    </row>
    <row r="5062" spans="1:8" ht="16.5" thickTop="1" thickBot="1" x14ac:dyDescent="0.3">
      <c r="A5062" s="5" t="s">
        <v>5959</v>
      </c>
      <c r="B5062" s="8" t="s">
        <v>24</v>
      </c>
      <c r="C5062" s="15">
        <v>413.77145000000002</v>
      </c>
      <c r="D5062" s="15">
        <v>350</v>
      </c>
      <c r="E5062" s="15">
        <f t="shared" ref="E5062:E5125" si="489">SUM(F5062:H5062)</f>
        <v>308</v>
      </c>
      <c r="F5062" s="15">
        <f>SUM(F5071,F5079,F5084,F5087)</f>
        <v>308</v>
      </c>
      <c r="G5062" s="15">
        <f>SUM(G5071,G5079,G5084,G5087)</f>
        <v>0</v>
      </c>
      <c r="H5062" s="15">
        <f>SUM(H5071,H5079,H5084,H5087)</f>
        <v>0</v>
      </c>
    </row>
    <row r="5063" spans="1:8" ht="16.5" thickTop="1" thickBot="1" x14ac:dyDescent="0.3">
      <c r="A5063" s="5" t="s">
        <v>5960</v>
      </c>
      <c r="B5063" s="8" t="s">
        <v>30</v>
      </c>
      <c r="C5063" s="15">
        <v>41.449739999999998</v>
      </c>
      <c r="D5063" s="15">
        <v>0</v>
      </c>
      <c r="E5063" s="15">
        <f t="shared" si="489"/>
        <v>0</v>
      </c>
      <c r="F5063" s="15">
        <f t="shared" ref="F5063:H5065" si="490">SUM(F5072)</f>
        <v>0</v>
      </c>
      <c r="G5063" s="15">
        <f t="shared" si="490"/>
        <v>0</v>
      </c>
      <c r="H5063" s="15">
        <f t="shared" si="490"/>
        <v>0</v>
      </c>
    </row>
    <row r="5064" spans="1:8" ht="16.5" thickTop="1" thickBot="1" x14ac:dyDescent="0.3">
      <c r="A5064" s="5" t="s">
        <v>5961</v>
      </c>
      <c r="B5064" s="8" t="s">
        <v>32</v>
      </c>
      <c r="C5064" s="15">
        <v>18.763030000000001</v>
      </c>
      <c r="D5064" s="15">
        <v>12</v>
      </c>
      <c r="E5064" s="15">
        <f t="shared" si="489"/>
        <v>12</v>
      </c>
      <c r="F5064" s="15">
        <f t="shared" si="490"/>
        <v>12</v>
      </c>
      <c r="G5064" s="15">
        <f t="shared" si="490"/>
        <v>0</v>
      </c>
      <c r="H5064" s="15">
        <f t="shared" si="490"/>
        <v>0</v>
      </c>
    </row>
    <row r="5065" spans="1:8" ht="16.5" thickTop="1" thickBot="1" x14ac:dyDescent="0.3">
      <c r="A5065" s="5" t="s">
        <v>5962</v>
      </c>
      <c r="B5065" s="8" t="s">
        <v>34</v>
      </c>
      <c r="C5065" s="15">
        <v>0.31136000000000003</v>
      </c>
      <c r="D5065" s="15">
        <v>1</v>
      </c>
      <c r="E5065" s="15">
        <f t="shared" si="489"/>
        <v>1</v>
      </c>
      <c r="F5065" s="15">
        <f t="shared" si="490"/>
        <v>1</v>
      </c>
      <c r="G5065" s="15">
        <f t="shared" si="490"/>
        <v>0</v>
      </c>
      <c r="H5065" s="15">
        <f t="shared" si="490"/>
        <v>0</v>
      </c>
    </row>
    <row r="5066" spans="1:8" ht="16.5" thickTop="1" thickBot="1" x14ac:dyDescent="0.3">
      <c r="A5066" s="5" t="s">
        <v>5963</v>
      </c>
      <c r="B5066" s="7" t="s">
        <v>36</v>
      </c>
      <c r="C5066" s="15">
        <v>68.230360000000005</v>
      </c>
      <c r="D5066" s="15">
        <v>10</v>
      </c>
      <c r="E5066" s="15">
        <f t="shared" si="489"/>
        <v>2</v>
      </c>
      <c r="F5066" s="15">
        <f t="shared" ref="F5066:H5067" si="491">SUM(F5075,F5080)</f>
        <v>2</v>
      </c>
      <c r="G5066" s="15">
        <f t="shared" si="491"/>
        <v>0</v>
      </c>
      <c r="H5066" s="15">
        <f t="shared" si="491"/>
        <v>0</v>
      </c>
    </row>
    <row r="5067" spans="1:8" ht="16.5" thickTop="1" thickBot="1" x14ac:dyDescent="0.3">
      <c r="A5067" s="5" t="s">
        <v>5964</v>
      </c>
      <c r="B5067" s="7" t="s">
        <v>40</v>
      </c>
      <c r="C5067" s="15">
        <v>0</v>
      </c>
      <c r="D5067" s="15">
        <v>0</v>
      </c>
      <c r="E5067" s="15">
        <f t="shared" si="489"/>
        <v>0</v>
      </c>
      <c r="F5067" s="15">
        <f t="shared" si="491"/>
        <v>0</v>
      </c>
      <c r="G5067" s="15">
        <f t="shared" si="491"/>
        <v>0</v>
      </c>
      <c r="H5067" s="15">
        <f t="shared" si="491"/>
        <v>0</v>
      </c>
    </row>
    <row r="5068" spans="1:8" ht="31.5" thickTop="1" thickBot="1" x14ac:dyDescent="0.3">
      <c r="A5068" s="5" t="s">
        <v>5965</v>
      </c>
      <c r="B5068" s="6" t="s">
        <v>5966</v>
      </c>
      <c r="C5068" s="14">
        <v>776.02258000000006</v>
      </c>
      <c r="D5068" s="14">
        <v>624</v>
      </c>
      <c r="E5068" s="14">
        <f t="shared" si="489"/>
        <v>574</v>
      </c>
      <c r="F5068" s="14">
        <f>SUM(F5069,F5075:F5076)</f>
        <v>574</v>
      </c>
      <c r="G5068" s="14">
        <f>SUM(G5069,G5075:G5076)</f>
        <v>0</v>
      </c>
      <c r="H5068" s="14">
        <f>SUM(H5069,H5075:H5076)</f>
        <v>0</v>
      </c>
    </row>
    <row r="5069" spans="1:8" ht="16.5" thickTop="1" thickBot="1" x14ac:dyDescent="0.3">
      <c r="A5069" s="5" t="s">
        <v>5967</v>
      </c>
      <c r="B5069" s="7" t="s">
        <v>20</v>
      </c>
      <c r="C5069" s="15">
        <v>764.19222000000002</v>
      </c>
      <c r="D5069" s="15">
        <v>614</v>
      </c>
      <c r="E5069" s="15">
        <f t="shared" si="489"/>
        <v>572</v>
      </c>
      <c r="F5069" s="15">
        <f>SUM(F5070:F5074)</f>
        <v>572</v>
      </c>
      <c r="G5069" s="15">
        <f>SUM(G5070:G5074)</f>
        <v>0</v>
      </c>
      <c r="H5069" s="15">
        <f>SUM(H5070:H5074)</f>
        <v>0</v>
      </c>
    </row>
    <row r="5070" spans="1:8" ht="16.5" thickTop="1" thickBot="1" x14ac:dyDescent="0.3">
      <c r="A5070" s="5" t="s">
        <v>5968</v>
      </c>
      <c r="B5070" s="8" t="s">
        <v>22</v>
      </c>
      <c r="C5070" s="15">
        <v>332.97586999999999</v>
      </c>
      <c r="D5070" s="15">
        <v>351</v>
      </c>
      <c r="E5070" s="15">
        <f t="shared" si="489"/>
        <v>351</v>
      </c>
      <c r="F5070" s="15">
        <v>351</v>
      </c>
      <c r="G5070" s="15">
        <v>0</v>
      </c>
      <c r="H5070" s="15">
        <v>0</v>
      </c>
    </row>
    <row r="5071" spans="1:8" ht="16.5" thickTop="1" thickBot="1" x14ac:dyDescent="0.3">
      <c r="A5071" s="5" t="s">
        <v>5969</v>
      </c>
      <c r="B5071" s="8" t="s">
        <v>24</v>
      </c>
      <c r="C5071" s="15">
        <v>370.69222000000002</v>
      </c>
      <c r="D5071" s="15">
        <v>250</v>
      </c>
      <c r="E5071" s="15">
        <f t="shared" si="489"/>
        <v>208</v>
      </c>
      <c r="F5071" s="15">
        <v>208</v>
      </c>
      <c r="G5071" s="15">
        <v>0</v>
      </c>
      <c r="H5071" s="15">
        <v>0</v>
      </c>
    </row>
    <row r="5072" spans="1:8" ht="16.5" thickTop="1" thickBot="1" x14ac:dyDescent="0.3">
      <c r="A5072" s="5" t="s">
        <v>5970</v>
      </c>
      <c r="B5072" s="8" t="s">
        <v>30</v>
      </c>
      <c r="C5072" s="15">
        <v>41.449739999999998</v>
      </c>
      <c r="D5072" s="15">
        <v>0</v>
      </c>
      <c r="E5072" s="15">
        <f t="shared" si="489"/>
        <v>0</v>
      </c>
      <c r="F5072" s="15">
        <v>0</v>
      </c>
      <c r="G5072" s="15">
        <v>0</v>
      </c>
      <c r="H5072" s="15">
        <v>0</v>
      </c>
    </row>
    <row r="5073" spans="1:8" ht="16.5" thickTop="1" thickBot="1" x14ac:dyDescent="0.3">
      <c r="A5073" s="5" t="s">
        <v>5971</v>
      </c>
      <c r="B5073" s="8" t="s">
        <v>32</v>
      </c>
      <c r="C5073" s="15">
        <v>18.763030000000001</v>
      </c>
      <c r="D5073" s="15">
        <v>12</v>
      </c>
      <c r="E5073" s="15">
        <f t="shared" si="489"/>
        <v>12</v>
      </c>
      <c r="F5073" s="15">
        <v>12</v>
      </c>
      <c r="G5073" s="15">
        <v>0</v>
      </c>
      <c r="H5073" s="15">
        <v>0</v>
      </c>
    </row>
    <row r="5074" spans="1:8" ht="16.5" thickTop="1" thickBot="1" x14ac:dyDescent="0.3">
      <c r="A5074" s="5" t="s">
        <v>5972</v>
      </c>
      <c r="B5074" s="8" t="s">
        <v>34</v>
      </c>
      <c r="C5074" s="15">
        <v>0.31136000000000003</v>
      </c>
      <c r="D5074" s="15">
        <v>1</v>
      </c>
      <c r="E5074" s="15">
        <f t="shared" si="489"/>
        <v>1</v>
      </c>
      <c r="F5074" s="15">
        <v>1</v>
      </c>
      <c r="G5074" s="15">
        <v>0</v>
      </c>
      <c r="H5074" s="15">
        <v>0</v>
      </c>
    </row>
    <row r="5075" spans="1:8" ht="16.5" thickTop="1" thickBot="1" x14ac:dyDescent="0.3">
      <c r="A5075" s="5" t="s">
        <v>5973</v>
      </c>
      <c r="B5075" s="7" t="s">
        <v>36</v>
      </c>
      <c r="C5075" s="15">
        <v>11.830360000000001</v>
      </c>
      <c r="D5075" s="15">
        <v>10</v>
      </c>
      <c r="E5075" s="15">
        <f t="shared" si="489"/>
        <v>2</v>
      </c>
      <c r="F5075" s="15">
        <v>2</v>
      </c>
      <c r="G5075" s="15">
        <v>0</v>
      </c>
      <c r="H5075" s="15">
        <v>0</v>
      </c>
    </row>
    <row r="5076" spans="1:8" ht="16.5" thickTop="1" thickBot="1" x14ac:dyDescent="0.3">
      <c r="A5076" s="5" t="s">
        <v>5974</v>
      </c>
      <c r="B5076" s="7" t="s">
        <v>40</v>
      </c>
      <c r="C5076" s="15">
        <v>0</v>
      </c>
      <c r="D5076" s="15">
        <v>0</v>
      </c>
      <c r="E5076" s="15">
        <f t="shared" si="489"/>
        <v>0</v>
      </c>
      <c r="F5076" s="15">
        <v>0</v>
      </c>
      <c r="G5076" s="15">
        <v>0</v>
      </c>
      <c r="H5076" s="15">
        <v>0</v>
      </c>
    </row>
    <row r="5077" spans="1:8" ht="31.5" thickTop="1" thickBot="1" x14ac:dyDescent="0.3">
      <c r="A5077" s="5" t="s">
        <v>5975</v>
      </c>
      <c r="B5077" s="6" t="s">
        <v>5976</v>
      </c>
      <c r="C5077" s="14">
        <v>99.479230000000001</v>
      </c>
      <c r="D5077" s="14">
        <v>100</v>
      </c>
      <c r="E5077" s="14">
        <f t="shared" si="489"/>
        <v>100</v>
      </c>
      <c r="F5077" s="14">
        <f>SUM(F5078,F5080:F5081)</f>
        <v>100</v>
      </c>
      <c r="G5077" s="14">
        <f>SUM(G5078,G5080:G5081)</f>
        <v>0</v>
      </c>
      <c r="H5077" s="14">
        <f>SUM(H5078,H5080:H5081)</f>
        <v>0</v>
      </c>
    </row>
    <row r="5078" spans="1:8" ht="16.5" thickTop="1" thickBot="1" x14ac:dyDescent="0.3">
      <c r="A5078" s="5" t="s">
        <v>5977</v>
      </c>
      <c r="B5078" s="7" t="s">
        <v>20</v>
      </c>
      <c r="C5078" s="15">
        <v>43.079230000000003</v>
      </c>
      <c r="D5078" s="15">
        <v>100</v>
      </c>
      <c r="E5078" s="15">
        <f t="shared" si="489"/>
        <v>100</v>
      </c>
      <c r="F5078" s="15">
        <f>SUM(F5079)</f>
        <v>100</v>
      </c>
      <c r="G5078" s="15">
        <f>SUM(G5079)</f>
        <v>0</v>
      </c>
      <c r="H5078" s="15">
        <f>SUM(H5079)</f>
        <v>0</v>
      </c>
    </row>
    <row r="5079" spans="1:8" ht="16.5" thickTop="1" thickBot="1" x14ac:dyDescent="0.3">
      <c r="A5079" s="5" t="s">
        <v>5978</v>
      </c>
      <c r="B5079" s="8" t="s">
        <v>24</v>
      </c>
      <c r="C5079" s="15">
        <v>43.079230000000003</v>
      </c>
      <c r="D5079" s="15">
        <v>100</v>
      </c>
      <c r="E5079" s="15">
        <f t="shared" si="489"/>
        <v>100</v>
      </c>
      <c r="F5079" s="15">
        <v>100</v>
      </c>
      <c r="G5079" s="15">
        <v>0</v>
      </c>
      <c r="H5079" s="15">
        <v>0</v>
      </c>
    </row>
    <row r="5080" spans="1:8" ht="16.5" thickTop="1" thickBot="1" x14ac:dyDescent="0.3">
      <c r="A5080" s="5" t="s">
        <v>5979</v>
      </c>
      <c r="B5080" s="7" t="s">
        <v>36</v>
      </c>
      <c r="C5080" s="15">
        <v>56.4</v>
      </c>
      <c r="D5080" s="15">
        <v>0</v>
      </c>
      <c r="E5080" s="15">
        <f t="shared" si="489"/>
        <v>0</v>
      </c>
      <c r="F5080" s="15">
        <v>0</v>
      </c>
      <c r="G5080" s="15">
        <v>0</v>
      </c>
      <c r="H5080" s="15">
        <v>0</v>
      </c>
    </row>
    <row r="5081" spans="1:8" ht="16.5" thickTop="1" thickBot="1" x14ac:dyDescent="0.3">
      <c r="A5081" s="5" t="s">
        <v>5980</v>
      </c>
      <c r="B5081" s="7" t="s">
        <v>40</v>
      </c>
      <c r="C5081" s="15">
        <v>0</v>
      </c>
      <c r="D5081" s="15">
        <v>0</v>
      </c>
      <c r="E5081" s="15">
        <f t="shared" si="489"/>
        <v>0</v>
      </c>
      <c r="F5081" s="15">
        <v>0</v>
      </c>
      <c r="G5081" s="15">
        <v>0</v>
      </c>
      <c r="H5081" s="15">
        <v>0</v>
      </c>
    </row>
    <row r="5082" spans="1:8" ht="16.5" thickTop="1" thickBot="1" x14ac:dyDescent="0.3">
      <c r="A5082" s="5" t="s">
        <v>5981</v>
      </c>
      <c r="B5082" s="6" t="s">
        <v>5982</v>
      </c>
      <c r="C5082" s="14">
        <v>0</v>
      </c>
      <c r="D5082" s="14">
        <v>0</v>
      </c>
      <c r="E5082" s="14">
        <f t="shared" si="489"/>
        <v>0</v>
      </c>
      <c r="F5082" s="14">
        <f t="shared" ref="F5082:H5083" si="492">SUM(F5083)</f>
        <v>0</v>
      </c>
      <c r="G5082" s="14">
        <f t="shared" si="492"/>
        <v>0</v>
      </c>
      <c r="H5082" s="14">
        <f t="shared" si="492"/>
        <v>0</v>
      </c>
    </row>
    <row r="5083" spans="1:8" ht="16.5" thickTop="1" thickBot="1" x14ac:dyDescent="0.3">
      <c r="A5083" s="5" t="s">
        <v>5983</v>
      </c>
      <c r="B5083" s="7" t="s">
        <v>20</v>
      </c>
      <c r="C5083" s="15">
        <v>0</v>
      </c>
      <c r="D5083" s="15">
        <v>0</v>
      </c>
      <c r="E5083" s="15">
        <f t="shared" si="489"/>
        <v>0</v>
      </c>
      <c r="F5083" s="15">
        <f t="shared" si="492"/>
        <v>0</v>
      </c>
      <c r="G5083" s="15">
        <f t="shared" si="492"/>
        <v>0</v>
      </c>
      <c r="H5083" s="15">
        <f t="shared" si="492"/>
        <v>0</v>
      </c>
    </row>
    <row r="5084" spans="1:8" ht="16.5" thickTop="1" thickBot="1" x14ac:dyDescent="0.3">
      <c r="A5084" s="5" t="s">
        <v>5984</v>
      </c>
      <c r="B5084" s="8" t="s">
        <v>24</v>
      </c>
      <c r="C5084" s="15">
        <v>0</v>
      </c>
      <c r="D5084" s="15">
        <v>0</v>
      </c>
      <c r="E5084" s="15">
        <f t="shared" si="489"/>
        <v>0</v>
      </c>
      <c r="F5084" s="15">
        <v>0</v>
      </c>
      <c r="G5084" s="15">
        <v>0</v>
      </c>
      <c r="H5084" s="15">
        <v>0</v>
      </c>
    </row>
    <row r="5085" spans="1:8" ht="16.5" thickTop="1" thickBot="1" x14ac:dyDescent="0.3">
      <c r="A5085" s="5" t="s">
        <v>5985</v>
      </c>
      <c r="B5085" s="6" t="s">
        <v>5986</v>
      </c>
      <c r="C5085" s="14">
        <v>0</v>
      </c>
      <c r="D5085" s="14">
        <v>0</v>
      </c>
      <c r="E5085" s="14">
        <f t="shared" si="489"/>
        <v>0</v>
      </c>
      <c r="F5085" s="14">
        <f t="shared" ref="F5085:H5086" si="493">SUM(F5086)</f>
        <v>0</v>
      </c>
      <c r="G5085" s="14">
        <f t="shared" si="493"/>
        <v>0</v>
      </c>
      <c r="H5085" s="14">
        <f t="shared" si="493"/>
        <v>0</v>
      </c>
    </row>
    <row r="5086" spans="1:8" ht="16.5" thickTop="1" thickBot="1" x14ac:dyDescent="0.3">
      <c r="A5086" s="5" t="s">
        <v>5987</v>
      </c>
      <c r="B5086" s="7" t="s">
        <v>20</v>
      </c>
      <c r="C5086" s="15">
        <v>0</v>
      </c>
      <c r="D5086" s="15">
        <v>0</v>
      </c>
      <c r="E5086" s="15">
        <f t="shared" si="489"/>
        <v>0</v>
      </c>
      <c r="F5086" s="15">
        <f t="shared" si="493"/>
        <v>0</v>
      </c>
      <c r="G5086" s="15">
        <f t="shared" si="493"/>
        <v>0</v>
      </c>
      <c r="H5086" s="15">
        <f t="shared" si="493"/>
        <v>0</v>
      </c>
    </row>
    <row r="5087" spans="1:8" ht="16.5" thickTop="1" thickBot="1" x14ac:dyDescent="0.3">
      <c r="A5087" s="5" t="s">
        <v>5988</v>
      </c>
      <c r="B5087" s="8" t="s">
        <v>24</v>
      </c>
      <c r="C5087" s="15">
        <v>0</v>
      </c>
      <c r="D5087" s="15">
        <v>0</v>
      </c>
      <c r="E5087" s="15">
        <f t="shared" si="489"/>
        <v>0</v>
      </c>
      <c r="F5087" s="15">
        <v>0</v>
      </c>
      <c r="G5087" s="15">
        <v>0</v>
      </c>
      <c r="H5087" s="15">
        <v>0</v>
      </c>
    </row>
    <row r="5088" spans="1:8" ht="16.5" thickTop="1" thickBot="1" x14ac:dyDescent="0.3">
      <c r="A5088" s="5" t="s">
        <v>5989</v>
      </c>
      <c r="B5088" s="6" t="s">
        <v>5990</v>
      </c>
      <c r="C5088" s="14">
        <v>0</v>
      </c>
      <c r="D5088" s="14">
        <v>900</v>
      </c>
      <c r="E5088" s="14">
        <f t="shared" si="489"/>
        <v>790</v>
      </c>
      <c r="F5088" s="14">
        <f>SUM(F5089,F5094)</f>
        <v>790</v>
      </c>
      <c r="G5088" s="14">
        <f>SUM(G5089,G5094)</f>
        <v>0</v>
      </c>
      <c r="H5088" s="14">
        <f>SUM(H5089,H5094)</f>
        <v>0</v>
      </c>
    </row>
    <row r="5089" spans="1:8" ht="16.5" thickTop="1" thickBot="1" x14ac:dyDescent="0.3">
      <c r="A5089" s="5" t="s">
        <v>5991</v>
      </c>
      <c r="B5089" s="7" t="s">
        <v>20</v>
      </c>
      <c r="C5089" s="15">
        <v>0</v>
      </c>
      <c r="D5089" s="15">
        <v>889</v>
      </c>
      <c r="E5089" s="15">
        <f t="shared" si="489"/>
        <v>787</v>
      </c>
      <c r="F5089" s="15">
        <f>SUM(F5090:F5093)</f>
        <v>787</v>
      </c>
      <c r="G5089" s="15">
        <f>SUM(G5090:G5093)</f>
        <v>0</v>
      </c>
      <c r="H5089" s="15">
        <f>SUM(H5090:H5093)</f>
        <v>0</v>
      </c>
    </row>
    <row r="5090" spans="1:8" ht="16.5" thickTop="1" thickBot="1" x14ac:dyDescent="0.3">
      <c r="A5090" s="5" t="s">
        <v>5992</v>
      </c>
      <c r="B5090" s="8" t="s">
        <v>22</v>
      </c>
      <c r="C5090" s="15">
        <v>0</v>
      </c>
      <c r="D5090" s="15">
        <v>478</v>
      </c>
      <c r="E5090" s="15">
        <f t="shared" si="489"/>
        <v>460</v>
      </c>
      <c r="F5090" s="15">
        <v>460</v>
      </c>
      <c r="G5090" s="15">
        <v>0</v>
      </c>
      <c r="H5090" s="15">
        <v>0</v>
      </c>
    </row>
    <row r="5091" spans="1:8" ht="16.5" thickTop="1" thickBot="1" x14ac:dyDescent="0.3">
      <c r="A5091" s="5" t="s">
        <v>5993</v>
      </c>
      <c r="B5091" s="8" t="s">
        <v>24</v>
      </c>
      <c r="C5091" s="15">
        <v>0</v>
      </c>
      <c r="D5091" s="15">
        <v>408</v>
      </c>
      <c r="E5091" s="15">
        <f t="shared" si="489"/>
        <v>318</v>
      </c>
      <c r="F5091" s="15">
        <v>318</v>
      </c>
      <c r="G5091" s="15">
        <v>0</v>
      </c>
      <c r="H5091" s="15">
        <v>0</v>
      </c>
    </row>
    <row r="5092" spans="1:8" ht="16.5" thickTop="1" thickBot="1" x14ac:dyDescent="0.3">
      <c r="A5092" s="5" t="s">
        <v>5994</v>
      </c>
      <c r="B5092" s="8" t="s">
        <v>32</v>
      </c>
      <c r="C5092" s="15">
        <v>0</v>
      </c>
      <c r="D5092" s="15">
        <v>1</v>
      </c>
      <c r="E5092" s="15">
        <f t="shared" si="489"/>
        <v>7</v>
      </c>
      <c r="F5092" s="15">
        <v>7</v>
      </c>
      <c r="G5092" s="15">
        <v>0</v>
      </c>
      <c r="H5092" s="15">
        <v>0</v>
      </c>
    </row>
    <row r="5093" spans="1:8" ht="16.5" thickTop="1" thickBot="1" x14ac:dyDescent="0.3">
      <c r="A5093" s="5" t="s">
        <v>5995</v>
      </c>
      <c r="B5093" s="8" t="s">
        <v>34</v>
      </c>
      <c r="C5093" s="15">
        <v>0</v>
      </c>
      <c r="D5093" s="15">
        <v>2</v>
      </c>
      <c r="E5093" s="15">
        <f t="shared" si="489"/>
        <v>2</v>
      </c>
      <c r="F5093" s="15">
        <v>2</v>
      </c>
      <c r="G5093" s="15">
        <v>0</v>
      </c>
      <c r="H5093" s="15">
        <v>0</v>
      </c>
    </row>
    <row r="5094" spans="1:8" ht="16.5" thickTop="1" thickBot="1" x14ac:dyDescent="0.3">
      <c r="A5094" s="5" t="s">
        <v>5996</v>
      </c>
      <c r="B5094" s="7" t="s">
        <v>36</v>
      </c>
      <c r="C5094" s="15">
        <v>0</v>
      </c>
      <c r="D5094" s="15">
        <v>11</v>
      </c>
      <c r="E5094" s="15">
        <f t="shared" si="489"/>
        <v>3</v>
      </c>
      <c r="F5094" s="15">
        <v>3</v>
      </c>
      <c r="G5094" s="15">
        <v>0</v>
      </c>
      <c r="H5094" s="15">
        <v>0</v>
      </c>
    </row>
    <row r="5095" spans="1:8" ht="46.5" thickTop="1" thickBot="1" x14ac:dyDescent="0.3">
      <c r="A5095" s="5" t="s">
        <v>5997</v>
      </c>
      <c r="B5095" s="6" t="s">
        <v>5998</v>
      </c>
      <c r="C5095" s="14">
        <v>587.90474000000006</v>
      </c>
      <c r="D5095" s="14">
        <v>0</v>
      </c>
      <c r="E5095" s="14">
        <f t="shared" si="489"/>
        <v>0</v>
      </c>
      <c r="F5095" s="14">
        <f t="shared" ref="F5095:H5103" si="494">SUM(F5104)</f>
        <v>0</v>
      </c>
      <c r="G5095" s="14">
        <f t="shared" si="494"/>
        <v>0</v>
      </c>
      <c r="H5095" s="14">
        <f t="shared" si="494"/>
        <v>0</v>
      </c>
    </row>
    <row r="5096" spans="1:8" ht="16.5" thickTop="1" thickBot="1" x14ac:dyDescent="0.3">
      <c r="A5096" s="5" t="s">
        <v>5999</v>
      </c>
      <c r="B5096" s="7" t="s">
        <v>20</v>
      </c>
      <c r="C5096" s="15">
        <v>583.25574000000006</v>
      </c>
      <c r="D5096" s="15">
        <v>0</v>
      </c>
      <c r="E5096" s="15">
        <f t="shared" si="489"/>
        <v>0</v>
      </c>
      <c r="F5096" s="15">
        <f t="shared" si="494"/>
        <v>0</v>
      </c>
      <c r="G5096" s="15">
        <f t="shared" si="494"/>
        <v>0</v>
      </c>
      <c r="H5096" s="15">
        <f t="shared" si="494"/>
        <v>0</v>
      </c>
    </row>
    <row r="5097" spans="1:8" ht="16.5" thickTop="1" thickBot="1" x14ac:dyDescent="0.3">
      <c r="A5097" s="5" t="s">
        <v>6000</v>
      </c>
      <c r="B5097" s="8" t="s">
        <v>22</v>
      </c>
      <c r="C5097" s="15">
        <v>419.15640000000002</v>
      </c>
      <c r="D5097" s="15">
        <v>0</v>
      </c>
      <c r="E5097" s="15">
        <f t="shared" si="489"/>
        <v>0</v>
      </c>
      <c r="F5097" s="15">
        <f t="shared" si="494"/>
        <v>0</v>
      </c>
      <c r="G5097" s="15">
        <f t="shared" si="494"/>
        <v>0</v>
      </c>
      <c r="H5097" s="15">
        <f t="shared" si="494"/>
        <v>0</v>
      </c>
    </row>
    <row r="5098" spans="1:8" ht="16.5" thickTop="1" thickBot="1" x14ac:dyDescent="0.3">
      <c r="A5098" s="5" t="s">
        <v>6001</v>
      </c>
      <c r="B5098" s="8" t="s">
        <v>24</v>
      </c>
      <c r="C5098" s="15">
        <v>140.24441999999999</v>
      </c>
      <c r="D5098" s="15">
        <v>0</v>
      </c>
      <c r="E5098" s="15">
        <f t="shared" si="489"/>
        <v>0</v>
      </c>
      <c r="F5098" s="15">
        <f t="shared" si="494"/>
        <v>0</v>
      </c>
      <c r="G5098" s="15">
        <f t="shared" si="494"/>
        <v>0</v>
      </c>
      <c r="H5098" s="15">
        <f t="shared" si="494"/>
        <v>0</v>
      </c>
    </row>
    <row r="5099" spans="1:8" ht="16.5" thickTop="1" thickBot="1" x14ac:dyDescent="0.3">
      <c r="A5099" s="5" t="s">
        <v>6002</v>
      </c>
      <c r="B5099" s="8" t="s">
        <v>30</v>
      </c>
      <c r="C5099" s="15">
        <v>23.85492</v>
      </c>
      <c r="D5099" s="15">
        <v>0</v>
      </c>
      <c r="E5099" s="15">
        <f t="shared" si="489"/>
        <v>0</v>
      </c>
      <c r="F5099" s="15">
        <f t="shared" si="494"/>
        <v>0</v>
      </c>
      <c r="G5099" s="15">
        <f t="shared" si="494"/>
        <v>0</v>
      </c>
      <c r="H5099" s="15">
        <f t="shared" si="494"/>
        <v>0</v>
      </c>
    </row>
    <row r="5100" spans="1:8" ht="16.5" thickTop="1" thickBot="1" x14ac:dyDescent="0.3">
      <c r="A5100" s="5" t="s">
        <v>6003</v>
      </c>
      <c r="B5100" s="8" t="s">
        <v>32</v>
      </c>
      <c r="C5100" s="15">
        <v>0</v>
      </c>
      <c r="D5100" s="15">
        <v>0</v>
      </c>
      <c r="E5100" s="15">
        <f t="shared" si="489"/>
        <v>0</v>
      </c>
      <c r="F5100" s="15">
        <f t="shared" si="494"/>
        <v>0</v>
      </c>
      <c r="G5100" s="15">
        <f t="shared" si="494"/>
        <v>0</v>
      </c>
      <c r="H5100" s="15">
        <f t="shared" si="494"/>
        <v>0</v>
      </c>
    </row>
    <row r="5101" spans="1:8" ht="16.5" thickTop="1" thickBot="1" x14ac:dyDescent="0.3">
      <c r="A5101" s="5" t="s">
        <v>6004</v>
      </c>
      <c r="B5101" s="8" t="s">
        <v>34</v>
      </c>
      <c r="C5101" s="15">
        <v>0</v>
      </c>
      <c r="D5101" s="15">
        <v>0</v>
      </c>
      <c r="E5101" s="15">
        <f t="shared" si="489"/>
        <v>0</v>
      </c>
      <c r="F5101" s="15">
        <f t="shared" si="494"/>
        <v>0</v>
      </c>
      <c r="G5101" s="15">
        <f t="shared" si="494"/>
        <v>0</v>
      </c>
      <c r="H5101" s="15">
        <f t="shared" si="494"/>
        <v>0</v>
      </c>
    </row>
    <row r="5102" spans="1:8" ht="16.5" thickTop="1" thickBot="1" x14ac:dyDescent="0.3">
      <c r="A5102" s="5" t="s">
        <v>6005</v>
      </c>
      <c r="B5102" s="7" t="s">
        <v>36</v>
      </c>
      <c r="C5102" s="15">
        <v>4.649</v>
      </c>
      <c r="D5102" s="15">
        <v>0</v>
      </c>
      <c r="E5102" s="15">
        <f t="shared" si="489"/>
        <v>0</v>
      </c>
      <c r="F5102" s="15">
        <f t="shared" si="494"/>
        <v>0</v>
      </c>
      <c r="G5102" s="15">
        <f t="shared" si="494"/>
        <v>0</v>
      </c>
      <c r="H5102" s="15">
        <f t="shared" si="494"/>
        <v>0</v>
      </c>
    </row>
    <row r="5103" spans="1:8" ht="16.5" thickTop="1" thickBot="1" x14ac:dyDescent="0.3">
      <c r="A5103" s="5" t="s">
        <v>6006</v>
      </c>
      <c r="B5103" s="7" t="s">
        <v>40</v>
      </c>
      <c r="C5103" s="15">
        <v>0</v>
      </c>
      <c r="D5103" s="15">
        <v>0</v>
      </c>
      <c r="E5103" s="15">
        <f t="shared" si="489"/>
        <v>0</v>
      </c>
      <c r="F5103" s="15">
        <f t="shared" si="494"/>
        <v>0</v>
      </c>
      <c r="G5103" s="15">
        <f t="shared" si="494"/>
        <v>0</v>
      </c>
      <c r="H5103" s="15">
        <f t="shared" si="494"/>
        <v>0</v>
      </c>
    </row>
    <row r="5104" spans="1:8" ht="16.5" thickTop="1" thickBot="1" x14ac:dyDescent="0.3">
      <c r="A5104" s="5" t="s">
        <v>6007</v>
      </c>
      <c r="B5104" s="6" t="s">
        <v>6008</v>
      </c>
      <c r="C5104" s="14">
        <v>587.90474000000006</v>
      </c>
      <c r="D5104" s="14">
        <v>0</v>
      </c>
      <c r="E5104" s="14">
        <f t="shared" si="489"/>
        <v>0</v>
      </c>
      <c r="F5104" s="14">
        <f>SUM(F5105,F5111:F5112)</f>
        <v>0</v>
      </c>
      <c r="G5104" s="14">
        <f>SUM(G5105,G5111:G5112)</f>
        <v>0</v>
      </c>
      <c r="H5104" s="14">
        <f>SUM(H5105,H5111:H5112)</f>
        <v>0</v>
      </c>
    </row>
    <row r="5105" spans="1:8" ht="16.5" thickTop="1" thickBot="1" x14ac:dyDescent="0.3">
      <c r="A5105" s="5" t="s">
        <v>6009</v>
      </c>
      <c r="B5105" s="7" t="s">
        <v>20</v>
      </c>
      <c r="C5105" s="15">
        <v>583.25574000000006</v>
      </c>
      <c r="D5105" s="15">
        <v>0</v>
      </c>
      <c r="E5105" s="15">
        <f t="shared" si="489"/>
        <v>0</v>
      </c>
      <c r="F5105" s="15">
        <f>SUM(F5106:F5110)</f>
        <v>0</v>
      </c>
      <c r="G5105" s="15">
        <f>SUM(G5106:G5110)</f>
        <v>0</v>
      </c>
      <c r="H5105" s="15">
        <f>SUM(H5106:H5110)</f>
        <v>0</v>
      </c>
    </row>
    <row r="5106" spans="1:8" ht="16.5" thickTop="1" thickBot="1" x14ac:dyDescent="0.3">
      <c r="A5106" s="5" t="s">
        <v>6010</v>
      </c>
      <c r="B5106" s="8" t="s">
        <v>22</v>
      </c>
      <c r="C5106" s="15">
        <v>419.15640000000002</v>
      </c>
      <c r="D5106" s="15">
        <v>0</v>
      </c>
      <c r="E5106" s="15">
        <f t="shared" si="489"/>
        <v>0</v>
      </c>
      <c r="F5106" s="15">
        <v>0</v>
      </c>
      <c r="G5106" s="15">
        <v>0</v>
      </c>
      <c r="H5106" s="15">
        <v>0</v>
      </c>
    </row>
    <row r="5107" spans="1:8" ht="16.5" thickTop="1" thickBot="1" x14ac:dyDescent="0.3">
      <c r="A5107" s="5" t="s">
        <v>6011</v>
      </c>
      <c r="B5107" s="8" t="s">
        <v>24</v>
      </c>
      <c r="C5107" s="15">
        <v>140.24441999999999</v>
      </c>
      <c r="D5107" s="15">
        <v>0</v>
      </c>
      <c r="E5107" s="15">
        <f t="shared" si="489"/>
        <v>0</v>
      </c>
      <c r="F5107" s="15">
        <v>0</v>
      </c>
      <c r="G5107" s="15">
        <v>0</v>
      </c>
      <c r="H5107" s="15">
        <v>0</v>
      </c>
    </row>
    <row r="5108" spans="1:8" ht="16.5" thickTop="1" thickBot="1" x14ac:dyDescent="0.3">
      <c r="A5108" s="5" t="s">
        <v>6012</v>
      </c>
      <c r="B5108" s="8" t="s">
        <v>30</v>
      </c>
      <c r="C5108" s="15">
        <v>23.85492</v>
      </c>
      <c r="D5108" s="15">
        <v>0</v>
      </c>
      <c r="E5108" s="15">
        <f t="shared" si="489"/>
        <v>0</v>
      </c>
      <c r="F5108" s="15">
        <v>0</v>
      </c>
      <c r="G5108" s="15">
        <v>0</v>
      </c>
      <c r="H5108" s="15">
        <v>0</v>
      </c>
    </row>
    <row r="5109" spans="1:8" ht="16.5" thickTop="1" thickBot="1" x14ac:dyDescent="0.3">
      <c r="A5109" s="5" t="s">
        <v>6013</v>
      </c>
      <c r="B5109" s="8" t="s">
        <v>32</v>
      </c>
      <c r="C5109" s="15">
        <v>0</v>
      </c>
      <c r="D5109" s="15">
        <v>0</v>
      </c>
      <c r="E5109" s="15">
        <f t="shared" si="489"/>
        <v>0</v>
      </c>
      <c r="F5109" s="15">
        <v>0</v>
      </c>
      <c r="G5109" s="15">
        <v>0</v>
      </c>
      <c r="H5109" s="15">
        <v>0</v>
      </c>
    </row>
    <row r="5110" spans="1:8" ht="16.5" thickTop="1" thickBot="1" x14ac:dyDescent="0.3">
      <c r="A5110" s="5" t="s">
        <v>6014</v>
      </c>
      <c r="B5110" s="8" t="s">
        <v>34</v>
      </c>
      <c r="C5110" s="15">
        <v>0</v>
      </c>
      <c r="D5110" s="15">
        <v>0</v>
      </c>
      <c r="E5110" s="15">
        <f t="shared" si="489"/>
        <v>0</v>
      </c>
      <c r="F5110" s="15">
        <v>0</v>
      </c>
      <c r="G5110" s="15">
        <v>0</v>
      </c>
      <c r="H5110" s="15">
        <v>0</v>
      </c>
    </row>
    <row r="5111" spans="1:8" ht="16.5" thickTop="1" thickBot="1" x14ac:dyDescent="0.3">
      <c r="A5111" s="5" t="s">
        <v>6015</v>
      </c>
      <c r="B5111" s="7" t="s">
        <v>36</v>
      </c>
      <c r="C5111" s="15">
        <v>4.649</v>
      </c>
      <c r="D5111" s="15">
        <v>0</v>
      </c>
      <c r="E5111" s="15">
        <f t="shared" si="489"/>
        <v>0</v>
      </c>
      <c r="F5111" s="15">
        <v>0</v>
      </c>
      <c r="G5111" s="15">
        <v>0</v>
      </c>
      <c r="H5111" s="15">
        <v>0</v>
      </c>
    </row>
    <row r="5112" spans="1:8" ht="16.5" thickTop="1" thickBot="1" x14ac:dyDescent="0.3">
      <c r="A5112" s="5" t="s">
        <v>6016</v>
      </c>
      <c r="B5112" s="7" t="s">
        <v>40</v>
      </c>
      <c r="C5112" s="15">
        <v>0</v>
      </c>
      <c r="D5112" s="15">
        <v>0</v>
      </c>
      <c r="E5112" s="15">
        <f t="shared" si="489"/>
        <v>0</v>
      </c>
      <c r="F5112" s="15">
        <v>0</v>
      </c>
      <c r="G5112" s="15">
        <v>0</v>
      </c>
      <c r="H5112" s="15">
        <v>0</v>
      </c>
    </row>
    <row r="5113" spans="1:8" ht="31.5" thickTop="1" thickBot="1" x14ac:dyDescent="0.3">
      <c r="A5113" s="5" t="s">
        <v>6017</v>
      </c>
      <c r="B5113" s="6" t="s">
        <v>6018</v>
      </c>
      <c r="C5113" s="14">
        <v>102150.35030000001</v>
      </c>
      <c r="D5113" s="14">
        <v>90000</v>
      </c>
      <c r="E5113" s="14">
        <f t="shared" si="489"/>
        <v>98275</v>
      </c>
      <c r="F5113" s="14">
        <f t="shared" ref="F5113:H5114" si="495">SUM(F5124,F5134,F5239,F5253)</f>
        <v>98275</v>
      </c>
      <c r="G5113" s="14">
        <f t="shared" si="495"/>
        <v>0</v>
      </c>
      <c r="H5113" s="14">
        <f t="shared" si="495"/>
        <v>0</v>
      </c>
    </row>
    <row r="5114" spans="1:8" ht="16.5" thickTop="1" thickBot="1" x14ac:dyDescent="0.3">
      <c r="A5114" s="5" t="s">
        <v>6019</v>
      </c>
      <c r="B5114" s="7" t="s">
        <v>20</v>
      </c>
      <c r="C5114" s="15">
        <v>92606.023939999999</v>
      </c>
      <c r="D5114" s="15">
        <v>77554</v>
      </c>
      <c r="E5114" s="15">
        <f t="shared" si="489"/>
        <v>74805</v>
      </c>
      <c r="F5114" s="15">
        <f t="shared" si="495"/>
        <v>74805</v>
      </c>
      <c r="G5114" s="15">
        <f t="shared" si="495"/>
        <v>0</v>
      </c>
      <c r="H5114" s="15">
        <f t="shared" si="495"/>
        <v>0</v>
      </c>
    </row>
    <row r="5115" spans="1:8" ht="16.5" thickTop="1" thickBot="1" x14ac:dyDescent="0.3">
      <c r="A5115" s="5" t="s">
        <v>6020</v>
      </c>
      <c r="B5115" s="8" t="s">
        <v>22</v>
      </c>
      <c r="C5115" s="15">
        <v>5088.8731900000002</v>
      </c>
      <c r="D5115" s="15">
        <v>4612</v>
      </c>
      <c r="E5115" s="15">
        <f t="shared" si="489"/>
        <v>4529</v>
      </c>
      <c r="F5115" s="15">
        <f t="shared" ref="F5115:H5118" si="496">SUM(F5126,F5136,F5255)</f>
        <v>4529</v>
      </c>
      <c r="G5115" s="15">
        <f t="shared" si="496"/>
        <v>0</v>
      </c>
      <c r="H5115" s="15">
        <f t="shared" si="496"/>
        <v>0</v>
      </c>
    </row>
    <row r="5116" spans="1:8" ht="16.5" thickTop="1" thickBot="1" x14ac:dyDescent="0.3">
      <c r="A5116" s="5" t="s">
        <v>6021</v>
      </c>
      <c r="B5116" s="8" t="s">
        <v>24</v>
      </c>
      <c r="C5116" s="15">
        <v>3933.86744</v>
      </c>
      <c r="D5116" s="15">
        <v>4653</v>
      </c>
      <c r="E5116" s="15">
        <f t="shared" si="489"/>
        <v>4146</v>
      </c>
      <c r="F5116" s="15">
        <f t="shared" si="496"/>
        <v>4146</v>
      </c>
      <c r="G5116" s="15">
        <f t="shared" si="496"/>
        <v>0</v>
      </c>
      <c r="H5116" s="15">
        <f t="shared" si="496"/>
        <v>0</v>
      </c>
    </row>
    <row r="5117" spans="1:8" ht="16.5" thickTop="1" thickBot="1" x14ac:dyDescent="0.3">
      <c r="A5117" s="5" t="s">
        <v>6022</v>
      </c>
      <c r="B5117" s="8" t="s">
        <v>28</v>
      </c>
      <c r="C5117" s="15">
        <v>61213.341910000003</v>
      </c>
      <c r="D5117" s="15">
        <v>59548</v>
      </c>
      <c r="E5117" s="15">
        <f t="shared" si="489"/>
        <v>57827</v>
      </c>
      <c r="F5117" s="15">
        <f t="shared" si="496"/>
        <v>57827</v>
      </c>
      <c r="G5117" s="15">
        <f t="shared" si="496"/>
        <v>0</v>
      </c>
      <c r="H5117" s="15">
        <f t="shared" si="496"/>
        <v>0</v>
      </c>
    </row>
    <row r="5118" spans="1:8" ht="16.5" thickTop="1" thickBot="1" x14ac:dyDescent="0.3">
      <c r="A5118" s="5" t="s">
        <v>6023</v>
      </c>
      <c r="B5118" s="8" t="s">
        <v>30</v>
      </c>
      <c r="C5118" s="15">
        <v>86.254680000000008</v>
      </c>
      <c r="D5118" s="15">
        <v>17</v>
      </c>
      <c r="E5118" s="15">
        <f t="shared" si="489"/>
        <v>20</v>
      </c>
      <c r="F5118" s="15">
        <f t="shared" si="496"/>
        <v>20</v>
      </c>
      <c r="G5118" s="15">
        <f t="shared" si="496"/>
        <v>0</v>
      </c>
      <c r="H5118" s="15">
        <f t="shared" si="496"/>
        <v>0</v>
      </c>
    </row>
    <row r="5119" spans="1:8" ht="16.5" thickTop="1" thickBot="1" x14ac:dyDescent="0.3">
      <c r="A5119" s="5" t="s">
        <v>6024</v>
      </c>
      <c r="B5119" s="8" t="s">
        <v>32</v>
      </c>
      <c r="C5119" s="15">
        <v>628.82359999999994</v>
      </c>
      <c r="D5119" s="15">
        <v>758</v>
      </c>
      <c r="E5119" s="15">
        <f t="shared" si="489"/>
        <v>5758</v>
      </c>
      <c r="F5119" s="15">
        <f t="shared" ref="F5119:H5120" si="497">SUM(F5130,F5140,F5241,F5259)</f>
        <v>5758</v>
      </c>
      <c r="G5119" s="15">
        <f t="shared" si="497"/>
        <v>0</v>
      </c>
      <c r="H5119" s="15">
        <f t="shared" si="497"/>
        <v>0</v>
      </c>
    </row>
    <row r="5120" spans="1:8" ht="16.5" thickTop="1" thickBot="1" x14ac:dyDescent="0.3">
      <c r="A5120" s="5" t="s">
        <v>6025</v>
      </c>
      <c r="B5120" s="8" t="s">
        <v>34</v>
      </c>
      <c r="C5120" s="15">
        <v>21654.863120000002</v>
      </c>
      <c r="D5120" s="15">
        <v>7966</v>
      </c>
      <c r="E5120" s="15">
        <f t="shared" si="489"/>
        <v>2525</v>
      </c>
      <c r="F5120" s="15">
        <f t="shared" si="497"/>
        <v>2525</v>
      </c>
      <c r="G5120" s="15">
        <f t="shared" si="497"/>
        <v>0</v>
      </c>
      <c r="H5120" s="15">
        <f t="shared" si="497"/>
        <v>0</v>
      </c>
    </row>
    <row r="5121" spans="1:8" ht="16.5" thickTop="1" thickBot="1" x14ac:dyDescent="0.3">
      <c r="A5121" s="5" t="s">
        <v>6026</v>
      </c>
      <c r="B5121" s="7" t="s">
        <v>36</v>
      </c>
      <c r="C5121" s="15">
        <v>541.58898999999997</v>
      </c>
      <c r="D5121" s="15">
        <v>746</v>
      </c>
      <c r="E5121" s="15">
        <f t="shared" si="489"/>
        <v>1806</v>
      </c>
      <c r="F5121" s="15">
        <f>SUM(F5132,F5142,F5261)</f>
        <v>1806</v>
      </c>
      <c r="G5121" s="15">
        <f>SUM(G5132,G5142,G5261)</f>
        <v>0</v>
      </c>
      <c r="H5121" s="15">
        <f>SUM(H5132,H5142,H5261)</f>
        <v>0</v>
      </c>
    </row>
    <row r="5122" spans="1:8" ht="16.5" thickTop="1" thickBot="1" x14ac:dyDescent="0.3">
      <c r="A5122" s="5" t="s">
        <v>6027</v>
      </c>
      <c r="B5122" s="7" t="s">
        <v>38</v>
      </c>
      <c r="C5122" s="15">
        <v>9000</v>
      </c>
      <c r="D5122" s="15">
        <v>11700</v>
      </c>
      <c r="E5122" s="15">
        <f t="shared" si="489"/>
        <v>21664</v>
      </c>
      <c r="F5122" s="15">
        <f>SUM(F5143)</f>
        <v>21664</v>
      </c>
      <c r="G5122" s="15">
        <f>SUM(G5143)</f>
        <v>0</v>
      </c>
      <c r="H5122" s="15">
        <f>SUM(H5143)</f>
        <v>0</v>
      </c>
    </row>
    <row r="5123" spans="1:8" ht="16.5" thickTop="1" thickBot="1" x14ac:dyDescent="0.3">
      <c r="A5123" s="5" t="s">
        <v>6028</v>
      </c>
      <c r="B5123" s="7" t="s">
        <v>40</v>
      </c>
      <c r="C5123" s="15">
        <v>2.7373699999999999</v>
      </c>
      <c r="D5123" s="15">
        <v>0</v>
      </c>
      <c r="E5123" s="15">
        <f t="shared" si="489"/>
        <v>0</v>
      </c>
      <c r="F5123" s="15">
        <f>SUM(F5133,F5144)</f>
        <v>0</v>
      </c>
      <c r="G5123" s="15">
        <f>SUM(G5133,G5144)</f>
        <v>0</v>
      </c>
      <c r="H5123" s="15">
        <f>SUM(H5133,H5144)</f>
        <v>0</v>
      </c>
    </row>
    <row r="5124" spans="1:8" ht="31.5" thickTop="1" thickBot="1" x14ac:dyDescent="0.3">
      <c r="A5124" s="5" t="s">
        <v>6029</v>
      </c>
      <c r="B5124" s="6" t="s">
        <v>6030</v>
      </c>
      <c r="C5124" s="14">
        <v>21989.920699999999</v>
      </c>
      <c r="D5124" s="14">
        <v>3387</v>
      </c>
      <c r="E5124" s="14">
        <f t="shared" si="489"/>
        <v>3387</v>
      </c>
      <c r="F5124" s="14">
        <f>SUM(F5125,F5132:F5133)</f>
        <v>3387</v>
      </c>
      <c r="G5124" s="14">
        <f>SUM(G5125,G5132:G5133)</f>
        <v>0</v>
      </c>
      <c r="H5124" s="14">
        <f>SUM(H5125,H5132:H5133)</f>
        <v>0</v>
      </c>
    </row>
    <row r="5125" spans="1:8" ht="16.5" thickTop="1" thickBot="1" x14ac:dyDescent="0.3">
      <c r="A5125" s="5" t="s">
        <v>6031</v>
      </c>
      <c r="B5125" s="7" t="s">
        <v>20</v>
      </c>
      <c r="C5125" s="15">
        <v>21919.572049999999</v>
      </c>
      <c r="D5125" s="15">
        <v>3237</v>
      </c>
      <c r="E5125" s="15">
        <f t="shared" si="489"/>
        <v>3237</v>
      </c>
      <c r="F5125" s="15">
        <f>SUM(F5126:F5131)</f>
        <v>3237</v>
      </c>
      <c r="G5125" s="15">
        <f>SUM(G5126:G5131)</f>
        <v>0</v>
      </c>
      <c r="H5125" s="15">
        <f>SUM(H5126:H5131)</f>
        <v>0</v>
      </c>
    </row>
    <row r="5126" spans="1:8" ht="16.5" thickTop="1" thickBot="1" x14ac:dyDescent="0.3">
      <c r="A5126" s="5" t="s">
        <v>6032</v>
      </c>
      <c r="B5126" s="8" t="s">
        <v>22</v>
      </c>
      <c r="C5126" s="15">
        <v>1969.9981399999999</v>
      </c>
      <c r="D5126" s="15">
        <v>1930</v>
      </c>
      <c r="E5126" s="15">
        <f t="shared" ref="E5126:E5189" si="498">SUM(F5126:H5126)</f>
        <v>1930</v>
      </c>
      <c r="F5126" s="15">
        <v>1930</v>
      </c>
      <c r="G5126" s="15">
        <v>0</v>
      </c>
      <c r="H5126" s="15">
        <v>0</v>
      </c>
    </row>
    <row r="5127" spans="1:8" ht="16.5" thickTop="1" thickBot="1" x14ac:dyDescent="0.3">
      <c r="A5127" s="5" t="s">
        <v>6033</v>
      </c>
      <c r="B5127" s="8" t="s">
        <v>24</v>
      </c>
      <c r="C5127" s="15">
        <v>1115.6093100000001</v>
      </c>
      <c r="D5127" s="15">
        <v>1217</v>
      </c>
      <c r="E5127" s="15">
        <f t="shared" si="498"/>
        <v>1217</v>
      </c>
      <c r="F5127" s="15">
        <v>1217</v>
      </c>
      <c r="G5127" s="15">
        <v>0</v>
      </c>
      <c r="H5127" s="15">
        <v>0</v>
      </c>
    </row>
    <row r="5128" spans="1:8" ht="16.5" thickTop="1" thickBot="1" x14ac:dyDescent="0.3">
      <c r="A5128" s="5" t="s">
        <v>6034</v>
      </c>
      <c r="B5128" s="8" t="s">
        <v>28</v>
      </c>
      <c r="C5128" s="15">
        <v>3779.41903</v>
      </c>
      <c r="D5128" s="15">
        <v>0</v>
      </c>
      <c r="E5128" s="15">
        <f t="shared" si="498"/>
        <v>0</v>
      </c>
      <c r="F5128" s="15">
        <v>0</v>
      </c>
      <c r="G5128" s="15">
        <v>0</v>
      </c>
      <c r="H5128" s="15">
        <v>0</v>
      </c>
    </row>
    <row r="5129" spans="1:8" ht="16.5" thickTop="1" thickBot="1" x14ac:dyDescent="0.3">
      <c r="A5129" s="5" t="s">
        <v>6035</v>
      </c>
      <c r="B5129" s="8" t="s">
        <v>30</v>
      </c>
      <c r="C5129" s="15">
        <v>85.651110000000003</v>
      </c>
      <c r="D5129" s="15">
        <v>17</v>
      </c>
      <c r="E5129" s="15">
        <f t="shared" si="498"/>
        <v>20</v>
      </c>
      <c r="F5129" s="15">
        <v>20</v>
      </c>
      <c r="G5129" s="15">
        <v>0</v>
      </c>
      <c r="H5129" s="15">
        <v>0</v>
      </c>
    </row>
    <row r="5130" spans="1:8" ht="16.5" thickTop="1" thickBot="1" x14ac:dyDescent="0.3">
      <c r="A5130" s="5" t="s">
        <v>6036</v>
      </c>
      <c r="B5130" s="8" t="s">
        <v>32</v>
      </c>
      <c r="C5130" s="15">
        <v>32.022219999999997</v>
      </c>
      <c r="D5130" s="15">
        <v>50</v>
      </c>
      <c r="E5130" s="15">
        <f t="shared" si="498"/>
        <v>50</v>
      </c>
      <c r="F5130" s="15">
        <v>50</v>
      </c>
      <c r="G5130" s="15">
        <v>0</v>
      </c>
      <c r="H5130" s="15">
        <v>0</v>
      </c>
    </row>
    <row r="5131" spans="1:8" ht="16.5" thickTop="1" thickBot="1" x14ac:dyDescent="0.3">
      <c r="A5131" s="5" t="s">
        <v>6037</v>
      </c>
      <c r="B5131" s="8" t="s">
        <v>34</v>
      </c>
      <c r="C5131" s="15">
        <v>14936.872240000001</v>
      </c>
      <c r="D5131" s="15">
        <v>23</v>
      </c>
      <c r="E5131" s="15">
        <f t="shared" si="498"/>
        <v>20</v>
      </c>
      <c r="F5131" s="15">
        <v>20</v>
      </c>
      <c r="G5131" s="15">
        <v>0</v>
      </c>
      <c r="H5131" s="15">
        <v>0</v>
      </c>
    </row>
    <row r="5132" spans="1:8" ht="16.5" thickTop="1" thickBot="1" x14ac:dyDescent="0.3">
      <c r="A5132" s="5" t="s">
        <v>6038</v>
      </c>
      <c r="B5132" s="7" t="s">
        <v>36</v>
      </c>
      <c r="C5132" s="15">
        <v>67.933000000000007</v>
      </c>
      <c r="D5132" s="15">
        <v>150</v>
      </c>
      <c r="E5132" s="15">
        <f t="shared" si="498"/>
        <v>150</v>
      </c>
      <c r="F5132" s="15">
        <v>150</v>
      </c>
      <c r="G5132" s="15">
        <v>0</v>
      </c>
      <c r="H5132" s="15">
        <v>0</v>
      </c>
    </row>
    <row r="5133" spans="1:8" ht="16.5" thickTop="1" thickBot="1" x14ac:dyDescent="0.3">
      <c r="A5133" s="5" t="s">
        <v>6039</v>
      </c>
      <c r="B5133" s="7" t="s">
        <v>40</v>
      </c>
      <c r="C5133" s="15">
        <v>2.4156499999999999</v>
      </c>
      <c r="D5133" s="15">
        <v>0</v>
      </c>
      <c r="E5133" s="15">
        <f t="shared" si="498"/>
        <v>0</v>
      </c>
      <c r="F5133" s="15">
        <v>0</v>
      </c>
      <c r="G5133" s="15">
        <v>0</v>
      </c>
      <c r="H5133" s="15">
        <v>0</v>
      </c>
    </row>
    <row r="5134" spans="1:8" ht="31.5" thickTop="1" thickBot="1" x14ac:dyDescent="0.3">
      <c r="A5134" s="5" t="s">
        <v>6040</v>
      </c>
      <c r="B5134" s="6" t="s">
        <v>6041</v>
      </c>
      <c r="C5134" s="14">
        <v>68947.529030000005</v>
      </c>
      <c r="D5134" s="14">
        <v>73992</v>
      </c>
      <c r="E5134" s="14">
        <f t="shared" si="498"/>
        <v>83200</v>
      </c>
      <c r="F5134" s="14">
        <f t="shared" ref="F5134:H5135" si="499">SUM(F5145,F5148,F5151,F5154,F5157,F5161,F5164,F5170,F5179,F5185,F5188,F5195,F5202,F5206,F5209,F5212,F5215,F5218,F5221,F5224,F5227,F5230,F5233)</f>
        <v>83200</v>
      </c>
      <c r="G5134" s="14">
        <f t="shared" si="499"/>
        <v>0</v>
      </c>
      <c r="H5134" s="14">
        <f t="shared" si="499"/>
        <v>0</v>
      </c>
    </row>
    <row r="5135" spans="1:8" ht="16.5" thickTop="1" thickBot="1" x14ac:dyDescent="0.3">
      <c r="A5135" s="5" t="s">
        <v>6042</v>
      </c>
      <c r="B5135" s="7" t="s">
        <v>20</v>
      </c>
      <c r="C5135" s="15">
        <v>59650.663289999997</v>
      </c>
      <c r="D5135" s="15">
        <v>62090</v>
      </c>
      <c r="E5135" s="15">
        <f t="shared" si="498"/>
        <v>60274</v>
      </c>
      <c r="F5135" s="15">
        <f t="shared" si="499"/>
        <v>60274</v>
      </c>
      <c r="G5135" s="15">
        <f t="shared" si="499"/>
        <v>0</v>
      </c>
      <c r="H5135" s="15">
        <f t="shared" si="499"/>
        <v>0</v>
      </c>
    </row>
    <row r="5136" spans="1:8" ht="16.5" thickTop="1" thickBot="1" x14ac:dyDescent="0.3">
      <c r="A5136" s="5" t="s">
        <v>6043</v>
      </c>
      <c r="B5136" s="8" t="s">
        <v>22</v>
      </c>
      <c r="C5136" s="15">
        <v>1594.68426</v>
      </c>
      <c r="D5136" s="15">
        <v>1547</v>
      </c>
      <c r="E5136" s="15">
        <f t="shared" si="498"/>
        <v>1542</v>
      </c>
      <c r="F5136" s="15">
        <f t="shared" ref="F5136:H5137" si="500">SUM(F5172,F5181,F5190,F5197,F5235)</f>
        <v>1542</v>
      </c>
      <c r="G5136" s="15">
        <f t="shared" si="500"/>
        <v>0</v>
      </c>
      <c r="H5136" s="15">
        <f t="shared" si="500"/>
        <v>0</v>
      </c>
    </row>
    <row r="5137" spans="1:8" ht="16.5" thickTop="1" thickBot="1" x14ac:dyDescent="0.3">
      <c r="A5137" s="5" t="s">
        <v>6044</v>
      </c>
      <c r="B5137" s="8" t="s">
        <v>24</v>
      </c>
      <c r="C5137" s="15">
        <v>1048.80511</v>
      </c>
      <c r="D5137" s="15">
        <v>1687</v>
      </c>
      <c r="E5137" s="15">
        <f t="shared" si="498"/>
        <v>1503</v>
      </c>
      <c r="F5137" s="15">
        <f t="shared" si="500"/>
        <v>1503</v>
      </c>
      <c r="G5137" s="15">
        <f t="shared" si="500"/>
        <v>0</v>
      </c>
      <c r="H5137" s="15">
        <f t="shared" si="500"/>
        <v>0</v>
      </c>
    </row>
    <row r="5138" spans="1:8" ht="16.5" thickTop="1" thickBot="1" x14ac:dyDescent="0.3">
      <c r="A5138" s="5" t="s">
        <v>6045</v>
      </c>
      <c r="B5138" s="8" t="s">
        <v>28</v>
      </c>
      <c r="C5138" s="15">
        <v>56096.963170000003</v>
      </c>
      <c r="D5138" s="15">
        <v>57422</v>
      </c>
      <c r="E5138" s="15">
        <f t="shared" si="498"/>
        <v>56201</v>
      </c>
      <c r="F5138" s="15">
        <f>SUM(F5147,F5150,F5153,F5156,F5159,F5163,F5174,F5187,F5204,F5208,F5211,F5214,F5217,F5220,F5223,F5226,F5229,F5232,F5237)</f>
        <v>56201</v>
      </c>
      <c r="G5138" s="15">
        <f>SUM(G5147,G5150,G5153,G5156,G5159,G5163,G5174,G5187,G5204,G5208,G5211,G5214,G5217,G5220,G5223,G5226,G5229,G5232,G5237)</f>
        <v>0</v>
      </c>
      <c r="H5138" s="15">
        <f>SUM(H5147,H5150,H5153,H5156,H5159,H5163,H5174,H5187,H5204,H5208,H5211,H5214,H5217,H5220,H5223,H5226,H5229,H5232,H5237)</f>
        <v>0</v>
      </c>
    </row>
    <row r="5139" spans="1:8" ht="16.5" thickTop="1" thickBot="1" x14ac:dyDescent="0.3">
      <c r="A5139" s="5" t="s">
        <v>6046</v>
      </c>
      <c r="B5139" s="8" t="s">
        <v>30</v>
      </c>
      <c r="C5139" s="15">
        <v>0</v>
      </c>
      <c r="D5139" s="15">
        <v>0</v>
      </c>
      <c r="E5139" s="15">
        <f t="shared" si="498"/>
        <v>0</v>
      </c>
      <c r="F5139" s="15">
        <f>SUM(F5238)</f>
        <v>0</v>
      </c>
      <c r="G5139" s="15">
        <f>SUM(G5238)</f>
        <v>0</v>
      </c>
      <c r="H5139" s="15">
        <f>SUM(H5238)</f>
        <v>0</v>
      </c>
    </row>
    <row r="5140" spans="1:8" ht="16.5" thickTop="1" thickBot="1" x14ac:dyDescent="0.3">
      <c r="A5140" s="5" t="s">
        <v>6047</v>
      </c>
      <c r="B5140" s="8" t="s">
        <v>32</v>
      </c>
      <c r="C5140" s="15">
        <v>4.8857099999999996</v>
      </c>
      <c r="D5140" s="15">
        <v>8</v>
      </c>
      <c r="E5140" s="15">
        <f t="shared" si="498"/>
        <v>8</v>
      </c>
      <c r="F5140" s="15">
        <f>SUM(F5175,F5183,F5192)</f>
        <v>8</v>
      </c>
      <c r="G5140" s="15">
        <f>SUM(G5175,G5183,G5192)</f>
        <v>0</v>
      </c>
      <c r="H5140" s="15">
        <f>SUM(H5175,H5183,H5192)</f>
        <v>0</v>
      </c>
    </row>
    <row r="5141" spans="1:8" ht="16.5" thickTop="1" thickBot="1" x14ac:dyDescent="0.3">
      <c r="A5141" s="5" t="s">
        <v>6048</v>
      </c>
      <c r="B5141" s="8" t="s">
        <v>34</v>
      </c>
      <c r="C5141" s="15">
        <v>905.32504000000017</v>
      </c>
      <c r="D5141" s="15">
        <v>1426</v>
      </c>
      <c r="E5141" s="15">
        <f t="shared" si="498"/>
        <v>1020</v>
      </c>
      <c r="F5141" s="15">
        <f>SUM(F5160,F5166,F5176,F5193,F5199,F5205)</f>
        <v>1020</v>
      </c>
      <c r="G5141" s="15">
        <f>SUM(G5160,G5166,G5176,G5193,G5199,G5205)</f>
        <v>0</v>
      </c>
      <c r="H5141" s="15">
        <f>SUM(H5160,H5166,H5176,H5193,H5199,H5205)</f>
        <v>0</v>
      </c>
    </row>
    <row r="5142" spans="1:8" ht="16.5" thickTop="1" thickBot="1" x14ac:dyDescent="0.3">
      <c r="A5142" s="5" t="s">
        <v>6049</v>
      </c>
      <c r="B5142" s="7" t="s">
        <v>36</v>
      </c>
      <c r="C5142" s="15">
        <v>296.54401999999999</v>
      </c>
      <c r="D5142" s="15">
        <v>202</v>
      </c>
      <c r="E5142" s="15">
        <f t="shared" si="498"/>
        <v>1262</v>
      </c>
      <c r="F5142" s="15">
        <f>SUM(F5167,F5177,F5184,F5194,F5200)</f>
        <v>1262</v>
      </c>
      <c r="G5142" s="15">
        <f>SUM(G5167,G5177,G5184,G5194,G5200)</f>
        <v>0</v>
      </c>
      <c r="H5142" s="15">
        <f>SUM(H5167,H5177,H5184,H5194,H5200)</f>
        <v>0</v>
      </c>
    </row>
    <row r="5143" spans="1:8" ht="16.5" thickTop="1" thickBot="1" x14ac:dyDescent="0.3">
      <c r="A5143" s="5" t="s">
        <v>6050</v>
      </c>
      <c r="B5143" s="7" t="s">
        <v>38</v>
      </c>
      <c r="C5143" s="15">
        <v>9000</v>
      </c>
      <c r="D5143" s="15">
        <v>11700</v>
      </c>
      <c r="E5143" s="15">
        <f t="shared" si="498"/>
        <v>21664</v>
      </c>
      <c r="F5143" s="15">
        <f>SUM(F5168)</f>
        <v>21664</v>
      </c>
      <c r="G5143" s="15">
        <f>SUM(G5168)</f>
        <v>0</v>
      </c>
      <c r="H5143" s="15">
        <f>SUM(H5168)</f>
        <v>0</v>
      </c>
    </row>
    <row r="5144" spans="1:8" ht="16.5" thickTop="1" thickBot="1" x14ac:dyDescent="0.3">
      <c r="A5144" s="5" t="s">
        <v>6051</v>
      </c>
      <c r="B5144" s="7" t="s">
        <v>40</v>
      </c>
      <c r="C5144" s="15">
        <v>0.32172000000000001</v>
      </c>
      <c r="D5144" s="15">
        <v>0</v>
      </c>
      <c r="E5144" s="15">
        <f t="shared" si="498"/>
        <v>0</v>
      </c>
      <c r="F5144" s="15">
        <f>SUM(F5169,F5178,F5201)</f>
        <v>0</v>
      </c>
      <c r="G5144" s="15">
        <f>SUM(G5169,G5178,G5201)</f>
        <v>0</v>
      </c>
      <c r="H5144" s="15">
        <f>SUM(H5169,H5178,H5201)</f>
        <v>0</v>
      </c>
    </row>
    <row r="5145" spans="1:8" ht="16.5" thickTop="1" thickBot="1" x14ac:dyDescent="0.3">
      <c r="A5145" s="5" t="s">
        <v>6052</v>
      </c>
      <c r="B5145" s="6" t="s">
        <v>6053</v>
      </c>
      <c r="C5145" s="14">
        <v>7079.4886100000003</v>
      </c>
      <c r="D5145" s="14">
        <v>7000</v>
      </c>
      <c r="E5145" s="14">
        <f t="shared" si="498"/>
        <v>7000</v>
      </c>
      <c r="F5145" s="14">
        <f t="shared" ref="F5145:H5146" si="501">SUM(F5146)</f>
        <v>7000</v>
      </c>
      <c r="G5145" s="14">
        <f t="shared" si="501"/>
        <v>0</v>
      </c>
      <c r="H5145" s="14">
        <f t="shared" si="501"/>
        <v>0</v>
      </c>
    </row>
    <row r="5146" spans="1:8" ht="16.5" thickTop="1" thickBot="1" x14ac:dyDescent="0.3">
      <c r="A5146" s="5" t="s">
        <v>6054</v>
      </c>
      <c r="B5146" s="7" t="s">
        <v>20</v>
      </c>
      <c r="C5146" s="15">
        <v>7079.4886100000003</v>
      </c>
      <c r="D5146" s="15">
        <v>7000</v>
      </c>
      <c r="E5146" s="15">
        <f t="shared" si="498"/>
        <v>7000</v>
      </c>
      <c r="F5146" s="15">
        <f t="shared" si="501"/>
        <v>7000</v>
      </c>
      <c r="G5146" s="15">
        <f t="shared" si="501"/>
        <v>0</v>
      </c>
      <c r="H5146" s="15">
        <f t="shared" si="501"/>
        <v>0</v>
      </c>
    </row>
    <row r="5147" spans="1:8" ht="16.5" thickTop="1" thickBot="1" x14ac:dyDescent="0.3">
      <c r="A5147" s="5" t="s">
        <v>6055</v>
      </c>
      <c r="B5147" s="8" t="s">
        <v>28</v>
      </c>
      <c r="C5147" s="15">
        <v>7079.4886100000003</v>
      </c>
      <c r="D5147" s="15">
        <v>7000</v>
      </c>
      <c r="E5147" s="15">
        <f t="shared" si="498"/>
        <v>7000</v>
      </c>
      <c r="F5147" s="15">
        <v>7000</v>
      </c>
      <c r="G5147" s="15">
        <v>0</v>
      </c>
      <c r="H5147" s="15">
        <v>0</v>
      </c>
    </row>
    <row r="5148" spans="1:8" ht="16.5" thickTop="1" thickBot="1" x14ac:dyDescent="0.3">
      <c r="A5148" s="5" t="s">
        <v>6056</v>
      </c>
      <c r="B5148" s="6" t="s">
        <v>6057</v>
      </c>
      <c r="C5148" s="14">
        <v>14231.12457</v>
      </c>
      <c r="D5148" s="14">
        <v>11125</v>
      </c>
      <c r="E5148" s="14">
        <f t="shared" si="498"/>
        <v>11125</v>
      </c>
      <c r="F5148" s="14">
        <f t="shared" ref="F5148:H5149" si="502">SUM(F5149)</f>
        <v>11125</v>
      </c>
      <c r="G5148" s="14">
        <f t="shared" si="502"/>
        <v>0</v>
      </c>
      <c r="H5148" s="14">
        <f t="shared" si="502"/>
        <v>0</v>
      </c>
    </row>
    <row r="5149" spans="1:8" ht="16.5" thickTop="1" thickBot="1" x14ac:dyDescent="0.3">
      <c r="A5149" s="5" t="s">
        <v>6058</v>
      </c>
      <c r="B5149" s="7" t="s">
        <v>20</v>
      </c>
      <c r="C5149" s="15">
        <v>14231.12457</v>
      </c>
      <c r="D5149" s="15">
        <v>11125</v>
      </c>
      <c r="E5149" s="15">
        <f t="shared" si="498"/>
        <v>11125</v>
      </c>
      <c r="F5149" s="15">
        <f t="shared" si="502"/>
        <v>11125</v>
      </c>
      <c r="G5149" s="15">
        <f t="shared" si="502"/>
        <v>0</v>
      </c>
      <c r="H5149" s="15">
        <f t="shared" si="502"/>
        <v>0</v>
      </c>
    </row>
    <row r="5150" spans="1:8" ht="16.5" thickTop="1" thickBot="1" x14ac:dyDescent="0.3">
      <c r="A5150" s="5" t="s">
        <v>6059</v>
      </c>
      <c r="B5150" s="8" t="s">
        <v>28</v>
      </c>
      <c r="C5150" s="15">
        <v>14231.12457</v>
      </c>
      <c r="D5150" s="15">
        <v>11125</v>
      </c>
      <c r="E5150" s="15">
        <f t="shared" si="498"/>
        <v>11125</v>
      </c>
      <c r="F5150" s="15">
        <v>11125</v>
      </c>
      <c r="G5150" s="15">
        <v>0</v>
      </c>
      <c r="H5150" s="15">
        <v>0</v>
      </c>
    </row>
    <row r="5151" spans="1:8" ht="16.5" thickTop="1" thickBot="1" x14ac:dyDescent="0.3">
      <c r="A5151" s="5" t="s">
        <v>6060</v>
      </c>
      <c r="B5151" s="6" t="s">
        <v>6061</v>
      </c>
      <c r="C5151" s="14">
        <v>7237.6835600000004</v>
      </c>
      <c r="D5151" s="14">
        <v>7000</v>
      </c>
      <c r="E5151" s="14">
        <f t="shared" si="498"/>
        <v>7000</v>
      </c>
      <c r="F5151" s="14">
        <f t="shared" ref="F5151:H5152" si="503">SUM(F5152)</f>
        <v>7000</v>
      </c>
      <c r="G5151" s="14">
        <f t="shared" si="503"/>
        <v>0</v>
      </c>
      <c r="H5151" s="14">
        <f t="shared" si="503"/>
        <v>0</v>
      </c>
    </row>
    <row r="5152" spans="1:8" ht="16.5" thickTop="1" thickBot="1" x14ac:dyDescent="0.3">
      <c r="A5152" s="5" t="s">
        <v>6062</v>
      </c>
      <c r="B5152" s="7" t="s">
        <v>20</v>
      </c>
      <c r="C5152" s="15">
        <v>7237.6835600000004</v>
      </c>
      <c r="D5152" s="15">
        <v>7000</v>
      </c>
      <c r="E5152" s="15">
        <f t="shared" si="498"/>
        <v>7000</v>
      </c>
      <c r="F5152" s="15">
        <f t="shared" si="503"/>
        <v>7000</v>
      </c>
      <c r="G5152" s="15">
        <f t="shared" si="503"/>
        <v>0</v>
      </c>
      <c r="H5152" s="15">
        <f t="shared" si="503"/>
        <v>0</v>
      </c>
    </row>
    <row r="5153" spans="1:8" ht="16.5" thickTop="1" thickBot="1" x14ac:dyDescent="0.3">
      <c r="A5153" s="5" t="s">
        <v>6063</v>
      </c>
      <c r="B5153" s="8" t="s">
        <v>28</v>
      </c>
      <c r="C5153" s="15">
        <v>7237.6835600000004</v>
      </c>
      <c r="D5153" s="15">
        <v>7000</v>
      </c>
      <c r="E5153" s="15">
        <f t="shared" si="498"/>
        <v>7000</v>
      </c>
      <c r="F5153" s="15">
        <v>7000</v>
      </c>
      <c r="G5153" s="15">
        <v>0</v>
      </c>
      <c r="H5153" s="15">
        <v>0</v>
      </c>
    </row>
    <row r="5154" spans="1:8" ht="16.5" thickTop="1" thickBot="1" x14ac:dyDescent="0.3">
      <c r="A5154" s="5" t="s">
        <v>6064</v>
      </c>
      <c r="B5154" s="6" t="s">
        <v>6065</v>
      </c>
      <c r="C5154" s="14">
        <v>12165.42252</v>
      </c>
      <c r="D5154" s="14">
        <v>10000</v>
      </c>
      <c r="E5154" s="14">
        <f t="shared" si="498"/>
        <v>9697</v>
      </c>
      <c r="F5154" s="14">
        <f t="shared" ref="F5154:H5155" si="504">SUM(F5155)</f>
        <v>9697</v>
      </c>
      <c r="G5154" s="14">
        <f t="shared" si="504"/>
        <v>0</v>
      </c>
      <c r="H5154" s="14">
        <f t="shared" si="504"/>
        <v>0</v>
      </c>
    </row>
    <row r="5155" spans="1:8" ht="16.5" thickTop="1" thickBot="1" x14ac:dyDescent="0.3">
      <c r="A5155" s="5" t="s">
        <v>6066</v>
      </c>
      <c r="B5155" s="7" t="s">
        <v>20</v>
      </c>
      <c r="C5155" s="15">
        <v>12165.42252</v>
      </c>
      <c r="D5155" s="15">
        <v>10000</v>
      </c>
      <c r="E5155" s="15">
        <f t="shared" si="498"/>
        <v>9697</v>
      </c>
      <c r="F5155" s="15">
        <f t="shared" si="504"/>
        <v>9697</v>
      </c>
      <c r="G5155" s="15">
        <f t="shared" si="504"/>
        <v>0</v>
      </c>
      <c r="H5155" s="15">
        <f t="shared" si="504"/>
        <v>0</v>
      </c>
    </row>
    <row r="5156" spans="1:8" ht="16.5" thickTop="1" thickBot="1" x14ac:dyDescent="0.3">
      <c r="A5156" s="5" t="s">
        <v>6067</v>
      </c>
      <c r="B5156" s="8" t="s">
        <v>28</v>
      </c>
      <c r="C5156" s="15">
        <v>12165.42252</v>
      </c>
      <c r="D5156" s="15">
        <v>10000</v>
      </c>
      <c r="E5156" s="15">
        <f t="shared" si="498"/>
        <v>9697</v>
      </c>
      <c r="F5156" s="15">
        <v>9697</v>
      </c>
      <c r="G5156" s="15">
        <v>0</v>
      </c>
      <c r="H5156" s="15">
        <v>0</v>
      </c>
    </row>
    <row r="5157" spans="1:8" ht="31.5" thickTop="1" thickBot="1" x14ac:dyDescent="0.3">
      <c r="A5157" s="5" t="s">
        <v>6068</v>
      </c>
      <c r="B5157" s="6" t="s">
        <v>6069</v>
      </c>
      <c r="C5157" s="14">
        <v>2011.3862299999998</v>
      </c>
      <c r="D5157" s="14">
        <v>4200</v>
      </c>
      <c r="E5157" s="14">
        <f t="shared" si="498"/>
        <v>2000</v>
      </c>
      <c r="F5157" s="14">
        <f>SUM(F5158)</f>
        <v>2000</v>
      </c>
      <c r="G5157" s="14">
        <f>SUM(G5158)</f>
        <v>0</v>
      </c>
      <c r="H5157" s="14">
        <f>SUM(H5158)</f>
        <v>0</v>
      </c>
    </row>
    <row r="5158" spans="1:8" ht="16.5" thickTop="1" thickBot="1" x14ac:dyDescent="0.3">
      <c r="A5158" s="5" t="s">
        <v>6070</v>
      </c>
      <c r="B5158" s="7" t="s">
        <v>20</v>
      </c>
      <c r="C5158" s="15">
        <v>2011.3862299999998</v>
      </c>
      <c r="D5158" s="15">
        <v>4200</v>
      </c>
      <c r="E5158" s="15">
        <f t="shared" si="498"/>
        <v>2000</v>
      </c>
      <c r="F5158" s="15">
        <f>SUM(F5159:F5160)</f>
        <v>2000</v>
      </c>
      <c r="G5158" s="15">
        <f>SUM(G5159:G5160)</f>
        <v>0</v>
      </c>
      <c r="H5158" s="15">
        <f>SUM(H5159:H5160)</f>
        <v>0</v>
      </c>
    </row>
    <row r="5159" spans="1:8" ht="16.5" thickTop="1" thickBot="1" x14ac:dyDescent="0.3">
      <c r="A5159" s="5" t="s">
        <v>6071</v>
      </c>
      <c r="B5159" s="8" t="s">
        <v>28</v>
      </c>
      <c r="C5159" s="15">
        <v>2001.3062299999999</v>
      </c>
      <c r="D5159" s="15">
        <v>4200</v>
      </c>
      <c r="E5159" s="15">
        <f t="shared" si="498"/>
        <v>2000</v>
      </c>
      <c r="F5159" s="15">
        <v>2000</v>
      </c>
      <c r="G5159" s="15">
        <v>0</v>
      </c>
      <c r="H5159" s="15">
        <v>0</v>
      </c>
    </row>
    <row r="5160" spans="1:8" ht="16.5" thickTop="1" thickBot="1" x14ac:dyDescent="0.3">
      <c r="A5160" s="5" t="s">
        <v>6072</v>
      </c>
      <c r="B5160" s="8" t="s">
        <v>34</v>
      </c>
      <c r="C5160" s="15">
        <v>10.08</v>
      </c>
      <c r="D5160" s="15">
        <v>0</v>
      </c>
      <c r="E5160" s="15">
        <f t="shared" si="498"/>
        <v>0</v>
      </c>
      <c r="F5160" s="15">
        <v>0</v>
      </c>
      <c r="G5160" s="15">
        <v>0</v>
      </c>
      <c r="H5160" s="15">
        <v>0</v>
      </c>
    </row>
    <row r="5161" spans="1:8" ht="31.5" thickTop="1" thickBot="1" x14ac:dyDescent="0.3">
      <c r="A5161" s="5" t="s">
        <v>6073</v>
      </c>
      <c r="B5161" s="6" t="s">
        <v>6074</v>
      </c>
      <c r="C5161" s="14">
        <v>1558.4906800000001</v>
      </c>
      <c r="D5161" s="14">
        <v>1850</v>
      </c>
      <c r="E5161" s="14">
        <f t="shared" si="498"/>
        <v>1850</v>
      </c>
      <c r="F5161" s="14">
        <f t="shared" ref="F5161:H5162" si="505">SUM(F5162)</f>
        <v>1850</v>
      </c>
      <c r="G5161" s="14">
        <f t="shared" si="505"/>
        <v>0</v>
      </c>
      <c r="H5161" s="14">
        <f t="shared" si="505"/>
        <v>0</v>
      </c>
    </row>
    <row r="5162" spans="1:8" ht="16.5" thickTop="1" thickBot="1" x14ac:dyDescent="0.3">
      <c r="A5162" s="5" t="s">
        <v>6075</v>
      </c>
      <c r="B5162" s="7" t="s">
        <v>20</v>
      </c>
      <c r="C5162" s="15">
        <v>1558.4906800000001</v>
      </c>
      <c r="D5162" s="15">
        <v>1850</v>
      </c>
      <c r="E5162" s="15">
        <f t="shared" si="498"/>
        <v>1850</v>
      </c>
      <c r="F5162" s="15">
        <f t="shared" si="505"/>
        <v>1850</v>
      </c>
      <c r="G5162" s="15">
        <f t="shared" si="505"/>
        <v>0</v>
      </c>
      <c r="H5162" s="15">
        <f t="shared" si="505"/>
        <v>0</v>
      </c>
    </row>
    <row r="5163" spans="1:8" ht="16.5" thickTop="1" thickBot="1" x14ac:dyDescent="0.3">
      <c r="A5163" s="5" t="s">
        <v>6076</v>
      </c>
      <c r="B5163" s="8" t="s">
        <v>28</v>
      </c>
      <c r="C5163" s="15">
        <v>1558.4906800000001</v>
      </c>
      <c r="D5163" s="15">
        <v>1850</v>
      </c>
      <c r="E5163" s="15">
        <f t="shared" si="498"/>
        <v>1850</v>
      </c>
      <c r="F5163" s="15">
        <v>1850</v>
      </c>
      <c r="G5163" s="15">
        <v>0</v>
      </c>
      <c r="H5163" s="15">
        <v>0</v>
      </c>
    </row>
    <row r="5164" spans="1:8" ht="31.5" thickTop="1" thickBot="1" x14ac:dyDescent="0.3">
      <c r="A5164" s="5" t="s">
        <v>6077</v>
      </c>
      <c r="B5164" s="6" t="s">
        <v>6078</v>
      </c>
      <c r="C5164" s="14">
        <v>10044.37487</v>
      </c>
      <c r="D5164" s="14">
        <v>13100</v>
      </c>
      <c r="E5164" s="14">
        <f t="shared" si="498"/>
        <v>23664</v>
      </c>
      <c r="F5164" s="14">
        <f>SUM(F5165,F5167:F5169)</f>
        <v>23664</v>
      </c>
      <c r="G5164" s="14">
        <f>SUM(G5165,G5167:G5169)</f>
        <v>0</v>
      </c>
      <c r="H5164" s="14">
        <f>SUM(H5165,H5167:H5169)</f>
        <v>0</v>
      </c>
    </row>
    <row r="5165" spans="1:8" ht="16.5" thickTop="1" thickBot="1" x14ac:dyDescent="0.3">
      <c r="A5165" s="5" t="s">
        <v>6079</v>
      </c>
      <c r="B5165" s="7" t="s">
        <v>20</v>
      </c>
      <c r="C5165" s="15">
        <v>867.60457999999994</v>
      </c>
      <c r="D5165" s="15">
        <v>1400</v>
      </c>
      <c r="E5165" s="15">
        <f t="shared" si="498"/>
        <v>1000</v>
      </c>
      <c r="F5165" s="15">
        <f>SUM(F5166)</f>
        <v>1000</v>
      </c>
      <c r="G5165" s="15">
        <f>SUM(G5166)</f>
        <v>0</v>
      </c>
      <c r="H5165" s="15">
        <f>SUM(H5166)</f>
        <v>0</v>
      </c>
    </row>
    <row r="5166" spans="1:8" ht="16.5" thickTop="1" thickBot="1" x14ac:dyDescent="0.3">
      <c r="A5166" s="5" t="s">
        <v>6080</v>
      </c>
      <c r="B5166" s="8" t="s">
        <v>34</v>
      </c>
      <c r="C5166" s="15">
        <v>867.60457999999994</v>
      </c>
      <c r="D5166" s="15">
        <v>1400</v>
      </c>
      <c r="E5166" s="15">
        <f t="shared" si="498"/>
        <v>1000</v>
      </c>
      <c r="F5166" s="15">
        <v>1000</v>
      </c>
      <c r="G5166" s="15">
        <v>0</v>
      </c>
      <c r="H5166" s="15">
        <v>0</v>
      </c>
    </row>
    <row r="5167" spans="1:8" ht="16.5" thickTop="1" thickBot="1" x14ac:dyDescent="0.3">
      <c r="A5167" s="5" t="s">
        <v>6081</v>
      </c>
      <c r="B5167" s="7" t="s">
        <v>36</v>
      </c>
      <c r="C5167" s="15">
        <v>176.76818</v>
      </c>
      <c r="D5167" s="15">
        <v>0</v>
      </c>
      <c r="E5167" s="15">
        <f t="shared" si="498"/>
        <v>1000</v>
      </c>
      <c r="F5167" s="15">
        <v>1000</v>
      </c>
      <c r="G5167" s="15">
        <v>0</v>
      </c>
      <c r="H5167" s="15">
        <v>0</v>
      </c>
    </row>
    <row r="5168" spans="1:8" ht="16.5" thickTop="1" thickBot="1" x14ac:dyDescent="0.3">
      <c r="A5168" s="5" t="s">
        <v>6082</v>
      </c>
      <c r="B5168" s="7" t="s">
        <v>38</v>
      </c>
      <c r="C5168" s="15">
        <v>9000</v>
      </c>
      <c r="D5168" s="15">
        <v>11700</v>
      </c>
      <c r="E5168" s="15">
        <f t="shared" si="498"/>
        <v>21664</v>
      </c>
      <c r="F5168" s="15">
        <v>21664</v>
      </c>
      <c r="G5168" s="15">
        <v>0</v>
      </c>
      <c r="H5168" s="15">
        <v>0</v>
      </c>
    </row>
    <row r="5169" spans="1:8" ht="16.5" thickTop="1" thickBot="1" x14ac:dyDescent="0.3">
      <c r="A5169" s="5" t="s">
        <v>6083</v>
      </c>
      <c r="B5169" s="7" t="s">
        <v>40</v>
      </c>
      <c r="C5169" s="15">
        <v>2.1099999999999999E-3</v>
      </c>
      <c r="D5169" s="15">
        <v>0</v>
      </c>
      <c r="E5169" s="15">
        <f t="shared" si="498"/>
        <v>0</v>
      </c>
      <c r="F5169" s="15">
        <v>0</v>
      </c>
      <c r="G5169" s="15">
        <v>0</v>
      </c>
      <c r="H5169" s="15">
        <v>0</v>
      </c>
    </row>
    <row r="5170" spans="1:8" ht="31.5" thickTop="1" thickBot="1" x14ac:dyDescent="0.3">
      <c r="A5170" s="5" t="s">
        <v>6084</v>
      </c>
      <c r="B5170" s="6" t="s">
        <v>6085</v>
      </c>
      <c r="C5170" s="14">
        <v>1859.80188</v>
      </c>
      <c r="D5170" s="14">
        <v>2300</v>
      </c>
      <c r="E5170" s="14">
        <f t="shared" si="498"/>
        <v>2160</v>
      </c>
      <c r="F5170" s="14">
        <f>SUM(F5171,F5177:F5178)</f>
        <v>2160</v>
      </c>
      <c r="G5170" s="14">
        <f>SUM(G5171,G5177:G5178)</f>
        <v>0</v>
      </c>
      <c r="H5170" s="14">
        <f>SUM(H5171,H5177:H5178)</f>
        <v>0</v>
      </c>
    </row>
    <row r="5171" spans="1:8" ht="16.5" thickTop="1" thickBot="1" x14ac:dyDescent="0.3">
      <c r="A5171" s="5" t="s">
        <v>6086</v>
      </c>
      <c r="B5171" s="7" t="s">
        <v>20</v>
      </c>
      <c r="C5171" s="15">
        <v>1827.70083</v>
      </c>
      <c r="D5171" s="15">
        <v>2270</v>
      </c>
      <c r="E5171" s="15">
        <f t="shared" si="498"/>
        <v>2075</v>
      </c>
      <c r="F5171" s="15">
        <f>SUM(F5172:F5176)</f>
        <v>2075</v>
      </c>
      <c r="G5171" s="15">
        <f>SUM(G5172:G5176)</f>
        <v>0</v>
      </c>
      <c r="H5171" s="15">
        <f>SUM(H5172:H5176)</f>
        <v>0</v>
      </c>
    </row>
    <row r="5172" spans="1:8" ht="16.5" thickTop="1" thickBot="1" x14ac:dyDescent="0.3">
      <c r="A5172" s="5" t="s">
        <v>6087</v>
      </c>
      <c r="B5172" s="8" t="s">
        <v>22</v>
      </c>
      <c r="C5172" s="15">
        <v>790.72168999999997</v>
      </c>
      <c r="D5172" s="15">
        <v>734</v>
      </c>
      <c r="E5172" s="15">
        <f t="shared" si="498"/>
        <v>729</v>
      </c>
      <c r="F5172" s="15">
        <v>729</v>
      </c>
      <c r="G5172" s="15">
        <v>0</v>
      </c>
      <c r="H5172" s="15">
        <v>0</v>
      </c>
    </row>
    <row r="5173" spans="1:8" ht="16.5" thickTop="1" thickBot="1" x14ac:dyDescent="0.3">
      <c r="A5173" s="5" t="s">
        <v>6088</v>
      </c>
      <c r="B5173" s="8" t="s">
        <v>24</v>
      </c>
      <c r="C5173" s="15">
        <v>886.96888000000001</v>
      </c>
      <c r="D5173" s="15">
        <v>1172</v>
      </c>
      <c r="E5173" s="15">
        <f t="shared" si="498"/>
        <v>988</v>
      </c>
      <c r="F5173" s="15">
        <v>988</v>
      </c>
      <c r="G5173" s="15">
        <v>0</v>
      </c>
      <c r="H5173" s="15">
        <v>0</v>
      </c>
    </row>
    <row r="5174" spans="1:8" ht="16.5" thickTop="1" thickBot="1" x14ac:dyDescent="0.3">
      <c r="A5174" s="5" t="s">
        <v>6089</v>
      </c>
      <c r="B5174" s="8" t="s">
        <v>28</v>
      </c>
      <c r="C5174" s="15">
        <v>139.88568000000001</v>
      </c>
      <c r="D5174" s="15">
        <v>350</v>
      </c>
      <c r="E5174" s="15">
        <f t="shared" si="498"/>
        <v>350</v>
      </c>
      <c r="F5174" s="15">
        <v>350</v>
      </c>
      <c r="G5174" s="15">
        <v>0</v>
      </c>
      <c r="H5174" s="15">
        <v>0</v>
      </c>
    </row>
    <row r="5175" spans="1:8" ht="16.5" thickTop="1" thickBot="1" x14ac:dyDescent="0.3">
      <c r="A5175" s="5" t="s">
        <v>6090</v>
      </c>
      <c r="B5175" s="8" t="s">
        <v>32</v>
      </c>
      <c r="C5175" s="15">
        <v>4.37662</v>
      </c>
      <c r="D5175" s="15">
        <v>0</v>
      </c>
      <c r="E5175" s="15">
        <f t="shared" si="498"/>
        <v>0</v>
      </c>
      <c r="F5175" s="15">
        <v>0</v>
      </c>
      <c r="G5175" s="15">
        <v>0</v>
      </c>
      <c r="H5175" s="15">
        <v>0</v>
      </c>
    </row>
    <row r="5176" spans="1:8" ht="16.5" thickTop="1" thickBot="1" x14ac:dyDescent="0.3">
      <c r="A5176" s="5" t="s">
        <v>6091</v>
      </c>
      <c r="B5176" s="8" t="s">
        <v>34</v>
      </c>
      <c r="C5176" s="15">
        <v>5.74796</v>
      </c>
      <c r="D5176" s="15">
        <v>14</v>
      </c>
      <c r="E5176" s="15">
        <f t="shared" si="498"/>
        <v>8</v>
      </c>
      <c r="F5176" s="15">
        <v>8</v>
      </c>
      <c r="G5176" s="15">
        <v>0</v>
      </c>
      <c r="H5176" s="15">
        <v>0</v>
      </c>
    </row>
    <row r="5177" spans="1:8" ht="16.5" thickTop="1" thickBot="1" x14ac:dyDescent="0.3">
      <c r="A5177" s="5" t="s">
        <v>6092</v>
      </c>
      <c r="B5177" s="7" t="s">
        <v>36</v>
      </c>
      <c r="C5177" s="15">
        <v>31.78144</v>
      </c>
      <c r="D5177" s="15">
        <v>30</v>
      </c>
      <c r="E5177" s="15">
        <f t="shared" si="498"/>
        <v>85</v>
      </c>
      <c r="F5177" s="15">
        <v>85</v>
      </c>
      <c r="G5177" s="15">
        <v>0</v>
      </c>
      <c r="H5177" s="15">
        <v>0</v>
      </c>
    </row>
    <row r="5178" spans="1:8" ht="16.5" thickTop="1" thickBot="1" x14ac:dyDescent="0.3">
      <c r="A5178" s="5" t="s">
        <v>6093</v>
      </c>
      <c r="B5178" s="7" t="s">
        <v>40</v>
      </c>
      <c r="C5178" s="15">
        <v>0.31961000000000001</v>
      </c>
      <c r="D5178" s="15">
        <v>0</v>
      </c>
      <c r="E5178" s="15">
        <f t="shared" si="498"/>
        <v>0</v>
      </c>
      <c r="F5178" s="15">
        <v>0</v>
      </c>
      <c r="G5178" s="15">
        <v>0</v>
      </c>
      <c r="H5178" s="15">
        <v>0</v>
      </c>
    </row>
    <row r="5179" spans="1:8" ht="16.5" thickTop="1" thickBot="1" x14ac:dyDescent="0.3">
      <c r="A5179" s="5" t="s">
        <v>6094</v>
      </c>
      <c r="B5179" s="6" t="s">
        <v>6095</v>
      </c>
      <c r="C5179" s="14">
        <v>69.843190000000007</v>
      </c>
      <c r="D5179" s="14">
        <v>70</v>
      </c>
      <c r="E5179" s="14">
        <f t="shared" si="498"/>
        <v>75</v>
      </c>
      <c r="F5179" s="14">
        <f>SUM(F5180,F5184)</f>
        <v>75</v>
      </c>
      <c r="G5179" s="14">
        <f>SUM(G5180,G5184)</f>
        <v>0</v>
      </c>
      <c r="H5179" s="14">
        <f>SUM(H5180,H5184)</f>
        <v>0</v>
      </c>
    </row>
    <row r="5180" spans="1:8" ht="16.5" thickTop="1" thickBot="1" x14ac:dyDescent="0.3">
      <c r="A5180" s="5" t="s">
        <v>6096</v>
      </c>
      <c r="B5180" s="7" t="s">
        <v>20</v>
      </c>
      <c r="C5180" s="15">
        <v>69.843190000000007</v>
      </c>
      <c r="D5180" s="15">
        <v>70</v>
      </c>
      <c r="E5180" s="15">
        <f t="shared" si="498"/>
        <v>70</v>
      </c>
      <c r="F5180" s="15">
        <f>SUM(F5181:F5183)</f>
        <v>70</v>
      </c>
      <c r="G5180" s="15">
        <f>SUM(G5181:G5183)</f>
        <v>0</v>
      </c>
      <c r="H5180" s="15">
        <f>SUM(H5181:H5183)</f>
        <v>0</v>
      </c>
    </row>
    <row r="5181" spans="1:8" ht="16.5" thickTop="1" thickBot="1" x14ac:dyDescent="0.3">
      <c r="A5181" s="5" t="s">
        <v>6097</v>
      </c>
      <c r="B5181" s="8" t="s">
        <v>22</v>
      </c>
      <c r="C5181" s="15">
        <v>53.468910000000001</v>
      </c>
      <c r="D5181" s="15">
        <v>54</v>
      </c>
      <c r="E5181" s="15">
        <f t="shared" si="498"/>
        <v>54</v>
      </c>
      <c r="F5181" s="15">
        <v>54</v>
      </c>
      <c r="G5181" s="15">
        <v>0</v>
      </c>
      <c r="H5181" s="15">
        <v>0</v>
      </c>
    </row>
    <row r="5182" spans="1:8" ht="16.5" thickTop="1" thickBot="1" x14ac:dyDescent="0.3">
      <c r="A5182" s="5" t="s">
        <v>6098</v>
      </c>
      <c r="B5182" s="8" t="s">
        <v>24</v>
      </c>
      <c r="C5182" s="15">
        <v>15.86519</v>
      </c>
      <c r="D5182" s="15">
        <v>16</v>
      </c>
      <c r="E5182" s="15">
        <f t="shared" si="498"/>
        <v>16</v>
      </c>
      <c r="F5182" s="15">
        <v>16</v>
      </c>
      <c r="G5182" s="15">
        <v>0</v>
      </c>
      <c r="H5182" s="15">
        <v>0</v>
      </c>
    </row>
    <row r="5183" spans="1:8" ht="16.5" thickTop="1" thickBot="1" x14ac:dyDescent="0.3">
      <c r="A5183" s="5" t="s">
        <v>6099</v>
      </c>
      <c r="B5183" s="8" t="s">
        <v>32</v>
      </c>
      <c r="C5183" s="15">
        <v>0.50909000000000004</v>
      </c>
      <c r="D5183" s="15">
        <v>0</v>
      </c>
      <c r="E5183" s="15">
        <f t="shared" si="498"/>
        <v>0</v>
      </c>
      <c r="F5183" s="15">
        <v>0</v>
      </c>
      <c r="G5183" s="15">
        <v>0</v>
      </c>
      <c r="H5183" s="15">
        <v>0</v>
      </c>
    </row>
    <row r="5184" spans="1:8" ht="16.5" thickTop="1" thickBot="1" x14ac:dyDescent="0.3">
      <c r="A5184" s="5" t="s">
        <v>6100</v>
      </c>
      <c r="B5184" s="7" t="s">
        <v>36</v>
      </c>
      <c r="C5184" s="15">
        <v>0</v>
      </c>
      <c r="D5184" s="15">
        <v>0</v>
      </c>
      <c r="E5184" s="15">
        <f t="shared" si="498"/>
        <v>5</v>
      </c>
      <c r="F5184" s="15">
        <v>5</v>
      </c>
      <c r="G5184" s="15">
        <v>0</v>
      </c>
      <c r="H5184" s="15">
        <v>0</v>
      </c>
    </row>
    <row r="5185" spans="1:8" ht="46.5" thickTop="1" thickBot="1" x14ac:dyDescent="0.3">
      <c r="A5185" s="5" t="s">
        <v>6101</v>
      </c>
      <c r="B5185" s="6" t="s">
        <v>6102</v>
      </c>
      <c r="C5185" s="14">
        <v>1282.6561799999999</v>
      </c>
      <c r="D5185" s="14">
        <v>800</v>
      </c>
      <c r="E5185" s="14">
        <f t="shared" si="498"/>
        <v>1000</v>
      </c>
      <c r="F5185" s="14">
        <f t="shared" ref="F5185:H5186" si="506">SUM(F5186)</f>
        <v>1000</v>
      </c>
      <c r="G5185" s="14">
        <f t="shared" si="506"/>
        <v>0</v>
      </c>
      <c r="H5185" s="14">
        <f t="shared" si="506"/>
        <v>0</v>
      </c>
    </row>
    <row r="5186" spans="1:8" ht="16.5" thickTop="1" thickBot="1" x14ac:dyDescent="0.3">
      <c r="A5186" s="5" t="s">
        <v>6103</v>
      </c>
      <c r="B5186" s="7" t="s">
        <v>20</v>
      </c>
      <c r="C5186" s="15">
        <v>1282.6561799999999</v>
      </c>
      <c r="D5186" s="15">
        <v>800</v>
      </c>
      <c r="E5186" s="15">
        <f t="shared" si="498"/>
        <v>1000</v>
      </c>
      <c r="F5186" s="15">
        <f t="shared" si="506"/>
        <v>1000</v>
      </c>
      <c r="G5186" s="15">
        <f t="shared" si="506"/>
        <v>0</v>
      </c>
      <c r="H5186" s="15">
        <f t="shared" si="506"/>
        <v>0</v>
      </c>
    </row>
    <row r="5187" spans="1:8" ht="16.5" thickTop="1" thickBot="1" x14ac:dyDescent="0.3">
      <c r="A5187" s="5" t="s">
        <v>6104</v>
      </c>
      <c r="B5187" s="8" t="s">
        <v>28</v>
      </c>
      <c r="C5187" s="15">
        <v>1282.6561799999999</v>
      </c>
      <c r="D5187" s="15">
        <v>800</v>
      </c>
      <c r="E5187" s="15">
        <f t="shared" si="498"/>
        <v>1000</v>
      </c>
      <c r="F5187" s="15">
        <v>1000</v>
      </c>
      <c r="G5187" s="15">
        <v>0</v>
      </c>
      <c r="H5187" s="15">
        <v>0</v>
      </c>
    </row>
    <row r="5188" spans="1:8" ht="31.5" thickTop="1" thickBot="1" x14ac:dyDescent="0.3">
      <c r="A5188" s="5" t="s">
        <v>6105</v>
      </c>
      <c r="B5188" s="6" t="s">
        <v>6106</v>
      </c>
      <c r="C5188" s="14">
        <v>737.55971</v>
      </c>
      <c r="D5188" s="14">
        <v>1100</v>
      </c>
      <c r="E5188" s="14">
        <f t="shared" si="498"/>
        <v>1100</v>
      </c>
      <c r="F5188" s="14">
        <f>SUM(F5189,F5194)</f>
        <v>1100</v>
      </c>
      <c r="G5188" s="14">
        <f>SUM(G5189,G5194)</f>
        <v>0</v>
      </c>
      <c r="H5188" s="14">
        <f>SUM(H5189,H5194)</f>
        <v>0</v>
      </c>
    </row>
    <row r="5189" spans="1:8" ht="16.5" thickTop="1" thickBot="1" x14ac:dyDescent="0.3">
      <c r="A5189" s="5" t="s">
        <v>6107</v>
      </c>
      <c r="B5189" s="7" t="s">
        <v>20</v>
      </c>
      <c r="C5189" s="15">
        <v>652.55971</v>
      </c>
      <c r="D5189" s="15">
        <v>930</v>
      </c>
      <c r="E5189" s="15">
        <f t="shared" si="498"/>
        <v>930</v>
      </c>
      <c r="F5189" s="15">
        <f>SUM(F5190:F5193)</f>
        <v>930</v>
      </c>
      <c r="G5189" s="15">
        <f>SUM(G5190:G5193)</f>
        <v>0</v>
      </c>
      <c r="H5189" s="15">
        <f>SUM(H5190:H5193)</f>
        <v>0</v>
      </c>
    </row>
    <row r="5190" spans="1:8" ht="16.5" thickTop="1" thickBot="1" x14ac:dyDescent="0.3">
      <c r="A5190" s="5" t="s">
        <v>6108</v>
      </c>
      <c r="B5190" s="8" t="s">
        <v>22</v>
      </c>
      <c r="C5190" s="15">
        <v>534.99414999999999</v>
      </c>
      <c r="D5190" s="15">
        <v>535</v>
      </c>
      <c r="E5190" s="15">
        <f t="shared" ref="E5190:E5253" si="507">SUM(F5190:H5190)</f>
        <v>535</v>
      </c>
      <c r="F5190" s="15">
        <v>535</v>
      </c>
      <c r="G5190" s="15">
        <v>0</v>
      </c>
      <c r="H5190" s="15">
        <v>0</v>
      </c>
    </row>
    <row r="5191" spans="1:8" ht="16.5" thickTop="1" thickBot="1" x14ac:dyDescent="0.3">
      <c r="A5191" s="5" t="s">
        <v>6109</v>
      </c>
      <c r="B5191" s="8" t="s">
        <v>24</v>
      </c>
      <c r="C5191" s="15">
        <v>115.67306000000001</v>
      </c>
      <c r="D5191" s="15">
        <v>375</v>
      </c>
      <c r="E5191" s="15">
        <f t="shared" si="507"/>
        <v>375</v>
      </c>
      <c r="F5191" s="15">
        <v>375</v>
      </c>
      <c r="G5191" s="15">
        <v>0</v>
      </c>
      <c r="H5191" s="15">
        <v>0</v>
      </c>
    </row>
    <row r="5192" spans="1:8" ht="16.5" thickTop="1" thickBot="1" x14ac:dyDescent="0.3">
      <c r="A5192" s="5" t="s">
        <v>6110</v>
      </c>
      <c r="B5192" s="8" t="s">
        <v>32</v>
      </c>
      <c r="C5192" s="15">
        <v>0</v>
      </c>
      <c r="D5192" s="15">
        <v>8</v>
      </c>
      <c r="E5192" s="15">
        <f t="shared" si="507"/>
        <v>8</v>
      </c>
      <c r="F5192" s="15">
        <v>8</v>
      </c>
      <c r="G5192" s="15">
        <v>0</v>
      </c>
      <c r="H5192" s="15">
        <v>0</v>
      </c>
    </row>
    <row r="5193" spans="1:8" ht="16.5" thickTop="1" thickBot="1" x14ac:dyDescent="0.3">
      <c r="A5193" s="5" t="s">
        <v>6111</v>
      </c>
      <c r="B5193" s="8" t="s">
        <v>34</v>
      </c>
      <c r="C5193" s="15">
        <v>1.8925000000000001</v>
      </c>
      <c r="D5193" s="15">
        <v>12</v>
      </c>
      <c r="E5193" s="15">
        <f t="shared" si="507"/>
        <v>12</v>
      </c>
      <c r="F5193" s="15">
        <v>12</v>
      </c>
      <c r="G5193" s="15">
        <v>0</v>
      </c>
      <c r="H5193" s="15">
        <v>0</v>
      </c>
    </row>
    <row r="5194" spans="1:8" ht="16.5" thickTop="1" thickBot="1" x14ac:dyDescent="0.3">
      <c r="A5194" s="5" t="s">
        <v>6112</v>
      </c>
      <c r="B5194" s="7" t="s">
        <v>36</v>
      </c>
      <c r="C5194" s="15">
        <v>85</v>
      </c>
      <c r="D5194" s="15">
        <v>170</v>
      </c>
      <c r="E5194" s="15">
        <f t="shared" si="507"/>
        <v>170</v>
      </c>
      <c r="F5194" s="15">
        <v>170</v>
      </c>
      <c r="G5194" s="15">
        <v>0</v>
      </c>
      <c r="H5194" s="15">
        <v>0</v>
      </c>
    </row>
    <row r="5195" spans="1:8" ht="31.5" thickTop="1" thickBot="1" x14ac:dyDescent="0.3">
      <c r="A5195" s="5" t="s">
        <v>6113</v>
      </c>
      <c r="B5195" s="6" t="s">
        <v>6114</v>
      </c>
      <c r="C5195" s="14">
        <v>248.79189</v>
      </c>
      <c r="D5195" s="14">
        <v>350</v>
      </c>
      <c r="E5195" s="14">
        <f t="shared" si="507"/>
        <v>350</v>
      </c>
      <c r="F5195" s="14">
        <f>SUM(F5196,F5200:F5201)</f>
        <v>350</v>
      </c>
      <c r="G5195" s="14">
        <f>SUM(G5196,G5200:G5201)</f>
        <v>0</v>
      </c>
      <c r="H5195" s="14">
        <f>SUM(H5196,H5200:H5201)</f>
        <v>0</v>
      </c>
    </row>
    <row r="5196" spans="1:8" ht="16.5" thickTop="1" thickBot="1" x14ac:dyDescent="0.3">
      <c r="A5196" s="5" t="s">
        <v>6115</v>
      </c>
      <c r="B5196" s="7" t="s">
        <v>20</v>
      </c>
      <c r="C5196" s="15">
        <v>245.79748999999998</v>
      </c>
      <c r="D5196" s="15">
        <v>348</v>
      </c>
      <c r="E5196" s="15">
        <f t="shared" si="507"/>
        <v>348</v>
      </c>
      <c r="F5196" s="15">
        <f>SUM(F5197:F5199)</f>
        <v>348</v>
      </c>
      <c r="G5196" s="15">
        <f>SUM(G5197:G5199)</f>
        <v>0</v>
      </c>
      <c r="H5196" s="15">
        <f>SUM(H5197:H5199)</f>
        <v>0</v>
      </c>
    </row>
    <row r="5197" spans="1:8" ht="16.5" thickTop="1" thickBot="1" x14ac:dyDescent="0.3">
      <c r="A5197" s="5" t="s">
        <v>6116</v>
      </c>
      <c r="B5197" s="8" t="s">
        <v>22</v>
      </c>
      <c r="C5197" s="15">
        <v>215.49950999999999</v>
      </c>
      <c r="D5197" s="15">
        <v>224</v>
      </c>
      <c r="E5197" s="15">
        <f t="shared" si="507"/>
        <v>224</v>
      </c>
      <c r="F5197" s="15">
        <v>224</v>
      </c>
      <c r="G5197" s="15">
        <v>0</v>
      </c>
      <c r="H5197" s="15">
        <v>0</v>
      </c>
    </row>
    <row r="5198" spans="1:8" ht="16.5" thickTop="1" thickBot="1" x14ac:dyDescent="0.3">
      <c r="A5198" s="5" t="s">
        <v>6117</v>
      </c>
      <c r="B5198" s="8" t="s">
        <v>24</v>
      </c>
      <c r="C5198" s="15">
        <v>30.297979999999999</v>
      </c>
      <c r="D5198" s="15">
        <v>124</v>
      </c>
      <c r="E5198" s="15">
        <f t="shared" si="507"/>
        <v>124</v>
      </c>
      <c r="F5198" s="15">
        <v>124</v>
      </c>
      <c r="G5198" s="15">
        <v>0</v>
      </c>
      <c r="H5198" s="15">
        <v>0</v>
      </c>
    </row>
    <row r="5199" spans="1:8" ht="16.5" thickTop="1" thickBot="1" x14ac:dyDescent="0.3">
      <c r="A5199" s="5" t="s">
        <v>6118</v>
      </c>
      <c r="B5199" s="8" t="s">
        <v>34</v>
      </c>
      <c r="C5199" s="15">
        <v>0</v>
      </c>
      <c r="D5199" s="15">
        <v>0</v>
      </c>
      <c r="E5199" s="15">
        <f t="shared" si="507"/>
        <v>0</v>
      </c>
      <c r="F5199" s="15">
        <v>0</v>
      </c>
      <c r="G5199" s="15">
        <v>0</v>
      </c>
      <c r="H5199" s="15">
        <v>0</v>
      </c>
    </row>
    <row r="5200" spans="1:8" ht="16.5" thickTop="1" thickBot="1" x14ac:dyDescent="0.3">
      <c r="A5200" s="5" t="s">
        <v>6119</v>
      </c>
      <c r="B5200" s="7" t="s">
        <v>36</v>
      </c>
      <c r="C5200" s="15">
        <v>2.9944000000000002</v>
      </c>
      <c r="D5200" s="15">
        <v>2</v>
      </c>
      <c r="E5200" s="15">
        <f t="shared" si="507"/>
        <v>2</v>
      </c>
      <c r="F5200" s="15">
        <v>2</v>
      </c>
      <c r="G5200" s="15">
        <v>0</v>
      </c>
      <c r="H5200" s="15">
        <v>0</v>
      </c>
    </row>
    <row r="5201" spans="1:8" ht="16.5" thickTop="1" thickBot="1" x14ac:dyDescent="0.3">
      <c r="A5201" s="5" t="s">
        <v>6120</v>
      </c>
      <c r="B5201" s="7" t="s">
        <v>40</v>
      </c>
      <c r="C5201" s="15">
        <v>0</v>
      </c>
      <c r="D5201" s="15">
        <v>0</v>
      </c>
      <c r="E5201" s="15">
        <f t="shared" si="507"/>
        <v>0</v>
      </c>
      <c r="F5201" s="15">
        <v>0</v>
      </c>
      <c r="G5201" s="15">
        <v>0</v>
      </c>
      <c r="H5201" s="15">
        <v>0</v>
      </c>
    </row>
    <row r="5202" spans="1:8" ht="31.5" thickTop="1" thickBot="1" x14ac:dyDescent="0.3">
      <c r="A5202" s="5" t="s">
        <v>6121</v>
      </c>
      <c r="B5202" s="6" t="s">
        <v>6122</v>
      </c>
      <c r="C5202" s="14">
        <v>340.62639000000001</v>
      </c>
      <c r="D5202" s="14">
        <v>350</v>
      </c>
      <c r="E5202" s="14">
        <f t="shared" si="507"/>
        <v>350</v>
      </c>
      <c r="F5202" s="14">
        <f>SUM(F5203)</f>
        <v>350</v>
      </c>
      <c r="G5202" s="14">
        <f>SUM(G5203)</f>
        <v>0</v>
      </c>
      <c r="H5202" s="14">
        <f>SUM(H5203)</f>
        <v>0</v>
      </c>
    </row>
    <row r="5203" spans="1:8" ht="16.5" thickTop="1" thickBot="1" x14ac:dyDescent="0.3">
      <c r="A5203" s="5" t="s">
        <v>6123</v>
      </c>
      <c r="B5203" s="7" t="s">
        <v>20</v>
      </c>
      <c r="C5203" s="15">
        <v>340.62639000000001</v>
      </c>
      <c r="D5203" s="15">
        <v>350</v>
      </c>
      <c r="E5203" s="15">
        <f t="shared" si="507"/>
        <v>350</v>
      </c>
      <c r="F5203" s="15">
        <f>SUM(F5204:F5205)</f>
        <v>350</v>
      </c>
      <c r="G5203" s="15">
        <f>SUM(G5204:G5205)</f>
        <v>0</v>
      </c>
      <c r="H5203" s="15">
        <f>SUM(H5204:H5205)</f>
        <v>0</v>
      </c>
    </row>
    <row r="5204" spans="1:8" ht="16.5" thickTop="1" thickBot="1" x14ac:dyDescent="0.3">
      <c r="A5204" s="5" t="s">
        <v>6124</v>
      </c>
      <c r="B5204" s="8" t="s">
        <v>28</v>
      </c>
      <c r="C5204" s="15">
        <v>320.62639000000001</v>
      </c>
      <c r="D5204" s="15">
        <v>350</v>
      </c>
      <c r="E5204" s="15">
        <f t="shared" si="507"/>
        <v>350</v>
      </c>
      <c r="F5204" s="15">
        <v>350</v>
      </c>
      <c r="G5204" s="15">
        <v>0</v>
      </c>
      <c r="H5204" s="15">
        <v>0</v>
      </c>
    </row>
    <row r="5205" spans="1:8" ht="16.5" thickTop="1" thickBot="1" x14ac:dyDescent="0.3">
      <c r="A5205" s="5" t="s">
        <v>6125</v>
      </c>
      <c r="B5205" s="8" t="s">
        <v>34</v>
      </c>
      <c r="C5205" s="15">
        <v>20</v>
      </c>
      <c r="D5205" s="15">
        <v>0</v>
      </c>
      <c r="E5205" s="15">
        <f t="shared" si="507"/>
        <v>0</v>
      </c>
      <c r="F5205" s="15">
        <v>0</v>
      </c>
      <c r="G5205" s="15">
        <v>0</v>
      </c>
      <c r="H5205" s="15">
        <v>0</v>
      </c>
    </row>
    <row r="5206" spans="1:8" ht="16.5" thickTop="1" thickBot="1" x14ac:dyDescent="0.3">
      <c r="A5206" s="5" t="s">
        <v>6126</v>
      </c>
      <c r="B5206" s="6" t="s">
        <v>6127</v>
      </c>
      <c r="C5206" s="14">
        <v>449.73349999999999</v>
      </c>
      <c r="D5206" s="14">
        <v>350</v>
      </c>
      <c r="E5206" s="14">
        <f t="shared" si="507"/>
        <v>350</v>
      </c>
      <c r="F5206" s="14">
        <f t="shared" ref="F5206:H5207" si="508">SUM(F5207)</f>
        <v>350</v>
      </c>
      <c r="G5206" s="14">
        <f t="shared" si="508"/>
        <v>0</v>
      </c>
      <c r="H5206" s="14">
        <f t="shared" si="508"/>
        <v>0</v>
      </c>
    </row>
    <row r="5207" spans="1:8" ht="16.5" thickTop="1" thickBot="1" x14ac:dyDescent="0.3">
      <c r="A5207" s="5" t="s">
        <v>6128</v>
      </c>
      <c r="B5207" s="7" t="s">
        <v>20</v>
      </c>
      <c r="C5207" s="15">
        <v>449.73349999999999</v>
      </c>
      <c r="D5207" s="15">
        <v>350</v>
      </c>
      <c r="E5207" s="15">
        <f t="shared" si="507"/>
        <v>350</v>
      </c>
      <c r="F5207" s="15">
        <f t="shared" si="508"/>
        <v>350</v>
      </c>
      <c r="G5207" s="15">
        <f t="shared" si="508"/>
        <v>0</v>
      </c>
      <c r="H5207" s="15">
        <f t="shared" si="508"/>
        <v>0</v>
      </c>
    </row>
    <row r="5208" spans="1:8" ht="16.5" thickTop="1" thickBot="1" x14ac:dyDescent="0.3">
      <c r="A5208" s="5" t="s">
        <v>6129</v>
      </c>
      <c r="B5208" s="8" t="s">
        <v>28</v>
      </c>
      <c r="C5208" s="15">
        <v>449.73349999999999</v>
      </c>
      <c r="D5208" s="15">
        <v>350</v>
      </c>
      <c r="E5208" s="15">
        <f t="shared" si="507"/>
        <v>350</v>
      </c>
      <c r="F5208" s="15">
        <v>350</v>
      </c>
      <c r="G5208" s="15">
        <v>0</v>
      </c>
      <c r="H5208" s="15">
        <v>0</v>
      </c>
    </row>
    <row r="5209" spans="1:8" ht="16.5" thickTop="1" thickBot="1" x14ac:dyDescent="0.3">
      <c r="A5209" s="5" t="s">
        <v>6130</v>
      </c>
      <c r="B5209" s="6" t="s">
        <v>6131</v>
      </c>
      <c r="C5209" s="14">
        <v>1855.1810399999999</v>
      </c>
      <c r="D5209" s="14">
        <v>2038</v>
      </c>
      <c r="E5209" s="14">
        <f t="shared" si="507"/>
        <v>4320</v>
      </c>
      <c r="F5209" s="14">
        <f t="shared" ref="F5209:H5210" si="509">SUM(F5210)</f>
        <v>4320</v>
      </c>
      <c r="G5209" s="14">
        <f t="shared" si="509"/>
        <v>0</v>
      </c>
      <c r="H5209" s="14">
        <f t="shared" si="509"/>
        <v>0</v>
      </c>
    </row>
    <row r="5210" spans="1:8" ht="16.5" thickTop="1" thickBot="1" x14ac:dyDescent="0.3">
      <c r="A5210" s="5" t="s">
        <v>6132</v>
      </c>
      <c r="B5210" s="7" t="s">
        <v>20</v>
      </c>
      <c r="C5210" s="15">
        <v>1855.1810399999999</v>
      </c>
      <c r="D5210" s="15">
        <v>2038</v>
      </c>
      <c r="E5210" s="15">
        <f t="shared" si="507"/>
        <v>4320</v>
      </c>
      <c r="F5210" s="15">
        <f t="shared" si="509"/>
        <v>4320</v>
      </c>
      <c r="G5210" s="15">
        <f t="shared" si="509"/>
        <v>0</v>
      </c>
      <c r="H5210" s="15">
        <f t="shared" si="509"/>
        <v>0</v>
      </c>
    </row>
    <row r="5211" spans="1:8" ht="16.5" thickTop="1" thickBot="1" x14ac:dyDescent="0.3">
      <c r="A5211" s="5" t="s">
        <v>6133</v>
      </c>
      <c r="B5211" s="8" t="s">
        <v>28</v>
      </c>
      <c r="C5211" s="15">
        <v>1855.1810399999999</v>
      </c>
      <c r="D5211" s="15">
        <v>2038</v>
      </c>
      <c r="E5211" s="15">
        <f t="shared" si="507"/>
        <v>4320</v>
      </c>
      <c r="F5211" s="15">
        <v>4320</v>
      </c>
      <c r="G5211" s="15">
        <v>0</v>
      </c>
      <c r="H5211" s="15">
        <v>0</v>
      </c>
    </row>
    <row r="5212" spans="1:8" ht="16.5" thickTop="1" thickBot="1" x14ac:dyDescent="0.3">
      <c r="A5212" s="5" t="s">
        <v>6134</v>
      </c>
      <c r="B5212" s="6" t="s">
        <v>6135</v>
      </c>
      <c r="C5212" s="14">
        <v>1108.4265</v>
      </c>
      <c r="D5212" s="14">
        <v>1109</v>
      </c>
      <c r="E5212" s="14">
        <f t="shared" si="507"/>
        <v>1109</v>
      </c>
      <c r="F5212" s="14">
        <f t="shared" ref="F5212:H5213" si="510">SUM(F5213)</f>
        <v>1109</v>
      </c>
      <c r="G5212" s="14">
        <f t="shared" si="510"/>
        <v>0</v>
      </c>
      <c r="H5212" s="14">
        <f t="shared" si="510"/>
        <v>0</v>
      </c>
    </row>
    <row r="5213" spans="1:8" ht="16.5" thickTop="1" thickBot="1" x14ac:dyDescent="0.3">
      <c r="A5213" s="5" t="s">
        <v>6136</v>
      </c>
      <c r="B5213" s="7" t="s">
        <v>20</v>
      </c>
      <c r="C5213" s="15">
        <v>1108.4265</v>
      </c>
      <c r="D5213" s="15">
        <v>1109</v>
      </c>
      <c r="E5213" s="15">
        <f t="shared" si="507"/>
        <v>1109</v>
      </c>
      <c r="F5213" s="15">
        <f t="shared" si="510"/>
        <v>1109</v>
      </c>
      <c r="G5213" s="15">
        <f t="shared" si="510"/>
        <v>0</v>
      </c>
      <c r="H5213" s="15">
        <f t="shared" si="510"/>
        <v>0</v>
      </c>
    </row>
    <row r="5214" spans="1:8" ht="16.5" thickTop="1" thickBot="1" x14ac:dyDescent="0.3">
      <c r="A5214" s="5" t="s">
        <v>6137</v>
      </c>
      <c r="B5214" s="8" t="s">
        <v>28</v>
      </c>
      <c r="C5214" s="15">
        <v>1108.4265</v>
      </c>
      <c r="D5214" s="15">
        <v>1109</v>
      </c>
      <c r="E5214" s="15">
        <f t="shared" si="507"/>
        <v>1109</v>
      </c>
      <c r="F5214" s="15">
        <v>1109</v>
      </c>
      <c r="G5214" s="15">
        <v>0</v>
      </c>
      <c r="H5214" s="15">
        <v>0</v>
      </c>
    </row>
    <row r="5215" spans="1:8" ht="16.5" thickTop="1" thickBot="1" x14ac:dyDescent="0.3">
      <c r="A5215" s="5" t="s">
        <v>6138</v>
      </c>
      <c r="B5215" s="6" t="s">
        <v>6139</v>
      </c>
      <c r="C5215" s="14">
        <v>3596.5</v>
      </c>
      <c r="D5215" s="14">
        <v>4200</v>
      </c>
      <c r="E5215" s="14">
        <f t="shared" si="507"/>
        <v>3500</v>
      </c>
      <c r="F5215" s="14">
        <f t="shared" ref="F5215:H5216" si="511">SUM(F5216)</f>
        <v>3500</v>
      </c>
      <c r="G5215" s="14">
        <f t="shared" si="511"/>
        <v>0</v>
      </c>
      <c r="H5215" s="14">
        <f t="shared" si="511"/>
        <v>0</v>
      </c>
    </row>
    <row r="5216" spans="1:8" ht="16.5" thickTop="1" thickBot="1" x14ac:dyDescent="0.3">
      <c r="A5216" s="5" t="s">
        <v>6140</v>
      </c>
      <c r="B5216" s="7" t="s">
        <v>20</v>
      </c>
      <c r="C5216" s="15">
        <v>3596.5</v>
      </c>
      <c r="D5216" s="15">
        <v>4200</v>
      </c>
      <c r="E5216" s="15">
        <f t="shared" si="507"/>
        <v>3500</v>
      </c>
      <c r="F5216" s="15">
        <f t="shared" si="511"/>
        <v>3500</v>
      </c>
      <c r="G5216" s="15">
        <f t="shared" si="511"/>
        <v>0</v>
      </c>
      <c r="H5216" s="15">
        <f t="shared" si="511"/>
        <v>0</v>
      </c>
    </row>
    <row r="5217" spans="1:8" ht="16.5" thickTop="1" thickBot="1" x14ac:dyDescent="0.3">
      <c r="A5217" s="5" t="s">
        <v>6141</v>
      </c>
      <c r="B5217" s="8" t="s">
        <v>28</v>
      </c>
      <c r="C5217" s="15">
        <v>3596.5</v>
      </c>
      <c r="D5217" s="15">
        <v>4200</v>
      </c>
      <c r="E5217" s="15">
        <f t="shared" si="507"/>
        <v>3500</v>
      </c>
      <c r="F5217" s="15">
        <v>3500</v>
      </c>
      <c r="G5217" s="15">
        <v>0</v>
      </c>
      <c r="H5217" s="15">
        <v>0</v>
      </c>
    </row>
    <row r="5218" spans="1:8" ht="16.5" thickTop="1" thickBot="1" x14ac:dyDescent="0.3">
      <c r="A5218" s="5" t="s">
        <v>6142</v>
      </c>
      <c r="B5218" s="6" t="s">
        <v>6143</v>
      </c>
      <c r="C5218" s="14">
        <v>2820.4585299999999</v>
      </c>
      <c r="D5218" s="14">
        <v>4000</v>
      </c>
      <c r="E5218" s="14">
        <f t="shared" si="507"/>
        <v>3500</v>
      </c>
      <c r="F5218" s="14">
        <f t="shared" ref="F5218:H5219" si="512">SUM(F5219)</f>
        <v>3500</v>
      </c>
      <c r="G5218" s="14">
        <f t="shared" si="512"/>
        <v>0</v>
      </c>
      <c r="H5218" s="14">
        <f t="shared" si="512"/>
        <v>0</v>
      </c>
    </row>
    <row r="5219" spans="1:8" ht="16.5" thickTop="1" thickBot="1" x14ac:dyDescent="0.3">
      <c r="A5219" s="5" t="s">
        <v>6144</v>
      </c>
      <c r="B5219" s="7" t="s">
        <v>20</v>
      </c>
      <c r="C5219" s="15">
        <v>2820.4585299999999</v>
      </c>
      <c r="D5219" s="15">
        <v>4000</v>
      </c>
      <c r="E5219" s="15">
        <f t="shared" si="507"/>
        <v>3500</v>
      </c>
      <c r="F5219" s="15">
        <f t="shared" si="512"/>
        <v>3500</v>
      </c>
      <c r="G5219" s="15">
        <f t="shared" si="512"/>
        <v>0</v>
      </c>
      <c r="H5219" s="15">
        <f t="shared" si="512"/>
        <v>0</v>
      </c>
    </row>
    <row r="5220" spans="1:8" ht="16.5" thickTop="1" thickBot="1" x14ac:dyDescent="0.3">
      <c r="A5220" s="5" t="s">
        <v>6145</v>
      </c>
      <c r="B5220" s="8" t="s">
        <v>28</v>
      </c>
      <c r="C5220" s="15">
        <v>2820.4585299999999</v>
      </c>
      <c r="D5220" s="15">
        <v>4000</v>
      </c>
      <c r="E5220" s="15">
        <f t="shared" si="507"/>
        <v>3500</v>
      </c>
      <c r="F5220" s="15">
        <v>3500</v>
      </c>
      <c r="G5220" s="15">
        <v>0</v>
      </c>
      <c r="H5220" s="15">
        <v>0</v>
      </c>
    </row>
    <row r="5221" spans="1:8" ht="31.5" thickTop="1" thickBot="1" x14ac:dyDescent="0.3">
      <c r="A5221" s="5" t="s">
        <v>6146</v>
      </c>
      <c r="B5221" s="6" t="s">
        <v>6147</v>
      </c>
      <c r="C5221" s="14">
        <v>249.97918000000001</v>
      </c>
      <c r="D5221" s="14">
        <v>250</v>
      </c>
      <c r="E5221" s="14">
        <f t="shared" si="507"/>
        <v>250</v>
      </c>
      <c r="F5221" s="14">
        <f t="shared" ref="F5221:H5222" si="513">SUM(F5222)</f>
        <v>250</v>
      </c>
      <c r="G5221" s="14">
        <f t="shared" si="513"/>
        <v>0</v>
      </c>
      <c r="H5221" s="14">
        <f t="shared" si="513"/>
        <v>0</v>
      </c>
    </row>
    <row r="5222" spans="1:8" ht="16.5" thickTop="1" thickBot="1" x14ac:dyDescent="0.3">
      <c r="A5222" s="5" t="s">
        <v>6148</v>
      </c>
      <c r="B5222" s="7" t="s">
        <v>20</v>
      </c>
      <c r="C5222" s="15">
        <v>249.97918000000001</v>
      </c>
      <c r="D5222" s="15">
        <v>250</v>
      </c>
      <c r="E5222" s="15">
        <f t="shared" si="507"/>
        <v>250</v>
      </c>
      <c r="F5222" s="15">
        <f t="shared" si="513"/>
        <v>250</v>
      </c>
      <c r="G5222" s="15">
        <f t="shared" si="513"/>
        <v>0</v>
      </c>
      <c r="H5222" s="15">
        <f t="shared" si="513"/>
        <v>0</v>
      </c>
    </row>
    <row r="5223" spans="1:8" ht="16.5" thickTop="1" thickBot="1" x14ac:dyDescent="0.3">
      <c r="A5223" s="5" t="s">
        <v>6149</v>
      </c>
      <c r="B5223" s="8" t="s">
        <v>28</v>
      </c>
      <c r="C5223" s="15">
        <v>249.97918000000001</v>
      </c>
      <c r="D5223" s="15">
        <v>250</v>
      </c>
      <c r="E5223" s="15">
        <f t="shared" si="507"/>
        <v>250</v>
      </c>
      <c r="F5223" s="15">
        <v>250</v>
      </c>
      <c r="G5223" s="15">
        <v>0</v>
      </c>
      <c r="H5223" s="15">
        <v>0</v>
      </c>
    </row>
    <row r="5224" spans="1:8" ht="16.5" thickTop="1" thickBot="1" x14ac:dyDescent="0.3">
      <c r="A5224" s="5" t="s">
        <v>6150</v>
      </c>
      <c r="B5224" s="6" t="s">
        <v>6151</v>
      </c>
      <c r="C5224" s="14">
        <v>0</v>
      </c>
      <c r="D5224" s="14">
        <v>500</v>
      </c>
      <c r="E5224" s="14">
        <f t="shared" si="507"/>
        <v>500</v>
      </c>
      <c r="F5224" s="14">
        <f t="shared" ref="F5224:H5225" si="514">SUM(F5225)</f>
        <v>500</v>
      </c>
      <c r="G5224" s="14">
        <f t="shared" si="514"/>
        <v>0</v>
      </c>
      <c r="H5224" s="14">
        <f t="shared" si="514"/>
        <v>0</v>
      </c>
    </row>
    <row r="5225" spans="1:8" ht="16.5" thickTop="1" thickBot="1" x14ac:dyDescent="0.3">
      <c r="A5225" s="5" t="s">
        <v>6152</v>
      </c>
      <c r="B5225" s="7" t="s">
        <v>20</v>
      </c>
      <c r="C5225" s="15">
        <v>0</v>
      </c>
      <c r="D5225" s="15">
        <v>500</v>
      </c>
      <c r="E5225" s="15">
        <f t="shared" si="507"/>
        <v>500</v>
      </c>
      <c r="F5225" s="15">
        <f t="shared" si="514"/>
        <v>500</v>
      </c>
      <c r="G5225" s="15">
        <f t="shared" si="514"/>
        <v>0</v>
      </c>
      <c r="H5225" s="15">
        <f t="shared" si="514"/>
        <v>0</v>
      </c>
    </row>
    <row r="5226" spans="1:8" ht="16.5" thickTop="1" thickBot="1" x14ac:dyDescent="0.3">
      <c r="A5226" s="5" t="s">
        <v>6153</v>
      </c>
      <c r="B5226" s="8" t="s">
        <v>28</v>
      </c>
      <c r="C5226" s="15">
        <v>0</v>
      </c>
      <c r="D5226" s="15">
        <v>500</v>
      </c>
      <c r="E5226" s="15">
        <f t="shared" si="507"/>
        <v>500</v>
      </c>
      <c r="F5226" s="15">
        <v>500</v>
      </c>
      <c r="G5226" s="15">
        <v>0</v>
      </c>
      <c r="H5226" s="15">
        <v>0</v>
      </c>
    </row>
    <row r="5227" spans="1:8" ht="31.5" thickTop="1" thickBot="1" x14ac:dyDescent="0.3">
      <c r="A5227" s="5" t="s">
        <v>6154</v>
      </c>
      <c r="B5227" s="6" t="s">
        <v>6155</v>
      </c>
      <c r="C5227" s="14">
        <v>0</v>
      </c>
      <c r="D5227" s="14">
        <v>500</v>
      </c>
      <c r="E5227" s="14">
        <f t="shared" si="507"/>
        <v>500</v>
      </c>
      <c r="F5227" s="14">
        <f t="shared" ref="F5227:H5228" si="515">SUM(F5228)</f>
        <v>500</v>
      </c>
      <c r="G5227" s="14">
        <f t="shared" si="515"/>
        <v>0</v>
      </c>
      <c r="H5227" s="14">
        <f t="shared" si="515"/>
        <v>0</v>
      </c>
    </row>
    <row r="5228" spans="1:8" ht="16.5" thickTop="1" thickBot="1" x14ac:dyDescent="0.3">
      <c r="A5228" s="5" t="s">
        <v>6156</v>
      </c>
      <c r="B5228" s="7" t="s">
        <v>20</v>
      </c>
      <c r="C5228" s="15">
        <v>0</v>
      </c>
      <c r="D5228" s="15">
        <v>500</v>
      </c>
      <c r="E5228" s="15">
        <f t="shared" si="507"/>
        <v>500</v>
      </c>
      <c r="F5228" s="15">
        <f t="shared" si="515"/>
        <v>500</v>
      </c>
      <c r="G5228" s="15">
        <f t="shared" si="515"/>
        <v>0</v>
      </c>
      <c r="H5228" s="15">
        <f t="shared" si="515"/>
        <v>0</v>
      </c>
    </row>
    <row r="5229" spans="1:8" ht="16.5" thickTop="1" thickBot="1" x14ac:dyDescent="0.3">
      <c r="A5229" s="5" t="s">
        <v>6157</v>
      </c>
      <c r="B5229" s="8" t="s">
        <v>28</v>
      </c>
      <c r="C5229" s="15">
        <v>0</v>
      </c>
      <c r="D5229" s="15">
        <v>500</v>
      </c>
      <c r="E5229" s="15">
        <f t="shared" si="507"/>
        <v>500</v>
      </c>
      <c r="F5229" s="15">
        <v>500</v>
      </c>
      <c r="G5229" s="15">
        <v>0</v>
      </c>
      <c r="H5229" s="15">
        <v>0</v>
      </c>
    </row>
    <row r="5230" spans="1:8" ht="31.5" thickTop="1" thickBot="1" x14ac:dyDescent="0.3">
      <c r="A5230" s="5" t="s">
        <v>6158</v>
      </c>
      <c r="B5230" s="6" t="s">
        <v>6159</v>
      </c>
      <c r="C5230" s="14">
        <v>0</v>
      </c>
      <c r="D5230" s="14">
        <v>1800</v>
      </c>
      <c r="E5230" s="14">
        <f t="shared" si="507"/>
        <v>1800</v>
      </c>
      <c r="F5230" s="14">
        <f t="shared" ref="F5230:H5231" si="516">SUM(F5231)</f>
        <v>1800</v>
      </c>
      <c r="G5230" s="14">
        <f t="shared" si="516"/>
        <v>0</v>
      </c>
      <c r="H5230" s="14">
        <f t="shared" si="516"/>
        <v>0</v>
      </c>
    </row>
    <row r="5231" spans="1:8" ht="16.5" thickTop="1" thickBot="1" x14ac:dyDescent="0.3">
      <c r="A5231" s="5" t="s">
        <v>6160</v>
      </c>
      <c r="B5231" s="7" t="s">
        <v>20</v>
      </c>
      <c r="C5231" s="15">
        <v>0</v>
      </c>
      <c r="D5231" s="15">
        <v>1800</v>
      </c>
      <c r="E5231" s="15">
        <f t="shared" si="507"/>
        <v>1800</v>
      </c>
      <c r="F5231" s="15">
        <f t="shared" si="516"/>
        <v>1800</v>
      </c>
      <c r="G5231" s="15">
        <f t="shared" si="516"/>
        <v>0</v>
      </c>
      <c r="H5231" s="15">
        <f t="shared" si="516"/>
        <v>0</v>
      </c>
    </row>
    <row r="5232" spans="1:8" ht="16.5" thickTop="1" thickBot="1" x14ac:dyDescent="0.3">
      <c r="A5232" s="5" t="s">
        <v>6161</v>
      </c>
      <c r="B5232" s="8" t="s">
        <v>28</v>
      </c>
      <c r="C5232" s="15">
        <v>0</v>
      </c>
      <c r="D5232" s="15">
        <v>1800</v>
      </c>
      <c r="E5232" s="15">
        <f t="shared" si="507"/>
        <v>1800</v>
      </c>
      <c r="F5232" s="15">
        <v>1800</v>
      </c>
      <c r="G5232" s="15">
        <v>0</v>
      </c>
      <c r="H5232" s="15">
        <v>0</v>
      </c>
    </row>
    <row r="5233" spans="1:8" ht="31.5" thickTop="1" thickBot="1" x14ac:dyDescent="0.3">
      <c r="A5233" s="5" t="s">
        <v>6162</v>
      </c>
      <c r="B5233" s="6" t="s">
        <v>6163</v>
      </c>
      <c r="C5233" s="14">
        <v>0</v>
      </c>
      <c r="D5233" s="14">
        <v>0</v>
      </c>
      <c r="E5233" s="14">
        <f t="shared" si="507"/>
        <v>0</v>
      </c>
      <c r="F5233" s="14">
        <f>SUM(F5234)</f>
        <v>0</v>
      </c>
      <c r="G5233" s="14">
        <f>SUM(G5234)</f>
        <v>0</v>
      </c>
      <c r="H5233" s="14">
        <f>SUM(H5234)</f>
        <v>0</v>
      </c>
    </row>
    <row r="5234" spans="1:8" ht="16.5" thickTop="1" thickBot="1" x14ac:dyDescent="0.3">
      <c r="A5234" s="5" t="s">
        <v>6164</v>
      </c>
      <c r="B5234" s="7" t="s">
        <v>20</v>
      </c>
      <c r="C5234" s="15">
        <v>0</v>
      </c>
      <c r="D5234" s="15">
        <v>0</v>
      </c>
      <c r="E5234" s="15">
        <f t="shared" si="507"/>
        <v>0</v>
      </c>
      <c r="F5234" s="15">
        <f>SUM(F5235:F5238)</f>
        <v>0</v>
      </c>
      <c r="G5234" s="15">
        <f>SUM(G5235:G5238)</f>
        <v>0</v>
      </c>
      <c r="H5234" s="15">
        <f>SUM(H5235:H5238)</f>
        <v>0</v>
      </c>
    </row>
    <row r="5235" spans="1:8" ht="16.5" thickTop="1" thickBot="1" x14ac:dyDescent="0.3">
      <c r="A5235" s="5" t="s">
        <v>6165</v>
      </c>
      <c r="B5235" s="8" t="s">
        <v>22</v>
      </c>
      <c r="C5235" s="15">
        <v>0</v>
      </c>
      <c r="D5235" s="15">
        <v>0</v>
      </c>
      <c r="E5235" s="15">
        <f t="shared" si="507"/>
        <v>0</v>
      </c>
      <c r="F5235" s="15">
        <v>0</v>
      </c>
      <c r="G5235" s="15">
        <v>0</v>
      </c>
      <c r="H5235" s="15">
        <v>0</v>
      </c>
    </row>
    <row r="5236" spans="1:8" ht="16.5" thickTop="1" thickBot="1" x14ac:dyDescent="0.3">
      <c r="A5236" s="5" t="s">
        <v>6166</v>
      </c>
      <c r="B5236" s="8" t="s">
        <v>24</v>
      </c>
      <c r="C5236" s="15">
        <v>0</v>
      </c>
      <c r="D5236" s="15">
        <v>0</v>
      </c>
      <c r="E5236" s="15">
        <f t="shared" si="507"/>
        <v>0</v>
      </c>
      <c r="F5236" s="15">
        <v>0</v>
      </c>
      <c r="G5236" s="15">
        <v>0</v>
      </c>
      <c r="H5236" s="15">
        <v>0</v>
      </c>
    </row>
    <row r="5237" spans="1:8" ht="16.5" thickTop="1" thickBot="1" x14ac:dyDescent="0.3">
      <c r="A5237" s="5" t="s">
        <v>6167</v>
      </c>
      <c r="B5237" s="8" t="s">
        <v>28</v>
      </c>
      <c r="C5237" s="15">
        <v>0</v>
      </c>
      <c r="D5237" s="15">
        <v>0</v>
      </c>
      <c r="E5237" s="15">
        <f t="shared" si="507"/>
        <v>0</v>
      </c>
      <c r="F5237" s="15">
        <v>0</v>
      </c>
      <c r="G5237" s="15">
        <v>0</v>
      </c>
      <c r="H5237" s="15">
        <v>0</v>
      </c>
    </row>
    <row r="5238" spans="1:8" ht="16.5" thickTop="1" thickBot="1" x14ac:dyDescent="0.3">
      <c r="A5238" s="5" t="s">
        <v>6168</v>
      </c>
      <c r="B5238" s="8" t="s">
        <v>30</v>
      </c>
      <c r="C5238" s="15">
        <v>0</v>
      </c>
      <c r="D5238" s="15">
        <v>0</v>
      </c>
      <c r="E5238" s="15">
        <f t="shared" si="507"/>
        <v>0</v>
      </c>
      <c r="F5238" s="15">
        <v>0</v>
      </c>
      <c r="G5238" s="15">
        <v>0</v>
      </c>
      <c r="H5238" s="15">
        <v>0</v>
      </c>
    </row>
    <row r="5239" spans="1:8" ht="31.5" thickTop="1" thickBot="1" x14ac:dyDescent="0.3">
      <c r="A5239" s="5" t="s">
        <v>6169</v>
      </c>
      <c r="B5239" s="6" t="s">
        <v>6170</v>
      </c>
      <c r="C5239" s="14">
        <v>5554.8190000000004</v>
      </c>
      <c r="D5239" s="14">
        <v>6084</v>
      </c>
      <c r="E5239" s="14">
        <f t="shared" si="507"/>
        <v>6108</v>
      </c>
      <c r="F5239" s="14">
        <f t="shared" ref="F5239:H5240" si="517">SUM(F5243,F5246,F5249)</f>
        <v>6108</v>
      </c>
      <c r="G5239" s="14">
        <f t="shared" si="517"/>
        <v>0</v>
      </c>
      <c r="H5239" s="14">
        <f t="shared" si="517"/>
        <v>0</v>
      </c>
    </row>
    <row r="5240" spans="1:8" ht="16.5" thickTop="1" thickBot="1" x14ac:dyDescent="0.3">
      <c r="A5240" s="5" t="s">
        <v>6171</v>
      </c>
      <c r="B5240" s="7" t="s">
        <v>20</v>
      </c>
      <c r="C5240" s="15">
        <v>5554.8190000000004</v>
      </c>
      <c r="D5240" s="15">
        <v>6084</v>
      </c>
      <c r="E5240" s="15">
        <f t="shared" si="507"/>
        <v>6108</v>
      </c>
      <c r="F5240" s="15">
        <f t="shared" si="517"/>
        <v>6108</v>
      </c>
      <c r="G5240" s="15">
        <f t="shared" si="517"/>
        <v>0</v>
      </c>
      <c r="H5240" s="15">
        <f t="shared" si="517"/>
        <v>0</v>
      </c>
    </row>
    <row r="5241" spans="1:8" ht="16.5" thickTop="1" thickBot="1" x14ac:dyDescent="0.3">
      <c r="A5241" s="5" t="s">
        <v>6172</v>
      </c>
      <c r="B5241" s="8" t="s">
        <v>32</v>
      </c>
      <c r="C5241" s="15">
        <v>577</v>
      </c>
      <c r="D5241" s="15">
        <v>700</v>
      </c>
      <c r="E5241" s="15">
        <f t="shared" si="507"/>
        <v>5700</v>
      </c>
      <c r="F5241" s="15">
        <f>SUM(F5248,F5251)</f>
        <v>5700</v>
      </c>
      <c r="G5241" s="15">
        <f>SUM(G5248,G5251)</f>
        <v>0</v>
      </c>
      <c r="H5241" s="15">
        <f>SUM(H5248,H5251)</f>
        <v>0</v>
      </c>
    </row>
    <row r="5242" spans="1:8" ht="16.5" thickTop="1" thickBot="1" x14ac:dyDescent="0.3">
      <c r="A5242" s="5" t="s">
        <v>6173</v>
      </c>
      <c r="B5242" s="8" t="s">
        <v>34</v>
      </c>
      <c r="C5242" s="15">
        <v>4977.8190000000004</v>
      </c>
      <c r="D5242" s="15">
        <v>5384</v>
      </c>
      <c r="E5242" s="15">
        <f t="shared" si="507"/>
        <v>408</v>
      </c>
      <c r="F5242" s="15">
        <f>SUM(F5245,F5252)</f>
        <v>408</v>
      </c>
      <c r="G5242" s="15">
        <f>SUM(G5245,G5252)</f>
        <v>0</v>
      </c>
      <c r="H5242" s="15">
        <f>SUM(H5245,H5252)</f>
        <v>0</v>
      </c>
    </row>
    <row r="5243" spans="1:8" ht="16.5" thickTop="1" thickBot="1" x14ac:dyDescent="0.3">
      <c r="A5243" s="5" t="s">
        <v>6174</v>
      </c>
      <c r="B5243" s="6" t="s">
        <v>6175</v>
      </c>
      <c r="C5243" s="14">
        <v>372</v>
      </c>
      <c r="D5243" s="14">
        <v>384</v>
      </c>
      <c r="E5243" s="14">
        <f t="shared" si="507"/>
        <v>408</v>
      </c>
      <c r="F5243" s="14">
        <f t="shared" ref="F5243:H5244" si="518">SUM(F5244)</f>
        <v>408</v>
      </c>
      <c r="G5243" s="14">
        <f t="shared" si="518"/>
        <v>0</v>
      </c>
      <c r="H5243" s="14">
        <f t="shared" si="518"/>
        <v>0</v>
      </c>
    </row>
    <row r="5244" spans="1:8" ht="16.5" thickTop="1" thickBot="1" x14ac:dyDescent="0.3">
      <c r="A5244" s="5" t="s">
        <v>6176</v>
      </c>
      <c r="B5244" s="7" t="s">
        <v>20</v>
      </c>
      <c r="C5244" s="15">
        <v>372</v>
      </c>
      <c r="D5244" s="15">
        <v>384</v>
      </c>
      <c r="E5244" s="15">
        <f t="shared" si="507"/>
        <v>408</v>
      </c>
      <c r="F5244" s="15">
        <f t="shared" si="518"/>
        <v>408</v>
      </c>
      <c r="G5244" s="15">
        <f t="shared" si="518"/>
        <v>0</v>
      </c>
      <c r="H5244" s="15">
        <f t="shared" si="518"/>
        <v>0</v>
      </c>
    </row>
    <row r="5245" spans="1:8" ht="16.5" thickTop="1" thickBot="1" x14ac:dyDescent="0.3">
      <c r="A5245" s="5" t="s">
        <v>6177</v>
      </c>
      <c r="B5245" s="8" t="s">
        <v>34</v>
      </c>
      <c r="C5245" s="15">
        <v>372</v>
      </c>
      <c r="D5245" s="15">
        <v>384</v>
      </c>
      <c r="E5245" s="15">
        <f t="shared" si="507"/>
        <v>408</v>
      </c>
      <c r="F5245" s="15">
        <v>408</v>
      </c>
      <c r="G5245" s="15">
        <v>0</v>
      </c>
      <c r="H5245" s="15">
        <v>0</v>
      </c>
    </row>
    <row r="5246" spans="1:8" ht="31.5" thickTop="1" thickBot="1" x14ac:dyDescent="0.3">
      <c r="A5246" s="5" t="s">
        <v>6178</v>
      </c>
      <c r="B5246" s="6" t="s">
        <v>6179</v>
      </c>
      <c r="C5246" s="14">
        <v>577</v>
      </c>
      <c r="D5246" s="14">
        <v>700</v>
      </c>
      <c r="E5246" s="14">
        <f t="shared" si="507"/>
        <v>700</v>
      </c>
      <c r="F5246" s="14">
        <f t="shared" ref="F5246:H5247" si="519">SUM(F5247)</f>
        <v>700</v>
      </c>
      <c r="G5246" s="14">
        <f t="shared" si="519"/>
        <v>0</v>
      </c>
      <c r="H5246" s="14">
        <f t="shared" si="519"/>
        <v>0</v>
      </c>
    </row>
    <row r="5247" spans="1:8" ht="16.5" thickTop="1" thickBot="1" x14ac:dyDescent="0.3">
      <c r="A5247" s="5" t="s">
        <v>6180</v>
      </c>
      <c r="B5247" s="7" t="s">
        <v>20</v>
      </c>
      <c r="C5247" s="15">
        <v>577</v>
      </c>
      <c r="D5247" s="15">
        <v>700</v>
      </c>
      <c r="E5247" s="15">
        <f t="shared" si="507"/>
        <v>700</v>
      </c>
      <c r="F5247" s="15">
        <f t="shared" si="519"/>
        <v>700</v>
      </c>
      <c r="G5247" s="15">
        <f t="shared" si="519"/>
        <v>0</v>
      </c>
      <c r="H5247" s="15">
        <f t="shared" si="519"/>
        <v>0</v>
      </c>
    </row>
    <row r="5248" spans="1:8" ht="16.5" thickTop="1" thickBot="1" x14ac:dyDescent="0.3">
      <c r="A5248" s="5" t="s">
        <v>6181</v>
      </c>
      <c r="B5248" s="8" t="s">
        <v>32</v>
      </c>
      <c r="C5248" s="15">
        <v>577</v>
      </c>
      <c r="D5248" s="15">
        <v>700</v>
      </c>
      <c r="E5248" s="15">
        <f t="shared" si="507"/>
        <v>700</v>
      </c>
      <c r="F5248" s="15">
        <v>700</v>
      </c>
      <c r="G5248" s="15">
        <v>0</v>
      </c>
      <c r="H5248" s="15">
        <v>0</v>
      </c>
    </row>
    <row r="5249" spans="1:8" ht="61.5" thickTop="1" thickBot="1" x14ac:dyDescent="0.3">
      <c r="A5249" s="5" t="s">
        <v>6182</v>
      </c>
      <c r="B5249" s="6" t="s">
        <v>6183</v>
      </c>
      <c r="C5249" s="14">
        <v>4605.8190000000004</v>
      </c>
      <c r="D5249" s="14">
        <v>5000</v>
      </c>
      <c r="E5249" s="14">
        <f t="shared" si="507"/>
        <v>5000</v>
      </c>
      <c r="F5249" s="14">
        <f>SUM(F5250)</f>
        <v>5000</v>
      </c>
      <c r="G5249" s="14">
        <f>SUM(G5250)</f>
        <v>0</v>
      </c>
      <c r="H5249" s="14">
        <f>SUM(H5250)</f>
        <v>0</v>
      </c>
    </row>
    <row r="5250" spans="1:8" ht="16.5" thickTop="1" thickBot="1" x14ac:dyDescent="0.3">
      <c r="A5250" s="5" t="s">
        <v>6184</v>
      </c>
      <c r="B5250" s="7" t="s">
        <v>20</v>
      </c>
      <c r="C5250" s="15">
        <v>4605.8190000000004</v>
      </c>
      <c r="D5250" s="15">
        <v>5000</v>
      </c>
      <c r="E5250" s="15">
        <f t="shared" si="507"/>
        <v>5000</v>
      </c>
      <c r="F5250" s="15">
        <f>SUM(F5251:F5252)</f>
        <v>5000</v>
      </c>
      <c r="G5250" s="15">
        <f>SUM(G5251:G5252)</f>
        <v>0</v>
      </c>
      <c r="H5250" s="15">
        <f>SUM(H5251:H5252)</f>
        <v>0</v>
      </c>
    </row>
    <row r="5251" spans="1:8" ht="16.5" thickTop="1" thickBot="1" x14ac:dyDescent="0.3">
      <c r="A5251" s="5" t="s">
        <v>6185</v>
      </c>
      <c r="B5251" s="8" t="s">
        <v>32</v>
      </c>
      <c r="C5251" s="15">
        <v>0</v>
      </c>
      <c r="D5251" s="15">
        <v>0</v>
      </c>
      <c r="E5251" s="15">
        <f t="shared" si="507"/>
        <v>5000</v>
      </c>
      <c r="F5251" s="15">
        <v>5000</v>
      </c>
      <c r="G5251" s="15">
        <v>0</v>
      </c>
      <c r="H5251" s="15">
        <v>0</v>
      </c>
    </row>
    <row r="5252" spans="1:8" ht="16.5" thickTop="1" thickBot="1" x14ac:dyDescent="0.3">
      <c r="A5252" s="5" t="s">
        <v>6186</v>
      </c>
      <c r="B5252" s="8" t="s">
        <v>34</v>
      </c>
      <c r="C5252" s="15">
        <v>4605.8190000000004</v>
      </c>
      <c r="D5252" s="15">
        <v>5000</v>
      </c>
      <c r="E5252" s="15">
        <f t="shared" si="507"/>
        <v>0</v>
      </c>
      <c r="F5252" s="15">
        <v>0</v>
      </c>
      <c r="G5252" s="15">
        <v>0</v>
      </c>
      <c r="H5252" s="15">
        <v>0</v>
      </c>
    </row>
    <row r="5253" spans="1:8" ht="31.5" thickTop="1" thickBot="1" x14ac:dyDescent="0.3">
      <c r="A5253" s="5" t="s">
        <v>6187</v>
      </c>
      <c r="B5253" s="6" t="s">
        <v>6188</v>
      </c>
      <c r="C5253" s="14">
        <v>5658.0815700000003</v>
      </c>
      <c r="D5253" s="14">
        <v>6537</v>
      </c>
      <c r="E5253" s="14">
        <f t="shared" si="507"/>
        <v>5580</v>
      </c>
      <c r="F5253" s="14">
        <f t="shared" ref="F5253:H5254" si="520">SUM(F5262,F5268,F5274,F5281,F5286,F5290)</f>
        <v>5580</v>
      </c>
      <c r="G5253" s="14">
        <f t="shared" si="520"/>
        <v>0</v>
      </c>
      <c r="H5253" s="14">
        <f t="shared" si="520"/>
        <v>0</v>
      </c>
    </row>
    <row r="5254" spans="1:8" ht="16.5" thickTop="1" thickBot="1" x14ac:dyDescent="0.3">
      <c r="A5254" s="5" t="s">
        <v>6189</v>
      </c>
      <c r="B5254" s="7" t="s">
        <v>20</v>
      </c>
      <c r="C5254" s="15">
        <v>5480.9695999999994</v>
      </c>
      <c r="D5254" s="15">
        <v>6143</v>
      </c>
      <c r="E5254" s="15">
        <f t="shared" ref="E5254:E5317" si="521">SUM(F5254:H5254)</f>
        <v>5186</v>
      </c>
      <c r="F5254" s="15">
        <f t="shared" si="520"/>
        <v>5186</v>
      </c>
      <c r="G5254" s="15">
        <f t="shared" si="520"/>
        <v>0</v>
      </c>
      <c r="H5254" s="15">
        <f t="shared" si="520"/>
        <v>0</v>
      </c>
    </row>
    <row r="5255" spans="1:8" ht="16.5" thickTop="1" thickBot="1" x14ac:dyDescent="0.3">
      <c r="A5255" s="5" t="s">
        <v>6190</v>
      </c>
      <c r="B5255" s="8" t="s">
        <v>22</v>
      </c>
      <c r="C5255" s="15">
        <v>1524.1907900000001</v>
      </c>
      <c r="D5255" s="15">
        <v>1135</v>
      </c>
      <c r="E5255" s="15">
        <f t="shared" si="521"/>
        <v>1057</v>
      </c>
      <c r="F5255" s="15">
        <f>SUM(F5270,F5276,F5292)</f>
        <v>1057</v>
      </c>
      <c r="G5255" s="15">
        <f>SUM(G5270,G5276,G5292)</f>
        <v>0</v>
      </c>
      <c r="H5255" s="15">
        <f>SUM(H5270,H5276,H5292)</f>
        <v>0</v>
      </c>
    </row>
    <row r="5256" spans="1:8" ht="16.5" thickTop="1" thickBot="1" x14ac:dyDescent="0.3">
      <c r="A5256" s="5" t="s">
        <v>6191</v>
      </c>
      <c r="B5256" s="8" t="s">
        <v>24</v>
      </c>
      <c r="C5256" s="15">
        <v>1769.4530200000002</v>
      </c>
      <c r="D5256" s="15">
        <v>1749</v>
      </c>
      <c r="E5256" s="15">
        <f t="shared" si="521"/>
        <v>1426</v>
      </c>
      <c r="F5256" s="15">
        <f>SUM(F5264,F5271,F5277,F5293)</f>
        <v>1426</v>
      </c>
      <c r="G5256" s="15">
        <f>SUM(G5264,G5271,G5277,G5293)</f>
        <v>0</v>
      </c>
      <c r="H5256" s="15">
        <f>SUM(H5264,H5271,H5277,H5293)</f>
        <v>0</v>
      </c>
    </row>
    <row r="5257" spans="1:8" ht="16.5" thickTop="1" thickBot="1" x14ac:dyDescent="0.3">
      <c r="A5257" s="5" t="s">
        <v>6192</v>
      </c>
      <c r="B5257" s="8" t="s">
        <v>28</v>
      </c>
      <c r="C5257" s="15">
        <v>1336.9597100000001</v>
      </c>
      <c r="D5257" s="15">
        <v>2126</v>
      </c>
      <c r="E5257" s="15">
        <f t="shared" si="521"/>
        <v>1626</v>
      </c>
      <c r="F5257" s="15">
        <f>SUM(F5265,F5283,F5288)</f>
        <v>1626</v>
      </c>
      <c r="G5257" s="15">
        <f>SUM(G5265,G5283,G5288)</f>
        <v>0</v>
      </c>
      <c r="H5257" s="15">
        <f>SUM(H5265,H5283,H5288)</f>
        <v>0</v>
      </c>
    </row>
    <row r="5258" spans="1:8" ht="16.5" thickTop="1" thickBot="1" x14ac:dyDescent="0.3">
      <c r="A5258" s="5" t="s">
        <v>6193</v>
      </c>
      <c r="B5258" s="8" t="s">
        <v>30</v>
      </c>
      <c r="C5258" s="15">
        <v>0.60357000000000005</v>
      </c>
      <c r="D5258" s="15">
        <v>0</v>
      </c>
      <c r="E5258" s="15">
        <f t="shared" si="521"/>
        <v>0</v>
      </c>
      <c r="F5258" s="15">
        <f>SUM(F5294)</f>
        <v>0</v>
      </c>
      <c r="G5258" s="15">
        <f>SUM(G5294)</f>
        <v>0</v>
      </c>
      <c r="H5258" s="15">
        <f>SUM(H5294)</f>
        <v>0</v>
      </c>
    </row>
    <row r="5259" spans="1:8" ht="16.5" thickTop="1" thickBot="1" x14ac:dyDescent="0.3">
      <c r="A5259" s="5" t="s">
        <v>6194</v>
      </c>
      <c r="B5259" s="8" t="s">
        <v>32</v>
      </c>
      <c r="C5259" s="15">
        <v>14.91567</v>
      </c>
      <c r="D5259" s="15">
        <v>0</v>
      </c>
      <c r="E5259" s="15">
        <f t="shared" si="521"/>
        <v>0</v>
      </c>
      <c r="F5259" s="15">
        <f>SUM(F5278,F5295)</f>
        <v>0</v>
      </c>
      <c r="G5259" s="15">
        <f>SUM(G5278,G5295)</f>
        <v>0</v>
      </c>
      <c r="H5259" s="15">
        <f>SUM(H5278,H5295)</f>
        <v>0</v>
      </c>
    </row>
    <row r="5260" spans="1:8" ht="16.5" thickTop="1" thickBot="1" x14ac:dyDescent="0.3">
      <c r="A5260" s="5" t="s">
        <v>6195</v>
      </c>
      <c r="B5260" s="8" t="s">
        <v>34</v>
      </c>
      <c r="C5260" s="15">
        <v>834.84683999999993</v>
      </c>
      <c r="D5260" s="15">
        <v>1133</v>
      </c>
      <c r="E5260" s="15">
        <f t="shared" si="521"/>
        <v>1077</v>
      </c>
      <c r="F5260" s="15">
        <f>SUM(F5266,F5272,F5279,F5284,F5296)</f>
        <v>1077</v>
      </c>
      <c r="G5260" s="15">
        <f>SUM(G5266,G5272,G5279,G5284,G5296)</f>
        <v>0</v>
      </c>
      <c r="H5260" s="15">
        <f>SUM(H5266,H5272,H5279,H5284,H5296)</f>
        <v>0</v>
      </c>
    </row>
    <row r="5261" spans="1:8" ht="16.5" thickTop="1" thickBot="1" x14ac:dyDescent="0.3">
      <c r="A5261" s="5" t="s">
        <v>6196</v>
      </c>
      <c r="B5261" s="7" t="s">
        <v>36</v>
      </c>
      <c r="C5261" s="15">
        <v>177.11196999999999</v>
      </c>
      <c r="D5261" s="15">
        <v>394</v>
      </c>
      <c r="E5261" s="15">
        <f t="shared" si="521"/>
        <v>394</v>
      </c>
      <c r="F5261" s="15">
        <f>SUM(F5267,F5273,F5280,F5285,F5289)</f>
        <v>394</v>
      </c>
      <c r="G5261" s="15">
        <f>SUM(G5267,G5273,G5280,G5285,G5289)</f>
        <v>0</v>
      </c>
      <c r="H5261" s="15">
        <f>SUM(H5267,H5273,H5280,H5285,H5289)</f>
        <v>0</v>
      </c>
    </row>
    <row r="5262" spans="1:8" ht="31.5" thickTop="1" thickBot="1" x14ac:dyDescent="0.3">
      <c r="A5262" s="5" t="s">
        <v>6197</v>
      </c>
      <c r="B5262" s="6" t="s">
        <v>6198</v>
      </c>
      <c r="C5262" s="14">
        <v>1148.52268</v>
      </c>
      <c r="D5262" s="14">
        <v>1500</v>
      </c>
      <c r="E5262" s="14">
        <f t="shared" si="521"/>
        <v>1200</v>
      </c>
      <c r="F5262" s="14">
        <f>SUM(F5263,F5267)</f>
        <v>1200</v>
      </c>
      <c r="G5262" s="14">
        <f>SUM(G5263,G5267)</f>
        <v>0</v>
      </c>
      <c r="H5262" s="14">
        <f>SUM(H5263,H5267)</f>
        <v>0</v>
      </c>
    </row>
    <row r="5263" spans="1:8" ht="16.5" thickTop="1" thickBot="1" x14ac:dyDescent="0.3">
      <c r="A5263" s="5" t="s">
        <v>6199</v>
      </c>
      <c r="B5263" s="7" t="s">
        <v>20</v>
      </c>
      <c r="C5263" s="15">
        <v>1088.3486800000001</v>
      </c>
      <c r="D5263" s="15">
        <v>1485</v>
      </c>
      <c r="E5263" s="15">
        <f t="shared" si="521"/>
        <v>1185</v>
      </c>
      <c r="F5263" s="15">
        <f>SUM(F5264:F5266)</f>
        <v>1185</v>
      </c>
      <c r="G5263" s="15">
        <f>SUM(G5264:G5266)</f>
        <v>0</v>
      </c>
      <c r="H5263" s="15">
        <f>SUM(H5264:H5266)</f>
        <v>0</v>
      </c>
    </row>
    <row r="5264" spans="1:8" ht="16.5" thickTop="1" thickBot="1" x14ac:dyDescent="0.3">
      <c r="A5264" s="5" t="s">
        <v>6200</v>
      </c>
      <c r="B5264" s="8" t="s">
        <v>24</v>
      </c>
      <c r="C5264" s="15">
        <v>998.77668000000006</v>
      </c>
      <c r="D5264" s="15">
        <v>1215</v>
      </c>
      <c r="E5264" s="15">
        <f t="shared" si="521"/>
        <v>915</v>
      </c>
      <c r="F5264" s="15">
        <v>915</v>
      </c>
      <c r="G5264" s="15">
        <v>0</v>
      </c>
      <c r="H5264" s="15">
        <v>0</v>
      </c>
    </row>
    <row r="5265" spans="1:8" ht="16.5" thickTop="1" thickBot="1" x14ac:dyDescent="0.3">
      <c r="A5265" s="5" t="s">
        <v>6201</v>
      </c>
      <c r="B5265" s="8" t="s">
        <v>28</v>
      </c>
      <c r="C5265" s="15">
        <v>4.9749999999999996</v>
      </c>
      <c r="D5265" s="15">
        <v>200</v>
      </c>
      <c r="E5265" s="15">
        <f t="shared" si="521"/>
        <v>200</v>
      </c>
      <c r="F5265" s="15">
        <v>200</v>
      </c>
      <c r="G5265" s="15">
        <v>0</v>
      </c>
      <c r="H5265" s="15">
        <v>0</v>
      </c>
    </row>
    <row r="5266" spans="1:8" ht="16.5" thickTop="1" thickBot="1" x14ac:dyDescent="0.3">
      <c r="A5266" s="5" t="s">
        <v>6202</v>
      </c>
      <c r="B5266" s="8" t="s">
        <v>34</v>
      </c>
      <c r="C5266" s="15">
        <v>84.596999999999994</v>
      </c>
      <c r="D5266" s="15">
        <v>70</v>
      </c>
      <c r="E5266" s="15">
        <f t="shared" si="521"/>
        <v>70</v>
      </c>
      <c r="F5266" s="15">
        <v>70</v>
      </c>
      <c r="G5266" s="15">
        <v>0</v>
      </c>
      <c r="H5266" s="15">
        <v>0</v>
      </c>
    </row>
    <row r="5267" spans="1:8" ht="16.5" thickTop="1" thickBot="1" x14ac:dyDescent="0.3">
      <c r="A5267" s="5" t="s">
        <v>6203</v>
      </c>
      <c r="B5267" s="7" t="s">
        <v>36</v>
      </c>
      <c r="C5267" s="15">
        <v>60.173999999999999</v>
      </c>
      <c r="D5267" s="15">
        <v>15</v>
      </c>
      <c r="E5267" s="15">
        <f t="shared" si="521"/>
        <v>15</v>
      </c>
      <c r="F5267" s="15">
        <v>15</v>
      </c>
      <c r="G5267" s="15">
        <v>0</v>
      </c>
      <c r="H5267" s="15">
        <v>0</v>
      </c>
    </row>
    <row r="5268" spans="1:8" ht="31.5" thickTop="1" thickBot="1" x14ac:dyDescent="0.3">
      <c r="A5268" s="5" t="s">
        <v>6204</v>
      </c>
      <c r="B5268" s="6" t="s">
        <v>6205</v>
      </c>
      <c r="C5268" s="14">
        <v>1225.7483</v>
      </c>
      <c r="D5268" s="14">
        <v>1537</v>
      </c>
      <c r="E5268" s="14">
        <f t="shared" si="521"/>
        <v>1450</v>
      </c>
      <c r="F5268" s="14">
        <f>SUM(F5269,F5273)</f>
        <v>1450</v>
      </c>
      <c r="G5268" s="14">
        <f>SUM(G5269,G5273)</f>
        <v>0</v>
      </c>
      <c r="H5268" s="14">
        <f>SUM(H5269,H5273)</f>
        <v>0</v>
      </c>
    </row>
    <row r="5269" spans="1:8" ht="16.5" thickTop="1" thickBot="1" x14ac:dyDescent="0.3">
      <c r="A5269" s="5" t="s">
        <v>6206</v>
      </c>
      <c r="B5269" s="7" t="s">
        <v>20</v>
      </c>
      <c r="C5269" s="15">
        <v>1217.8931600000001</v>
      </c>
      <c r="D5269" s="15">
        <v>1529</v>
      </c>
      <c r="E5269" s="15">
        <f t="shared" si="521"/>
        <v>1442</v>
      </c>
      <c r="F5269" s="15">
        <f>SUM(F5270:F5272)</f>
        <v>1442</v>
      </c>
      <c r="G5269" s="15">
        <f>SUM(G5270:G5272)</f>
        <v>0</v>
      </c>
      <c r="H5269" s="15">
        <f>SUM(H5270:H5272)</f>
        <v>0</v>
      </c>
    </row>
    <row r="5270" spans="1:8" ht="16.5" thickTop="1" thickBot="1" x14ac:dyDescent="0.3">
      <c r="A5270" s="5" t="s">
        <v>6207</v>
      </c>
      <c r="B5270" s="8" t="s">
        <v>22</v>
      </c>
      <c r="C5270" s="15">
        <v>317.25399999999996</v>
      </c>
      <c r="D5270" s="15">
        <v>267</v>
      </c>
      <c r="E5270" s="15">
        <f t="shared" si="521"/>
        <v>259</v>
      </c>
      <c r="F5270" s="15">
        <v>259</v>
      </c>
      <c r="G5270" s="15">
        <v>0</v>
      </c>
      <c r="H5270" s="15">
        <v>0</v>
      </c>
    </row>
    <row r="5271" spans="1:8" ht="16.5" thickTop="1" thickBot="1" x14ac:dyDescent="0.3">
      <c r="A5271" s="5" t="s">
        <v>6208</v>
      </c>
      <c r="B5271" s="8" t="s">
        <v>24</v>
      </c>
      <c r="C5271" s="15">
        <v>151.79514</v>
      </c>
      <c r="D5271" s="15">
        <v>209</v>
      </c>
      <c r="E5271" s="15">
        <f t="shared" si="521"/>
        <v>186</v>
      </c>
      <c r="F5271" s="15">
        <v>186</v>
      </c>
      <c r="G5271" s="15">
        <v>0</v>
      </c>
      <c r="H5271" s="15">
        <v>0</v>
      </c>
    </row>
    <row r="5272" spans="1:8" ht="16.5" thickTop="1" thickBot="1" x14ac:dyDescent="0.3">
      <c r="A5272" s="5" t="s">
        <v>6209</v>
      </c>
      <c r="B5272" s="8" t="s">
        <v>34</v>
      </c>
      <c r="C5272" s="15">
        <v>748.84402</v>
      </c>
      <c r="D5272" s="15">
        <v>1053</v>
      </c>
      <c r="E5272" s="15">
        <f t="shared" si="521"/>
        <v>997</v>
      </c>
      <c r="F5272" s="15">
        <v>997</v>
      </c>
      <c r="G5272" s="15">
        <v>0</v>
      </c>
      <c r="H5272" s="15">
        <v>0</v>
      </c>
    </row>
    <row r="5273" spans="1:8" ht="16.5" thickTop="1" thickBot="1" x14ac:dyDescent="0.3">
      <c r="A5273" s="5" t="s">
        <v>6210</v>
      </c>
      <c r="B5273" s="7" t="s">
        <v>36</v>
      </c>
      <c r="C5273" s="15">
        <v>7.8551399999999996</v>
      </c>
      <c r="D5273" s="15">
        <v>8</v>
      </c>
      <c r="E5273" s="15">
        <f t="shared" si="521"/>
        <v>8</v>
      </c>
      <c r="F5273" s="15">
        <v>8</v>
      </c>
      <c r="G5273" s="15">
        <v>0</v>
      </c>
      <c r="H5273" s="15">
        <v>0</v>
      </c>
    </row>
    <row r="5274" spans="1:8" ht="31.5" thickTop="1" thickBot="1" x14ac:dyDescent="0.3">
      <c r="A5274" s="5" t="s">
        <v>6211</v>
      </c>
      <c r="B5274" s="6" t="s">
        <v>6212</v>
      </c>
      <c r="C5274" s="14">
        <v>1118.8512600000001</v>
      </c>
      <c r="D5274" s="14">
        <v>1200</v>
      </c>
      <c r="E5274" s="14">
        <f t="shared" si="521"/>
        <v>1130</v>
      </c>
      <c r="F5274" s="14">
        <f>SUM(F5275,F5280)</f>
        <v>1130</v>
      </c>
      <c r="G5274" s="14">
        <f>SUM(G5275,G5280)</f>
        <v>0</v>
      </c>
      <c r="H5274" s="14">
        <f>SUM(H5275,H5280)</f>
        <v>0</v>
      </c>
    </row>
    <row r="5275" spans="1:8" ht="16.5" thickTop="1" thickBot="1" x14ac:dyDescent="0.3">
      <c r="A5275" s="5" t="s">
        <v>6213</v>
      </c>
      <c r="B5275" s="7" t="s">
        <v>20</v>
      </c>
      <c r="C5275" s="15">
        <v>1114.50026</v>
      </c>
      <c r="D5275" s="15">
        <v>1193</v>
      </c>
      <c r="E5275" s="15">
        <f t="shared" si="521"/>
        <v>1123</v>
      </c>
      <c r="F5275" s="15">
        <f>SUM(F5276:F5279)</f>
        <v>1123</v>
      </c>
      <c r="G5275" s="15">
        <f>SUM(G5276:G5279)</f>
        <v>0</v>
      </c>
      <c r="H5275" s="15">
        <f>SUM(H5276:H5279)</f>
        <v>0</v>
      </c>
    </row>
    <row r="5276" spans="1:8" ht="16.5" thickTop="1" thickBot="1" x14ac:dyDescent="0.3">
      <c r="A5276" s="5" t="s">
        <v>6214</v>
      </c>
      <c r="B5276" s="8" t="s">
        <v>22</v>
      </c>
      <c r="C5276" s="15">
        <v>718.02790000000005</v>
      </c>
      <c r="D5276" s="15">
        <v>868</v>
      </c>
      <c r="E5276" s="15">
        <f t="shared" si="521"/>
        <v>798</v>
      </c>
      <c r="F5276" s="15">
        <v>798</v>
      </c>
      <c r="G5276" s="15">
        <v>0</v>
      </c>
      <c r="H5276" s="15">
        <v>0</v>
      </c>
    </row>
    <row r="5277" spans="1:8" ht="16.5" thickTop="1" thickBot="1" x14ac:dyDescent="0.3">
      <c r="A5277" s="5" t="s">
        <v>6215</v>
      </c>
      <c r="B5277" s="8" t="s">
        <v>24</v>
      </c>
      <c r="C5277" s="15">
        <v>382.12698999999998</v>
      </c>
      <c r="D5277" s="15">
        <v>325</v>
      </c>
      <c r="E5277" s="15">
        <f t="shared" si="521"/>
        <v>325</v>
      </c>
      <c r="F5277" s="15">
        <v>325</v>
      </c>
      <c r="G5277" s="15">
        <v>0</v>
      </c>
      <c r="H5277" s="15">
        <v>0</v>
      </c>
    </row>
    <row r="5278" spans="1:8" ht="16.5" thickTop="1" thickBot="1" x14ac:dyDescent="0.3">
      <c r="A5278" s="5" t="s">
        <v>6216</v>
      </c>
      <c r="B5278" s="8" t="s">
        <v>32</v>
      </c>
      <c r="C5278" s="15">
        <v>14.345370000000001</v>
      </c>
      <c r="D5278" s="15">
        <v>0</v>
      </c>
      <c r="E5278" s="15">
        <f t="shared" si="521"/>
        <v>0</v>
      </c>
      <c r="F5278" s="15">
        <v>0</v>
      </c>
      <c r="G5278" s="15">
        <v>0</v>
      </c>
      <c r="H5278" s="15">
        <v>0</v>
      </c>
    </row>
    <row r="5279" spans="1:8" ht="16.5" thickTop="1" thickBot="1" x14ac:dyDescent="0.3">
      <c r="A5279" s="5" t="s">
        <v>6217</v>
      </c>
      <c r="B5279" s="8" t="s">
        <v>34</v>
      </c>
      <c r="C5279" s="15">
        <v>0</v>
      </c>
      <c r="D5279" s="15">
        <v>0</v>
      </c>
      <c r="E5279" s="15">
        <f t="shared" si="521"/>
        <v>0</v>
      </c>
      <c r="F5279" s="15">
        <v>0</v>
      </c>
      <c r="G5279" s="15">
        <v>0</v>
      </c>
      <c r="H5279" s="15">
        <v>0</v>
      </c>
    </row>
    <row r="5280" spans="1:8" ht="16.5" thickTop="1" thickBot="1" x14ac:dyDescent="0.3">
      <c r="A5280" s="5" t="s">
        <v>6218</v>
      </c>
      <c r="B5280" s="7" t="s">
        <v>36</v>
      </c>
      <c r="C5280" s="15">
        <v>4.351</v>
      </c>
      <c r="D5280" s="15">
        <v>7</v>
      </c>
      <c r="E5280" s="15">
        <f t="shared" si="521"/>
        <v>7</v>
      </c>
      <c r="F5280" s="15">
        <v>7</v>
      </c>
      <c r="G5280" s="15">
        <v>0</v>
      </c>
      <c r="H5280" s="15">
        <v>0</v>
      </c>
    </row>
    <row r="5281" spans="1:8" ht="16.5" thickTop="1" thickBot="1" x14ac:dyDescent="0.3">
      <c r="A5281" s="5" t="s">
        <v>6219</v>
      </c>
      <c r="B5281" s="6" t="s">
        <v>6220</v>
      </c>
      <c r="C5281" s="14">
        <v>935.5431900000001</v>
      </c>
      <c r="D5281" s="14">
        <v>1500</v>
      </c>
      <c r="E5281" s="14">
        <f t="shared" si="521"/>
        <v>1200</v>
      </c>
      <c r="F5281" s="14">
        <f>SUM(F5282,F5285)</f>
        <v>1200</v>
      </c>
      <c r="G5281" s="14">
        <f>SUM(G5282,G5285)</f>
        <v>0</v>
      </c>
      <c r="H5281" s="14">
        <f>SUM(H5282,H5285)</f>
        <v>0</v>
      </c>
    </row>
    <row r="5282" spans="1:8" ht="16.5" thickTop="1" thickBot="1" x14ac:dyDescent="0.3">
      <c r="A5282" s="5" t="s">
        <v>6221</v>
      </c>
      <c r="B5282" s="7" t="s">
        <v>20</v>
      </c>
      <c r="C5282" s="15">
        <v>878.18541000000005</v>
      </c>
      <c r="D5282" s="15">
        <v>1256</v>
      </c>
      <c r="E5282" s="15">
        <f t="shared" si="521"/>
        <v>956</v>
      </c>
      <c r="F5282" s="15">
        <f>SUM(F5283:F5284)</f>
        <v>956</v>
      </c>
      <c r="G5282" s="15">
        <f>SUM(G5283:G5284)</f>
        <v>0</v>
      </c>
      <c r="H5282" s="15">
        <f>SUM(H5283:H5284)</f>
        <v>0</v>
      </c>
    </row>
    <row r="5283" spans="1:8" ht="16.5" thickTop="1" thickBot="1" x14ac:dyDescent="0.3">
      <c r="A5283" s="5" t="s">
        <v>6222</v>
      </c>
      <c r="B5283" s="8" t="s">
        <v>28</v>
      </c>
      <c r="C5283" s="15">
        <v>878.18541000000005</v>
      </c>
      <c r="D5283" s="15">
        <v>1246</v>
      </c>
      <c r="E5283" s="15">
        <f t="shared" si="521"/>
        <v>946</v>
      </c>
      <c r="F5283" s="15">
        <v>946</v>
      </c>
      <c r="G5283" s="15">
        <v>0</v>
      </c>
      <c r="H5283" s="15">
        <v>0</v>
      </c>
    </row>
    <row r="5284" spans="1:8" ht="16.5" thickTop="1" thickBot="1" x14ac:dyDescent="0.3">
      <c r="A5284" s="5" t="s">
        <v>6223</v>
      </c>
      <c r="B5284" s="8" t="s">
        <v>34</v>
      </c>
      <c r="C5284" s="15">
        <v>0</v>
      </c>
      <c r="D5284" s="15">
        <v>10</v>
      </c>
      <c r="E5284" s="15">
        <f t="shared" si="521"/>
        <v>10</v>
      </c>
      <c r="F5284" s="15">
        <v>10</v>
      </c>
      <c r="G5284" s="15">
        <v>0</v>
      </c>
      <c r="H5284" s="15">
        <v>0</v>
      </c>
    </row>
    <row r="5285" spans="1:8" ht="16.5" thickTop="1" thickBot="1" x14ac:dyDescent="0.3">
      <c r="A5285" s="5" t="s">
        <v>6224</v>
      </c>
      <c r="B5285" s="7" t="s">
        <v>36</v>
      </c>
      <c r="C5285" s="15">
        <v>57.357779999999998</v>
      </c>
      <c r="D5285" s="15">
        <v>244</v>
      </c>
      <c r="E5285" s="15">
        <f t="shared" si="521"/>
        <v>244</v>
      </c>
      <c r="F5285" s="15">
        <v>244</v>
      </c>
      <c r="G5285" s="15">
        <v>0</v>
      </c>
      <c r="H5285" s="15">
        <v>0</v>
      </c>
    </row>
    <row r="5286" spans="1:8" ht="16.5" thickTop="1" thickBot="1" x14ac:dyDescent="0.3">
      <c r="A5286" s="5" t="s">
        <v>6225</v>
      </c>
      <c r="B5286" s="6" t="s">
        <v>6226</v>
      </c>
      <c r="C5286" s="14">
        <v>501.17335000000003</v>
      </c>
      <c r="D5286" s="14">
        <v>800</v>
      </c>
      <c r="E5286" s="14">
        <f t="shared" si="521"/>
        <v>600</v>
      </c>
      <c r="F5286" s="14">
        <f>SUM(F5287,F5289)</f>
        <v>600</v>
      </c>
      <c r="G5286" s="14">
        <f>SUM(G5287,G5289)</f>
        <v>0</v>
      </c>
      <c r="H5286" s="14">
        <f>SUM(H5287,H5289)</f>
        <v>0</v>
      </c>
    </row>
    <row r="5287" spans="1:8" ht="16.5" thickTop="1" thickBot="1" x14ac:dyDescent="0.3">
      <c r="A5287" s="5" t="s">
        <v>6227</v>
      </c>
      <c r="B5287" s="7" t="s">
        <v>20</v>
      </c>
      <c r="C5287" s="15">
        <v>453.79930000000002</v>
      </c>
      <c r="D5287" s="15">
        <v>680</v>
      </c>
      <c r="E5287" s="15">
        <f t="shared" si="521"/>
        <v>480</v>
      </c>
      <c r="F5287" s="15">
        <f>SUM(F5288)</f>
        <v>480</v>
      </c>
      <c r="G5287" s="15">
        <f>SUM(G5288)</f>
        <v>0</v>
      </c>
      <c r="H5287" s="15">
        <f>SUM(H5288)</f>
        <v>0</v>
      </c>
    </row>
    <row r="5288" spans="1:8" ht="16.5" thickTop="1" thickBot="1" x14ac:dyDescent="0.3">
      <c r="A5288" s="5" t="s">
        <v>6228</v>
      </c>
      <c r="B5288" s="8" t="s">
        <v>28</v>
      </c>
      <c r="C5288" s="15">
        <v>453.79930000000002</v>
      </c>
      <c r="D5288" s="15">
        <v>680</v>
      </c>
      <c r="E5288" s="15">
        <f t="shared" si="521"/>
        <v>480</v>
      </c>
      <c r="F5288" s="15">
        <v>480</v>
      </c>
      <c r="G5288" s="15">
        <v>0</v>
      </c>
      <c r="H5288" s="15">
        <v>0</v>
      </c>
    </row>
    <row r="5289" spans="1:8" ht="16.5" thickTop="1" thickBot="1" x14ac:dyDescent="0.3">
      <c r="A5289" s="5" t="s">
        <v>6229</v>
      </c>
      <c r="B5289" s="7" t="s">
        <v>36</v>
      </c>
      <c r="C5289" s="15">
        <v>47.374049999999997</v>
      </c>
      <c r="D5289" s="15">
        <v>120</v>
      </c>
      <c r="E5289" s="15">
        <f t="shared" si="521"/>
        <v>120</v>
      </c>
      <c r="F5289" s="15">
        <v>120</v>
      </c>
      <c r="G5289" s="15">
        <v>0</v>
      </c>
      <c r="H5289" s="15">
        <v>0</v>
      </c>
    </row>
    <row r="5290" spans="1:8" ht="31.5" thickTop="1" thickBot="1" x14ac:dyDescent="0.3">
      <c r="A5290" s="5" t="s">
        <v>6230</v>
      </c>
      <c r="B5290" s="6" t="s">
        <v>6231</v>
      </c>
      <c r="C5290" s="14">
        <v>728.2427899999999</v>
      </c>
      <c r="D5290" s="14">
        <v>0</v>
      </c>
      <c r="E5290" s="14">
        <f t="shared" si="521"/>
        <v>0</v>
      </c>
      <c r="F5290" s="14">
        <f>SUM(F5291)</f>
        <v>0</v>
      </c>
      <c r="G5290" s="14">
        <f>SUM(G5291)</f>
        <v>0</v>
      </c>
      <c r="H5290" s="14">
        <f>SUM(H5291)</f>
        <v>0</v>
      </c>
    </row>
    <row r="5291" spans="1:8" ht="16.5" thickTop="1" thickBot="1" x14ac:dyDescent="0.3">
      <c r="A5291" s="5" t="s">
        <v>6232</v>
      </c>
      <c r="B5291" s="7" t="s">
        <v>20</v>
      </c>
      <c r="C5291" s="15">
        <v>728.2427899999999</v>
      </c>
      <c r="D5291" s="15">
        <v>0</v>
      </c>
      <c r="E5291" s="15">
        <f t="shared" si="521"/>
        <v>0</v>
      </c>
      <c r="F5291" s="15">
        <f>SUM(F5292:F5296)</f>
        <v>0</v>
      </c>
      <c r="G5291" s="15">
        <f>SUM(G5292:G5296)</f>
        <v>0</v>
      </c>
      <c r="H5291" s="15">
        <f>SUM(H5292:H5296)</f>
        <v>0</v>
      </c>
    </row>
    <row r="5292" spans="1:8" ht="16.5" thickTop="1" thickBot="1" x14ac:dyDescent="0.3">
      <c r="A5292" s="5" t="s">
        <v>6233</v>
      </c>
      <c r="B5292" s="8" t="s">
        <v>22</v>
      </c>
      <c r="C5292" s="15">
        <v>488.90888999999999</v>
      </c>
      <c r="D5292" s="15">
        <v>0</v>
      </c>
      <c r="E5292" s="15">
        <f t="shared" si="521"/>
        <v>0</v>
      </c>
      <c r="F5292" s="15">
        <v>0</v>
      </c>
      <c r="G5292" s="15">
        <v>0</v>
      </c>
      <c r="H5292" s="15">
        <v>0</v>
      </c>
    </row>
    <row r="5293" spans="1:8" ht="16.5" thickTop="1" thickBot="1" x14ac:dyDescent="0.3">
      <c r="A5293" s="5" t="s">
        <v>6234</v>
      </c>
      <c r="B5293" s="8" t="s">
        <v>24</v>
      </c>
      <c r="C5293" s="15">
        <v>236.75421</v>
      </c>
      <c r="D5293" s="15">
        <v>0</v>
      </c>
      <c r="E5293" s="15">
        <f t="shared" si="521"/>
        <v>0</v>
      </c>
      <c r="F5293" s="15">
        <v>0</v>
      </c>
      <c r="G5293" s="15">
        <v>0</v>
      </c>
      <c r="H5293" s="15">
        <v>0</v>
      </c>
    </row>
    <row r="5294" spans="1:8" ht="16.5" thickTop="1" thickBot="1" x14ac:dyDescent="0.3">
      <c r="A5294" s="5" t="s">
        <v>6235</v>
      </c>
      <c r="B5294" s="8" t="s">
        <v>30</v>
      </c>
      <c r="C5294" s="15">
        <v>0.60357000000000005</v>
      </c>
      <c r="D5294" s="15">
        <v>0</v>
      </c>
      <c r="E5294" s="15">
        <f t="shared" si="521"/>
        <v>0</v>
      </c>
      <c r="F5294" s="15">
        <v>0</v>
      </c>
      <c r="G5294" s="15">
        <v>0</v>
      </c>
      <c r="H5294" s="15">
        <v>0</v>
      </c>
    </row>
    <row r="5295" spans="1:8" ht="16.5" thickTop="1" thickBot="1" x14ac:dyDescent="0.3">
      <c r="A5295" s="5" t="s">
        <v>6236</v>
      </c>
      <c r="B5295" s="8" t="s">
        <v>32</v>
      </c>
      <c r="C5295" s="15">
        <v>0.57030000000000003</v>
      </c>
      <c r="D5295" s="15">
        <v>0</v>
      </c>
      <c r="E5295" s="15">
        <f t="shared" si="521"/>
        <v>0</v>
      </c>
      <c r="F5295" s="15">
        <v>0</v>
      </c>
      <c r="G5295" s="15">
        <v>0</v>
      </c>
      <c r="H5295" s="15">
        <v>0</v>
      </c>
    </row>
    <row r="5296" spans="1:8" ht="16.5" thickTop="1" thickBot="1" x14ac:dyDescent="0.3">
      <c r="A5296" s="5" t="s">
        <v>6237</v>
      </c>
      <c r="B5296" s="8" t="s">
        <v>34</v>
      </c>
      <c r="C5296" s="15">
        <v>1.4058200000000001</v>
      </c>
      <c r="D5296" s="15">
        <v>0</v>
      </c>
      <c r="E5296" s="15">
        <f t="shared" si="521"/>
        <v>0</v>
      </c>
      <c r="F5296" s="15">
        <v>0</v>
      </c>
      <c r="G5296" s="15">
        <v>0</v>
      </c>
      <c r="H5296" s="15">
        <v>0</v>
      </c>
    </row>
    <row r="5297" spans="1:8" ht="31.5" thickTop="1" thickBot="1" x14ac:dyDescent="0.3">
      <c r="A5297" s="5" t="s">
        <v>6238</v>
      </c>
      <c r="B5297" s="6" t="s">
        <v>6239</v>
      </c>
      <c r="C5297" s="14">
        <v>55907.669149999994</v>
      </c>
      <c r="D5297" s="14">
        <v>55000</v>
      </c>
      <c r="E5297" s="14">
        <f t="shared" si="521"/>
        <v>55000</v>
      </c>
      <c r="F5297" s="14">
        <f t="shared" ref="F5297:H5300" si="522">SUM(F5306,F5314,F5322)</f>
        <v>55000</v>
      </c>
      <c r="G5297" s="14">
        <f t="shared" si="522"/>
        <v>0</v>
      </c>
      <c r="H5297" s="14">
        <f t="shared" si="522"/>
        <v>0</v>
      </c>
    </row>
    <row r="5298" spans="1:8" ht="16.5" thickTop="1" thickBot="1" x14ac:dyDescent="0.3">
      <c r="A5298" s="5" t="s">
        <v>6240</v>
      </c>
      <c r="B5298" s="7" t="s">
        <v>20</v>
      </c>
      <c r="C5298" s="15">
        <v>51384.323289999993</v>
      </c>
      <c r="D5298" s="15">
        <v>50600</v>
      </c>
      <c r="E5298" s="15">
        <f t="shared" si="521"/>
        <v>52850</v>
      </c>
      <c r="F5298" s="15">
        <f t="shared" si="522"/>
        <v>52850</v>
      </c>
      <c r="G5298" s="15">
        <f t="shared" si="522"/>
        <v>0</v>
      </c>
      <c r="H5298" s="15">
        <f t="shared" si="522"/>
        <v>0</v>
      </c>
    </row>
    <row r="5299" spans="1:8" ht="16.5" thickTop="1" thickBot="1" x14ac:dyDescent="0.3">
      <c r="A5299" s="5" t="s">
        <v>6241</v>
      </c>
      <c r="B5299" s="8" t="s">
        <v>22</v>
      </c>
      <c r="C5299" s="15">
        <v>37091.980250000001</v>
      </c>
      <c r="D5299" s="15">
        <v>37327</v>
      </c>
      <c r="E5299" s="15">
        <f t="shared" si="521"/>
        <v>37385</v>
      </c>
      <c r="F5299" s="15">
        <f t="shared" si="522"/>
        <v>37385</v>
      </c>
      <c r="G5299" s="15">
        <f t="shared" si="522"/>
        <v>0</v>
      </c>
      <c r="H5299" s="15">
        <f t="shared" si="522"/>
        <v>0</v>
      </c>
    </row>
    <row r="5300" spans="1:8" ht="16.5" thickTop="1" thickBot="1" x14ac:dyDescent="0.3">
      <c r="A5300" s="5" t="s">
        <v>6242</v>
      </c>
      <c r="B5300" s="8" t="s">
        <v>24</v>
      </c>
      <c r="C5300" s="15">
        <v>13069.032850000001</v>
      </c>
      <c r="D5300" s="15">
        <v>11523</v>
      </c>
      <c r="E5300" s="15">
        <f t="shared" si="521"/>
        <v>13590</v>
      </c>
      <c r="F5300" s="15">
        <f t="shared" si="522"/>
        <v>13590</v>
      </c>
      <c r="G5300" s="15">
        <f t="shared" si="522"/>
        <v>0</v>
      </c>
      <c r="H5300" s="15">
        <f t="shared" si="522"/>
        <v>0</v>
      </c>
    </row>
    <row r="5301" spans="1:8" ht="16.5" thickTop="1" thickBot="1" x14ac:dyDescent="0.3">
      <c r="A5301" s="5" t="s">
        <v>6243</v>
      </c>
      <c r="B5301" s="8" t="s">
        <v>30</v>
      </c>
      <c r="C5301" s="15">
        <v>0</v>
      </c>
      <c r="D5301" s="15">
        <v>0</v>
      </c>
      <c r="E5301" s="15">
        <f t="shared" si="521"/>
        <v>0</v>
      </c>
      <c r="F5301" s="15">
        <f>SUM(F5326)</f>
        <v>0</v>
      </c>
      <c r="G5301" s="15">
        <f>SUM(G5326)</f>
        <v>0</v>
      </c>
      <c r="H5301" s="15">
        <f>SUM(H5326)</f>
        <v>0</v>
      </c>
    </row>
    <row r="5302" spans="1:8" ht="16.5" thickTop="1" thickBot="1" x14ac:dyDescent="0.3">
      <c r="A5302" s="5" t="s">
        <v>6244</v>
      </c>
      <c r="B5302" s="8" t="s">
        <v>32</v>
      </c>
      <c r="C5302" s="15">
        <v>450.29686999999996</v>
      </c>
      <c r="D5302" s="15">
        <v>415</v>
      </c>
      <c r="E5302" s="15">
        <f t="shared" si="521"/>
        <v>475</v>
      </c>
      <c r="F5302" s="15">
        <f t="shared" ref="F5302:H5305" si="523">SUM(F5310,F5318,F5327)</f>
        <v>475</v>
      </c>
      <c r="G5302" s="15">
        <f t="shared" si="523"/>
        <v>0</v>
      </c>
      <c r="H5302" s="15">
        <f t="shared" si="523"/>
        <v>0</v>
      </c>
    </row>
    <row r="5303" spans="1:8" ht="16.5" thickTop="1" thickBot="1" x14ac:dyDescent="0.3">
      <c r="A5303" s="5" t="s">
        <v>6245</v>
      </c>
      <c r="B5303" s="8" t="s">
        <v>34</v>
      </c>
      <c r="C5303" s="15">
        <v>773.01331999999991</v>
      </c>
      <c r="D5303" s="15">
        <v>1335</v>
      </c>
      <c r="E5303" s="15">
        <f t="shared" si="521"/>
        <v>1400</v>
      </c>
      <c r="F5303" s="15">
        <f t="shared" si="523"/>
        <v>1400</v>
      </c>
      <c r="G5303" s="15">
        <f t="shared" si="523"/>
        <v>0</v>
      </c>
      <c r="H5303" s="15">
        <f t="shared" si="523"/>
        <v>0</v>
      </c>
    </row>
    <row r="5304" spans="1:8" ht="16.5" thickTop="1" thickBot="1" x14ac:dyDescent="0.3">
      <c r="A5304" s="5" t="s">
        <v>6246</v>
      </c>
      <c r="B5304" s="7" t="s">
        <v>36</v>
      </c>
      <c r="C5304" s="15">
        <v>4517.6374599999999</v>
      </c>
      <c r="D5304" s="15">
        <v>4400</v>
      </c>
      <c r="E5304" s="15">
        <f t="shared" si="521"/>
        <v>2150</v>
      </c>
      <c r="F5304" s="15">
        <f t="shared" si="523"/>
        <v>2150</v>
      </c>
      <c r="G5304" s="15">
        <f t="shared" si="523"/>
        <v>0</v>
      </c>
      <c r="H5304" s="15">
        <f t="shared" si="523"/>
        <v>0</v>
      </c>
    </row>
    <row r="5305" spans="1:8" ht="16.5" thickTop="1" thickBot="1" x14ac:dyDescent="0.3">
      <c r="A5305" s="5" t="s">
        <v>6247</v>
      </c>
      <c r="B5305" s="7" t="s">
        <v>40</v>
      </c>
      <c r="C5305" s="15">
        <v>5.7084000000000001</v>
      </c>
      <c r="D5305" s="15">
        <v>0</v>
      </c>
      <c r="E5305" s="15">
        <f t="shared" si="521"/>
        <v>0</v>
      </c>
      <c r="F5305" s="15">
        <f t="shared" si="523"/>
        <v>0</v>
      </c>
      <c r="G5305" s="15">
        <f t="shared" si="523"/>
        <v>0</v>
      </c>
      <c r="H5305" s="15">
        <f t="shared" si="523"/>
        <v>0</v>
      </c>
    </row>
    <row r="5306" spans="1:8" ht="31.5" thickTop="1" thickBot="1" x14ac:dyDescent="0.3">
      <c r="A5306" s="5" t="s">
        <v>6248</v>
      </c>
      <c r="B5306" s="6" t="s">
        <v>6249</v>
      </c>
      <c r="C5306" s="14">
        <v>47043.802049999991</v>
      </c>
      <c r="D5306" s="14">
        <v>47500</v>
      </c>
      <c r="E5306" s="14">
        <f t="shared" si="521"/>
        <v>47500</v>
      </c>
      <c r="F5306" s="14">
        <f>SUM(F5307,F5312:F5313)</f>
        <v>47500</v>
      </c>
      <c r="G5306" s="14">
        <f>SUM(G5307,G5312:G5313)</f>
        <v>0</v>
      </c>
      <c r="H5306" s="14">
        <f>SUM(H5307,H5312:H5313)</f>
        <v>0</v>
      </c>
    </row>
    <row r="5307" spans="1:8" ht="16.5" thickTop="1" thickBot="1" x14ac:dyDescent="0.3">
      <c r="A5307" s="5" t="s">
        <v>6250</v>
      </c>
      <c r="B5307" s="7" t="s">
        <v>20</v>
      </c>
      <c r="C5307" s="15">
        <v>46270.952929999992</v>
      </c>
      <c r="D5307" s="15">
        <v>44800</v>
      </c>
      <c r="E5307" s="15">
        <f t="shared" si="521"/>
        <v>45600</v>
      </c>
      <c r="F5307" s="15">
        <f>SUM(F5308:F5311)</f>
        <v>45600</v>
      </c>
      <c r="G5307" s="15">
        <f>SUM(G5308:G5311)</f>
        <v>0</v>
      </c>
      <c r="H5307" s="15">
        <f>SUM(H5308:H5311)</f>
        <v>0</v>
      </c>
    </row>
    <row r="5308" spans="1:8" ht="16.5" thickTop="1" thickBot="1" x14ac:dyDescent="0.3">
      <c r="A5308" s="5" t="s">
        <v>6251</v>
      </c>
      <c r="B5308" s="8" t="s">
        <v>22</v>
      </c>
      <c r="C5308" s="15">
        <v>35974.873319999999</v>
      </c>
      <c r="D5308" s="15">
        <v>36000</v>
      </c>
      <c r="E5308" s="15">
        <f t="shared" si="521"/>
        <v>36000</v>
      </c>
      <c r="F5308" s="15">
        <v>36000</v>
      </c>
      <c r="G5308" s="15">
        <v>0</v>
      </c>
      <c r="H5308" s="15">
        <v>0</v>
      </c>
    </row>
    <row r="5309" spans="1:8" ht="16.5" thickTop="1" thickBot="1" x14ac:dyDescent="0.3">
      <c r="A5309" s="5" t="s">
        <v>6252</v>
      </c>
      <c r="B5309" s="8" t="s">
        <v>24</v>
      </c>
      <c r="C5309" s="15">
        <v>9131.9967500000002</v>
      </c>
      <c r="D5309" s="15">
        <v>7330</v>
      </c>
      <c r="E5309" s="15">
        <f t="shared" si="521"/>
        <v>7950</v>
      </c>
      <c r="F5309" s="15">
        <v>7950</v>
      </c>
      <c r="G5309" s="15">
        <v>0</v>
      </c>
      <c r="H5309" s="15">
        <v>0</v>
      </c>
    </row>
    <row r="5310" spans="1:8" ht="16.5" thickTop="1" thickBot="1" x14ac:dyDescent="0.3">
      <c r="A5310" s="5" t="s">
        <v>6253</v>
      </c>
      <c r="B5310" s="8" t="s">
        <v>32</v>
      </c>
      <c r="C5310" s="15">
        <v>439.92910999999998</v>
      </c>
      <c r="D5310" s="15">
        <v>400</v>
      </c>
      <c r="E5310" s="15">
        <f t="shared" si="521"/>
        <v>450</v>
      </c>
      <c r="F5310" s="15">
        <v>450</v>
      </c>
      <c r="G5310" s="15">
        <v>0</v>
      </c>
      <c r="H5310" s="15">
        <v>0</v>
      </c>
    </row>
    <row r="5311" spans="1:8" ht="16.5" thickTop="1" thickBot="1" x14ac:dyDescent="0.3">
      <c r="A5311" s="5" t="s">
        <v>6254</v>
      </c>
      <c r="B5311" s="8" t="s">
        <v>34</v>
      </c>
      <c r="C5311" s="15">
        <v>724.15374999999995</v>
      </c>
      <c r="D5311" s="15">
        <v>1070</v>
      </c>
      <c r="E5311" s="15">
        <f t="shared" si="521"/>
        <v>1200</v>
      </c>
      <c r="F5311" s="15">
        <v>1200</v>
      </c>
      <c r="G5311" s="15">
        <v>0</v>
      </c>
      <c r="H5311" s="15">
        <v>0</v>
      </c>
    </row>
    <row r="5312" spans="1:8" ht="16.5" thickTop="1" thickBot="1" x14ac:dyDescent="0.3">
      <c r="A5312" s="5" t="s">
        <v>6255</v>
      </c>
      <c r="B5312" s="7" t="s">
        <v>36</v>
      </c>
      <c r="C5312" s="15">
        <v>772.84911999999997</v>
      </c>
      <c r="D5312" s="15">
        <v>2700</v>
      </c>
      <c r="E5312" s="15">
        <f t="shared" si="521"/>
        <v>1900</v>
      </c>
      <c r="F5312" s="15">
        <v>1900</v>
      </c>
      <c r="G5312" s="15">
        <v>0</v>
      </c>
      <c r="H5312" s="15">
        <v>0</v>
      </c>
    </row>
    <row r="5313" spans="1:8" ht="16.5" thickTop="1" thickBot="1" x14ac:dyDescent="0.3">
      <c r="A5313" s="5" t="s">
        <v>6256</v>
      </c>
      <c r="B5313" s="7" t="s">
        <v>40</v>
      </c>
      <c r="C5313" s="15">
        <v>0</v>
      </c>
      <c r="D5313" s="15">
        <v>0</v>
      </c>
      <c r="E5313" s="15">
        <f t="shared" si="521"/>
        <v>0</v>
      </c>
      <c r="F5313" s="15">
        <v>0</v>
      </c>
      <c r="G5313" s="15">
        <v>0</v>
      </c>
      <c r="H5313" s="15">
        <v>0</v>
      </c>
    </row>
    <row r="5314" spans="1:8" ht="16.5" thickTop="1" thickBot="1" x14ac:dyDescent="0.3">
      <c r="A5314" s="5" t="s">
        <v>6257</v>
      </c>
      <c r="B5314" s="6" t="s">
        <v>6258</v>
      </c>
      <c r="C5314" s="14">
        <v>8863.8670999999995</v>
      </c>
      <c r="D5314" s="14">
        <v>7500</v>
      </c>
      <c r="E5314" s="14">
        <f t="shared" si="521"/>
        <v>7500</v>
      </c>
      <c r="F5314" s="14">
        <f>SUM(F5315,F5320:F5321)</f>
        <v>7500</v>
      </c>
      <c r="G5314" s="14">
        <f>SUM(G5315,G5320:G5321)</f>
        <v>0</v>
      </c>
      <c r="H5314" s="14">
        <f>SUM(H5315,H5320:H5321)</f>
        <v>0</v>
      </c>
    </row>
    <row r="5315" spans="1:8" ht="16.5" thickTop="1" thickBot="1" x14ac:dyDescent="0.3">
      <c r="A5315" s="5" t="s">
        <v>6259</v>
      </c>
      <c r="B5315" s="7" t="s">
        <v>20</v>
      </c>
      <c r="C5315" s="15">
        <v>5113.3703599999999</v>
      </c>
      <c r="D5315" s="15">
        <v>5800</v>
      </c>
      <c r="E5315" s="15">
        <f t="shared" si="521"/>
        <v>7250</v>
      </c>
      <c r="F5315" s="15">
        <f>SUM(F5316:F5319)</f>
        <v>7250</v>
      </c>
      <c r="G5315" s="15">
        <f>SUM(G5316:G5319)</f>
        <v>0</v>
      </c>
      <c r="H5315" s="15">
        <f>SUM(H5316:H5319)</f>
        <v>0</v>
      </c>
    </row>
    <row r="5316" spans="1:8" ht="16.5" thickTop="1" thickBot="1" x14ac:dyDescent="0.3">
      <c r="A5316" s="5" t="s">
        <v>6260</v>
      </c>
      <c r="B5316" s="8" t="s">
        <v>22</v>
      </c>
      <c r="C5316" s="15">
        <v>1117.1069299999999</v>
      </c>
      <c r="D5316" s="15">
        <v>1327</v>
      </c>
      <c r="E5316" s="15">
        <f t="shared" si="521"/>
        <v>1385</v>
      </c>
      <c r="F5316" s="15">
        <v>1385</v>
      </c>
      <c r="G5316" s="15">
        <v>0</v>
      </c>
      <c r="H5316" s="15">
        <v>0</v>
      </c>
    </row>
    <row r="5317" spans="1:8" ht="16.5" thickTop="1" thickBot="1" x14ac:dyDescent="0.3">
      <c r="A5317" s="5" t="s">
        <v>6261</v>
      </c>
      <c r="B5317" s="8" t="s">
        <v>24</v>
      </c>
      <c r="C5317" s="15">
        <v>3937.0361000000003</v>
      </c>
      <c r="D5317" s="15">
        <v>4193</v>
      </c>
      <c r="E5317" s="15">
        <f t="shared" si="521"/>
        <v>5640</v>
      </c>
      <c r="F5317" s="15">
        <v>5640</v>
      </c>
      <c r="G5317" s="15">
        <v>0</v>
      </c>
      <c r="H5317" s="15">
        <v>0</v>
      </c>
    </row>
    <row r="5318" spans="1:8" ht="16.5" thickTop="1" thickBot="1" x14ac:dyDescent="0.3">
      <c r="A5318" s="5" t="s">
        <v>6262</v>
      </c>
      <c r="B5318" s="8" t="s">
        <v>32</v>
      </c>
      <c r="C5318" s="15">
        <v>10.367760000000001</v>
      </c>
      <c r="D5318" s="15">
        <v>15</v>
      </c>
      <c r="E5318" s="15">
        <f t="shared" ref="E5318:E5381" si="524">SUM(F5318:H5318)</f>
        <v>25</v>
      </c>
      <c r="F5318" s="15">
        <v>25</v>
      </c>
      <c r="G5318" s="15">
        <v>0</v>
      </c>
      <c r="H5318" s="15">
        <v>0</v>
      </c>
    </row>
    <row r="5319" spans="1:8" ht="16.5" thickTop="1" thickBot="1" x14ac:dyDescent="0.3">
      <c r="A5319" s="5" t="s">
        <v>6263</v>
      </c>
      <c r="B5319" s="8" t="s">
        <v>34</v>
      </c>
      <c r="C5319" s="15">
        <v>48.859569999999998</v>
      </c>
      <c r="D5319" s="15">
        <v>265</v>
      </c>
      <c r="E5319" s="15">
        <f t="shared" si="524"/>
        <v>200</v>
      </c>
      <c r="F5319" s="15">
        <v>200</v>
      </c>
      <c r="G5319" s="15">
        <v>0</v>
      </c>
      <c r="H5319" s="15">
        <v>0</v>
      </c>
    </row>
    <row r="5320" spans="1:8" ht="16.5" thickTop="1" thickBot="1" x14ac:dyDescent="0.3">
      <c r="A5320" s="5" t="s">
        <v>6264</v>
      </c>
      <c r="B5320" s="7" t="s">
        <v>36</v>
      </c>
      <c r="C5320" s="15">
        <v>3744.7883400000001</v>
      </c>
      <c r="D5320" s="15">
        <v>1700</v>
      </c>
      <c r="E5320" s="15">
        <f t="shared" si="524"/>
        <v>250</v>
      </c>
      <c r="F5320" s="15">
        <v>250</v>
      </c>
      <c r="G5320" s="15">
        <v>0</v>
      </c>
      <c r="H5320" s="15">
        <v>0</v>
      </c>
    </row>
    <row r="5321" spans="1:8" ht="16.5" thickTop="1" thickBot="1" x14ac:dyDescent="0.3">
      <c r="A5321" s="5" t="s">
        <v>6265</v>
      </c>
      <c r="B5321" s="7" t="s">
        <v>40</v>
      </c>
      <c r="C5321" s="15">
        <v>5.7084000000000001</v>
      </c>
      <c r="D5321" s="15">
        <v>0</v>
      </c>
      <c r="E5321" s="15">
        <f t="shared" si="524"/>
        <v>0</v>
      </c>
      <c r="F5321" s="15">
        <v>0</v>
      </c>
      <c r="G5321" s="15">
        <v>0</v>
      </c>
      <c r="H5321" s="15">
        <v>0</v>
      </c>
    </row>
    <row r="5322" spans="1:8" ht="31.5" thickTop="1" thickBot="1" x14ac:dyDescent="0.3">
      <c r="A5322" s="5" t="s">
        <v>6266</v>
      </c>
      <c r="B5322" s="6" t="s">
        <v>6267</v>
      </c>
      <c r="C5322" s="14">
        <v>0</v>
      </c>
      <c r="D5322" s="14">
        <v>0</v>
      </c>
      <c r="E5322" s="14">
        <f t="shared" si="524"/>
        <v>0</v>
      </c>
      <c r="F5322" s="14">
        <f>SUM(F5323,F5329:F5330)</f>
        <v>0</v>
      </c>
      <c r="G5322" s="14">
        <f>SUM(G5323,G5329:G5330)</f>
        <v>0</v>
      </c>
      <c r="H5322" s="14">
        <f>SUM(H5323,H5329:H5330)</f>
        <v>0</v>
      </c>
    </row>
    <row r="5323" spans="1:8" ht="16.5" thickTop="1" thickBot="1" x14ac:dyDescent="0.3">
      <c r="A5323" s="5" t="s">
        <v>6268</v>
      </c>
      <c r="B5323" s="7" t="s">
        <v>20</v>
      </c>
      <c r="C5323" s="15">
        <v>0</v>
      </c>
      <c r="D5323" s="15">
        <v>0</v>
      </c>
      <c r="E5323" s="15">
        <f t="shared" si="524"/>
        <v>0</v>
      </c>
      <c r="F5323" s="15">
        <f>SUM(F5324:F5328)</f>
        <v>0</v>
      </c>
      <c r="G5323" s="15">
        <f>SUM(G5324:G5328)</f>
        <v>0</v>
      </c>
      <c r="H5323" s="15">
        <f>SUM(H5324:H5328)</f>
        <v>0</v>
      </c>
    </row>
    <row r="5324" spans="1:8" ht="16.5" thickTop="1" thickBot="1" x14ac:dyDescent="0.3">
      <c r="A5324" s="5" t="s">
        <v>6269</v>
      </c>
      <c r="B5324" s="8" t="s">
        <v>22</v>
      </c>
      <c r="C5324" s="15">
        <v>0</v>
      </c>
      <c r="D5324" s="15">
        <v>0</v>
      </c>
      <c r="E5324" s="15">
        <f t="shared" si="524"/>
        <v>0</v>
      </c>
      <c r="F5324" s="15">
        <v>0</v>
      </c>
      <c r="G5324" s="15">
        <v>0</v>
      </c>
      <c r="H5324" s="15">
        <v>0</v>
      </c>
    </row>
    <row r="5325" spans="1:8" ht="16.5" thickTop="1" thickBot="1" x14ac:dyDescent="0.3">
      <c r="A5325" s="5" t="s">
        <v>6270</v>
      </c>
      <c r="B5325" s="8" t="s">
        <v>24</v>
      </c>
      <c r="C5325" s="15">
        <v>0</v>
      </c>
      <c r="D5325" s="15">
        <v>0</v>
      </c>
      <c r="E5325" s="15">
        <f t="shared" si="524"/>
        <v>0</v>
      </c>
      <c r="F5325" s="15">
        <v>0</v>
      </c>
      <c r="G5325" s="15">
        <v>0</v>
      </c>
      <c r="H5325" s="15">
        <v>0</v>
      </c>
    </row>
    <row r="5326" spans="1:8" ht="16.5" thickTop="1" thickBot="1" x14ac:dyDescent="0.3">
      <c r="A5326" s="5" t="s">
        <v>6271</v>
      </c>
      <c r="B5326" s="8" t="s">
        <v>30</v>
      </c>
      <c r="C5326" s="15">
        <v>0</v>
      </c>
      <c r="D5326" s="15">
        <v>0</v>
      </c>
      <c r="E5326" s="15">
        <f t="shared" si="524"/>
        <v>0</v>
      </c>
      <c r="F5326" s="15">
        <v>0</v>
      </c>
      <c r="G5326" s="15">
        <v>0</v>
      </c>
      <c r="H5326" s="15">
        <v>0</v>
      </c>
    </row>
    <row r="5327" spans="1:8" ht="16.5" thickTop="1" thickBot="1" x14ac:dyDescent="0.3">
      <c r="A5327" s="5" t="s">
        <v>6272</v>
      </c>
      <c r="B5327" s="8" t="s">
        <v>32</v>
      </c>
      <c r="C5327" s="15">
        <v>0</v>
      </c>
      <c r="D5327" s="15">
        <v>0</v>
      </c>
      <c r="E5327" s="15">
        <f t="shared" si="524"/>
        <v>0</v>
      </c>
      <c r="F5327" s="15">
        <v>0</v>
      </c>
      <c r="G5327" s="15">
        <v>0</v>
      </c>
      <c r="H5327" s="15">
        <v>0</v>
      </c>
    </row>
    <row r="5328" spans="1:8" ht="16.5" thickTop="1" thickBot="1" x14ac:dyDescent="0.3">
      <c r="A5328" s="5" t="s">
        <v>6273</v>
      </c>
      <c r="B5328" s="8" t="s">
        <v>34</v>
      </c>
      <c r="C5328" s="15">
        <v>0</v>
      </c>
      <c r="D5328" s="15">
        <v>0</v>
      </c>
      <c r="E5328" s="15">
        <f t="shared" si="524"/>
        <v>0</v>
      </c>
      <c r="F5328" s="15">
        <v>0</v>
      </c>
      <c r="G5328" s="15">
        <v>0</v>
      </c>
      <c r="H5328" s="15">
        <v>0</v>
      </c>
    </row>
    <row r="5329" spans="1:8" ht="16.5" thickTop="1" thickBot="1" x14ac:dyDescent="0.3">
      <c r="A5329" s="5" t="s">
        <v>6274</v>
      </c>
      <c r="B5329" s="7" t="s">
        <v>36</v>
      </c>
      <c r="C5329" s="15">
        <v>0</v>
      </c>
      <c r="D5329" s="15">
        <v>0</v>
      </c>
      <c r="E5329" s="15">
        <f t="shared" si="524"/>
        <v>0</v>
      </c>
      <c r="F5329" s="15">
        <v>0</v>
      </c>
      <c r="G5329" s="15">
        <v>0</v>
      </c>
      <c r="H5329" s="15">
        <v>0</v>
      </c>
    </row>
    <row r="5330" spans="1:8" ht="16.5" thickTop="1" thickBot="1" x14ac:dyDescent="0.3">
      <c r="A5330" s="5" t="s">
        <v>6275</v>
      </c>
      <c r="B5330" s="7" t="s">
        <v>40</v>
      </c>
      <c r="C5330" s="15">
        <v>0</v>
      </c>
      <c r="D5330" s="15">
        <v>0</v>
      </c>
      <c r="E5330" s="15">
        <f t="shared" si="524"/>
        <v>0</v>
      </c>
      <c r="F5330" s="15">
        <v>0</v>
      </c>
      <c r="G5330" s="15">
        <v>0</v>
      </c>
      <c r="H5330" s="15">
        <v>0</v>
      </c>
    </row>
    <row r="5331" spans="1:8" ht="16.5" thickTop="1" thickBot="1" x14ac:dyDescent="0.3">
      <c r="A5331" s="5" t="s">
        <v>6276</v>
      </c>
      <c r="B5331" s="6" t="s">
        <v>6277</v>
      </c>
      <c r="C5331" s="14">
        <v>5300.0631599999997</v>
      </c>
      <c r="D5331" s="14">
        <v>4500</v>
      </c>
      <c r="E5331" s="14">
        <f t="shared" si="524"/>
        <v>4500</v>
      </c>
      <c r="F5331" s="14">
        <f t="shared" ref="F5331:H5339" si="525">SUM(F5340)</f>
        <v>4500</v>
      </c>
      <c r="G5331" s="14">
        <f t="shared" si="525"/>
        <v>0</v>
      </c>
      <c r="H5331" s="14">
        <f t="shared" si="525"/>
        <v>0</v>
      </c>
    </row>
    <row r="5332" spans="1:8" ht="16.5" thickTop="1" thickBot="1" x14ac:dyDescent="0.3">
      <c r="A5332" s="5" t="s">
        <v>6278</v>
      </c>
      <c r="B5332" s="7" t="s">
        <v>20</v>
      </c>
      <c r="C5332" s="15">
        <v>5064.9062599999997</v>
      </c>
      <c r="D5332" s="15">
        <v>4210</v>
      </c>
      <c r="E5332" s="15">
        <f t="shared" si="524"/>
        <v>4350</v>
      </c>
      <c r="F5332" s="15">
        <f t="shared" si="525"/>
        <v>4350</v>
      </c>
      <c r="G5332" s="15">
        <f t="shared" si="525"/>
        <v>0</v>
      </c>
      <c r="H5332" s="15">
        <f t="shared" si="525"/>
        <v>0</v>
      </c>
    </row>
    <row r="5333" spans="1:8" ht="16.5" thickTop="1" thickBot="1" x14ac:dyDescent="0.3">
      <c r="A5333" s="5" t="s">
        <v>6279</v>
      </c>
      <c r="B5333" s="8" t="s">
        <v>22</v>
      </c>
      <c r="C5333" s="15">
        <v>2513.2691199999999</v>
      </c>
      <c r="D5333" s="15">
        <v>2850</v>
      </c>
      <c r="E5333" s="15">
        <f t="shared" si="524"/>
        <v>2850</v>
      </c>
      <c r="F5333" s="15">
        <f t="shared" si="525"/>
        <v>2850</v>
      </c>
      <c r="G5333" s="15">
        <f t="shared" si="525"/>
        <v>0</v>
      </c>
      <c r="H5333" s="15">
        <f t="shared" si="525"/>
        <v>0</v>
      </c>
    </row>
    <row r="5334" spans="1:8" ht="16.5" thickTop="1" thickBot="1" x14ac:dyDescent="0.3">
      <c r="A5334" s="5" t="s">
        <v>6280</v>
      </c>
      <c r="B5334" s="8" t="s">
        <v>24</v>
      </c>
      <c r="C5334" s="15">
        <v>2429.5285800000001</v>
      </c>
      <c r="D5334" s="15">
        <v>1255</v>
      </c>
      <c r="E5334" s="15">
        <f t="shared" si="524"/>
        <v>1350</v>
      </c>
      <c r="F5334" s="15">
        <f t="shared" si="525"/>
        <v>1350</v>
      </c>
      <c r="G5334" s="15">
        <f t="shared" si="525"/>
        <v>0</v>
      </c>
      <c r="H5334" s="15">
        <f t="shared" si="525"/>
        <v>0</v>
      </c>
    </row>
    <row r="5335" spans="1:8" ht="16.5" thickTop="1" thickBot="1" x14ac:dyDescent="0.3">
      <c r="A5335" s="5" t="s">
        <v>6281</v>
      </c>
      <c r="B5335" s="8" t="s">
        <v>30</v>
      </c>
      <c r="C5335" s="15">
        <v>34.217880000000001</v>
      </c>
      <c r="D5335" s="15">
        <v>37</v>
      </c>
      <c r="E5335" s="15">
        <f t="shared" si="524"/>
        <v>50</v>
      </c>
      <c r="F5335" s="15">
        <f t="shared" si="525"/>
        <v>50</v>
      </c>
      <c r="G5335" s="15">
        <f t="shared" si="525"/>
        <v>0</v>
      </c>
      <c r="H5335" s="15">
        <f t="shared" si="525"/>
        <v>0</v>
      </c>
    </row>
    <row r="5336" spans="1:8" ht="16.5" thickTop="1" thickBot="1" x14ac:dyDescent="0.3">
      <c r="A5336" s="5" t="s">
        <v>6282</v>
      </c>
      <c r="B5336" s="8" t="s">
        <v>32</v>
      </c>
      <c r="C5336" s="15">
        <v>51.323999999999998</v>
      </c>
      <c r="D5336" s="15">
        <v>35</v>
      </c>
      <c r="E5336" s="15">
        <f t="shared" si="524"/>
        <v>70</v>
      </c>
      <c r="F5336" s="15">
        <f t="shared" si="525"/>
        <v>70</v>
      </c>
      <c r="G5336" s="15">
        <f t="shared" si="525"/>
        <v>0</v>
      </c>
      <c r="H5336" s="15">
        <f t="shared" si="525"/>
        <v>0</v>
      </c>
    </row>
    <row r="5337" spans="1:8" ht="16.5" thickTop="1" thickBot="1" x14ac:dyDescent="0.3">
      <c r="A5337" s="5" t="s">
        <v>6283</v>
      </c>
      <c r="B5337" s="8" t="s">
        <v>34</v>
      </c>
      <c r="C5337" s="15">
        <v>36.566679999999998</v>
      </c>
      <c r="D5337" s="15">
        <v>33</v>
      </c>
      <c r="E5337" s="15">
        <f t="shared" si="524"/>
        <v>30</v>
      </c>
      <c r="F5337" s="15">
        <f t="shared" si="525"/>
        <v>30</v>
      </c>
      <c r="G5337" s="15">
        <f t="shared" si="525"/>
        <v>0</v>
      </c>
      <c r="H5337" s="15">
        <f t="shared" si="525"/>
        <v>0</v>
      </c>
    </row>
    <row r="5338" spans="1:8" ht="16.5" thickTop="1" thickBot="1" x14ac:dyDescent="0.3">
      <c r="A5338" s="5" t="s">
        <v>6284</v>
      </c>
      <c r="B5338" s="7" t="s">
        <v>36</v>
      </c>
      <c r="C5338" s="15">
        <v>235.15690000000001</v>
      </c>
      <c r="D5338" s="15">
        <v>290</v>
      </c>
      <c r="E5338" s="15">
        <f t="shared" si="524"/>
        <v>150</v>
      </c>
      <c r="F5338" s="15">
        <f t="shared" si="525"/>
        <v>150</v>
      </c>
      <c r="G5338" s="15">
        <f t="shared" si="525"/>
        <v>0</v>
      </c>
      <c r="H5338" s="15">
        <f t="shared" si="525"/>
        <v>0</v>
      </c>
    </row>
    <row r="5339" spans="1:8" ht="16.5" thickTop="1" thickBot="1" x14ac:dyDescent="0.3">
      <c r="A5339" s="5" t="s">
        <v>6285</v>
      </c>
      <c r="B5339" s="7" t="s">
        <v>40</v>
      </c>
      <c r="C5339" s="15">
        <v>0</v>
      </c>
      <c r="D5339" s="15">
        <v>0</v>
      </c>
      <c r="E5339" s="15">
        <f t="shared" si="524"/>
        <v>0</v>
      </c>
      <c r="F5339" s="15">
        <f t="shared" si="525"/>
        <v>0</v>
      </c>
      <c r="G5339" s="15">
        <f t="shared" si="525"/>
        <v>0</v>
      </c>
      <c r="H5339" s="15">
        <f t="shared" si="525"/>
        <v>0</v>
      </c>
    </row>
    <row r="5340" spans="1:8" ht="46.5" thickTop="1" thickBot="1" x14ac:dyDescent="0.3">
      <c r="A5340" s="5" t="s">
        <v>6286</v>
      </c>
      <c r="B5340" s="6" t="s">
        <v>6287</v>
      </c>
      <c r="C5340" s="14">
        <v>5300.0631599999997</v>
      </c>
      <c r="D5340" s="14">
        <v>4500</v>
      </c>
      <c r="E5340" s="14">
        <f t="shared" si="524"/>
        <v>4500</v>
      </c>
      <c r="F5340" s="14">
        <f>SUM(F5341,F5347:F5348)</f>
        <v>4500</v>
      </c>
      <c r="G5340" s="14">
        <f>SUM(G5341,G5347:G5348)</f>
        <v>0</v>
      </c>
      <c r="H5340" s="14">
        <f>SUM(H5341,H5347:H5348)</f>
        <v>0</v>
      </c>
    </row>
    <row r="5341" spans="1:8" ht="16.5" thickTop="1" thickBot="1" x14ac:dyDescent="0.3">
      <c r="A5341" s="5" t="s">
        <v>6288</v>
      </c>
      <c r="B5341" s="7" t="s">
        <v>20</v>
      </c>
      <c r="C5341" s="15">
        <v>5064.9062599999997</v>
      </c>
      <c r="D5341" s="15">
        <v>4210</v>
      </c>
      <c r="E5341" s="15">
        <f t="shared" si="524"/>
        <v>4350</v>
      </c>
      <c r="F5341" s="15">
        <f>SUM(F5342:F5346)</f>
        <v>4350</v>
      </c>
      <c r="G5341" s="15">
        <f>SUM(G5342:G5346)</f>
        <v>0</v>
      </c>
      <c r="H5341" s="15">
        <f>SUM(H5342:H5346)</f>
        <v>0</v>
      </c>
    </row>
    <row r="5342" spans="1:8" ht="16.5" thickTop="1" thickBot="1" x14ac:dyDescent="0.3">
      <c r="A5342" s="5" t="s">
        <v>6289</v>
      </c>
      <c r="B5342" s="8" t="s">
        <v>22</v>
      </c>
      <c r="C5342" s="15">
        <v>2513.2691199999999</v>
      </c>
      <c r="D5342" s="15">
        <v>2850</v>
      </c>
      <c r="E5342" s="15">
        <f t="shared" si="524"/>
        <v>2850</v>
      </c>
      <c r="F5342" s="15">
        <v>2850</v>
      </c>
      <c r="G5342" s="15">
        <v>0</v>
      </c>
      <c r="H5342" s="15">
        <v>0</v>
      </c>
    </row>
    <row r="5343" spans="1:8" ht="16.5" thickTop="1" thickBot="1" x14ac:dyDescent="0.3">
      <c r="A5343" s="5" t="s">
        <v>6290</v>
      </c>
      <c r="B5343" s="8" t="s">
        <v>24</v>
      </c>
      <c r="C5343" s="15">
        <v>2429.5285800000001</v>
      </c>
      <c r="D5343" s="15">
        <v>1255</v>
      </c>
      <c r="E5343" s="15">
        <f t="shared" si="524"/>
        <v>1350</v>
      </c>
      <c r="F5343" s="15">
        <v>1350</v>
      </c>
      <c r="G5343" s="15">
        <v>0</v>
      </c>
      <c r="H5343" s="15">
        <v>0</v>
      </c>
    </row>
    <row r="5344" spans="1:8" ht="16.5" thickTop="1" thickBot="1" x14ac:dyDescent="0.3">
      <c r="A5344" s="5" t="s">
        <v>6291</v>
      </c>
      <c r="B5344" s="8" t="s">
        <v>30</v>
      </c>
      <c r="C5344" s="15">
        <v>34.217880000000001</v>
      </c>
      <c r="D5344" s="15">
        <v>37</v>
      </c>
      <c r="E5344" s="15">
        <f t="shared" si="524"/>
        <v>50</v>
      </c>
      <c r="F5344" s="15">
        <v>50</v>
      </c>
      <c r="G5344" s="15">
        <v>0</v>
      </c>
      <c r="H5344" s="15">
        <v>0</v>
      </c>
    </row>
    <row r="5345" spans="1:8" ht="16.5" thickTop="1" thickBot="1" x14ac:dyDescent="0.3">
      <c r="A5345" s="5" t="s">
        <v>6292</v>
      </c>
      <c r="B5345" s="8" t="s">
        <v>32</v>
      </c>
      <c r="C5345" s="15">
        <v>51.323999999999998</v>
      </c>
      <c r="D5345" s="15">
        <v>35</v>
      </c>
      <c r="E5345" s="15">
        <f t="shared" si="524"/>
        <v>70</v>
      </c>
      <c r="F5345" s="15">
        <v>70</v>
      </c>
      <c r="G5345" s="15">
        <v>0</v>
      </c>
      <c r="H5345" s="15">
        <v>0</v>
      </c>
    </row>
    <row r="5346" spans="1:8" ht="16.5" thickTop="1" thickBot="1" x14ac:dyDescent="0.3">
      <c r="A5346" s="5" t="s">
        <v>6293</v>
      </c>
      <c r="B5346" s="8" t="s">
        <v>34</v>
      </c>
      <c r="C5346" s="15">
        <v>36.566679999999998</v>
      </c>
      <c r="D5346" s="15">
        <v>33</v>
      </c>
      <c r="E5346" s="15">
        <f t="shared" si="524"/>
        <v>30</v>
      </c>
      <c r="F5346" s="15">
        <v>30</v>
      </c>
      <c r="G5346" s="15">
        <v>0</v>
      </c>
      <c r="H5346" s="15">
        <v>0</v>
      </c>
    </row>
    <row r="5347" spans="1:8" ht="16.5" thickTop="1" thickBot="1" x14ac:dyDescent="0.3">
      <c r="A5347" s="5" t="s">
        <v>6294</v>
      </c>
      <c r="B5347" s="7" t="s">
        <v>36</v>
      </c>
      <c r="C5347" s="15">
        <v>235.15690000000001</v>
      </c>
      <c r="D5347" s="15">
        <v>290</v>
      </c>
      <c r="E5347" s="15">
        <f t="shared" si="524"/>
        <v>150</v>
      </c>
      <c r="F5347" s="15">
        <v>150</v>
      </c>
      <c r="G5347" s="15">
        <v>0</v>
      </c>
      <c r="H5347" s="15">
        <v>0</v>
      </c>
    </row>
    <row r="5348" spans="1:8" ht="16.5" thickTop="1" thickBot="1" x14ac:dyDescent="0.3">
      <c r="A5348" s="5" t="s">
        <v>6295</v>
      </c>
      <c r="B5348" s="7" t="s">
        <v>40</v>
      </c>
      <c r="C5348" s="15">
        <v>0</v>
      </c>
      <c r="D5348" s="15">
        <v>0</v>
      </c>
      <c r="E5348" s="15">
        <f t="shared" si="524"/>
        <v>0</v>
      </c>
      <c r="F5348" s="15">
        <v>0</v>
      </c>
      <c r="G5348" s="15">
        <v>0</v>
      </c>
      <c r="H5348" s="15">
        <v>0</v>
      </c>
    </row>
    <row r="5349" spans="1:8" ht="16.5" thickTop="1" thickBot="1" x14ac:dyDescent="0.3">
      <c r="A5349" s="5" t="s">
        <v>6296</v>
      </c>
      <c r="B5349" s="6" t="s">
        <v>6297</v>
      </c>
      <c r="C5349" s="14">
        <v>41086.106749999992</v>
      </c>
      <c r="D5349" s="14">
        <v>44100</v>
      </c>
      <c r="E5349" s="14">
        <f t="shared" si="524"/>
        <v>47513</v>
      </c>
      <c r="F5349" s="14">
        <f t="shared" ref="F5349:H5358" si="526">SUM(F5359)</f>
        <v>47513</v>
      </c>
      <c r="G5349" s="14">
        <f t="shared" si="526"/>
        <v>0</v>
      </c>
      <c r="H5349" s="14">
        <f t="shared" si="526"/>
        <v>0</v>
      </c>
    </row>
    <row r="5350" spans="1:8" ht="16.5" thickTop="1" thickBot="1" x14ac:dyDescent="0.3">
      <c r="A5350" s="5" t="s">
        <v>6298</v>
      </c>
      <c r="B5350" s="7" t="s">
        <v>20</v>
      </c>
      <c r="C5350" s="15">
        <v>34963.67046999999</v>
      </c>
      <c r="D5350" s="15">
        <v>34825</v>
      </c>
      <c r="E5350" s="15">
        <f t="shared" si="524"/>
        <v>40762</v>
      </c>
      <c r="F5350" s="15">
        <f t="shared" si="526"/>
        <v>40762</v>
      </c>
      <c r="G5350" s="15">
        <f t="shared" si="526"/>
        <v>0</v>
      </c>
      <c r="H5350" s="15">
        <f t="shared" si="526"/>
        <v>0</v>
      </c>
    </row>
    <row r="5351" spans="1:8" ht="16.5" thickTop="1" thickBot="1" x14ac:dyDescent="0.3">
      <c r="A5351" s="5" t="s">
        <v>6299</v>
      </c>
      <c r="B5351" s="8" t="s">
        <v>22</v>
      </c>
      <c r="C5351" s="15">
        <v>1537.2130400000001</v>
      </c>
      <c r="D5351" s="15">
        <v>3877</v>
      </c>
      <c r="E5351" s="15">
        <f t="shared" si="524"/>
        <v>3747</v>
      </c>
      <c r="F5351" s="15">
        <f t="shared" si="526"/>
        <v>3747</v>
      </c>
      <c r="G5351" s="15">
        <f t="shared" si="526"/>
        <v>0</v>
      </c>
      <c r="H5351" s="15">
        <f t="shared" si="526"/>
        <v>0</v>
      </c>
    </row>
    <row r="5352" spans="1:8" ht="16.5" thickTop="1" thickBot="1" x14ac:dyDescent="0.3">
      <c r="A5352" s="5" t="s">
        <v>6300</v>
      </c>
      <c r="B5352" s="8" t="s">
        <v>24</v>
      </c>
      <c r="C5352" s="15">
        <v>31280.126239999998</v>
      </c>
      <c r="D5352" s="15">
        <v>28340</v>
      </c>
      <c r="E5352" s="15">
        <f t="shared" si="524"/>
        <v>34702</v>
      </c>
      <c r="F5352" s="15">
        <f t="shared" si="526"/>
        <v>34702</v>
      </c>
      <c r="G5352" s="15">
        <f t="shared" si="526"/>
        <v>0</v>
      </c>
      <c r="H5352" s="15">
        <f t="shared" si="526"/>
        <v>0</v>
      </c>
    </row>
    <row r="5353" spans="1:8" ht="16.5" thickTop="1" thickBot="1" x14ac:dyDescent="0.3">
      <c r="A5353" s="5" t="s">
        <v>6301</v>
      </c>
      <c r="B5353" s="8" t="s">
        <v>26</v>
      </c>
      <c r="C5353" s="15">
        <v>26.430029999999999</v>
      </c>
      <c r="D5353" s="15">
        <v>9</v>
      </c>
      <c r="E5353" s="15">
        <f t="shared" si="524"/>
        <v>0</v>
      </c>
      <c r="F5353" s="15">
        <f t="shared" si="526"/>
        <v>0</v>
      </c>
      <c r="G5353" s="15">
        <f t="shared" si="526"/>
        <v>0</v>
      </c>
      <c r="H5353" s="15">
        <f t="shared" si="526"/>
        <v>0</v>
      </c>
    </row>
    <row r="5354" spans="1:8" ht="16.5" thickTop="1" thickBot="1" x14ac:dyDescent="0.3">
      <c r="A5354" s="5" t="s">
        <v>6302</v>
      </c>
      <c r="B5354" s="8" t="s">
        <v>30</v>
      </c>
      <c r="C5354" s="15">
        <v>404.09001999999998</v>
      </c>
      <c r="D5354" s="15">
        <v>398</v>
      </c>
      <c r="E5354" s="15">
        <f t="shared" si="524"/>
        <v>333</v>
      </c>
      <c r="F5354" s="15">
        <f t="shared" si="526"/>
        <v>333</v>
      </c>
      <c r="G5354" s="15">
        <f t="shared" si="526"/>
        <v>0</v>
      </c>
      <c r="H5354" s="15">
        <f t="shared" si="526"/>
        <v>0</v>
      </c>
    </row>
    <row r="5355" spans="1:8" ht="16.5" thickTop="1" thickBot="1" x14ac:dyDescent="0.3">
      <c r="A5355" s="5" t="s">
        <v>6303</v>
      </c>
      <c r="B5355" s="8" t="s">
        <v>32</v>
      </c>
      <c r="C5355" s="15">
        <v>53.71114</v>
      </c>
      <c r="D5355" s="15">
        <v>51</v>
      </c>
      <c r="E5355" s="15">
        <f t="shared" si="524"/>
        <v>75</v>
      </c>
      <c r="F5355" s="15">
        <f t="shared" si="526"/>
        <v>75</v>
      </c>
      <c r="G5355" s="15">
        <f t="shared" si="526"/>
        <v>0</v>
      </c>
      <c r="H5355" s="15">
        <f t="shared" si="526"/>
        <v>0</v>
      </c>
    </row>
    <row r="5356" spans="1:8" ht="16.5" thickTop="1" thickBot="1" x14ac:dyDescent="0.3">
      <c r="A5356" s="5" t="s">
        <v>6304</v>
      </c>
      <c r="B5356" s="8" t="s">
        <v>34</v>
      </c>
      <c r="C5356" s="15">
        <v>1662.1</v>
      </c>
      <c r="D5356" s="15">
        <v>2150</v>
      </c>
      <c r="E5356" s="15">
        <f t="shared" si="524"/>
        <v>1905</v>
      </c>
      <c r="F5356" s="15">
        <f t="shared" si="526"/>
        <v>1905</v>
      </c>
      <c r="G5356" s="15">
        <f t="shared" si="526"/>
        <v>0</v>
      </c>
      <c r="H5356" s="15">
        <f t="shared" si="526"/>
        <v>0</v>
      </c>
    </row>
    <row r="5357" spans="1:8" ht="16.5" thickTop="1" thickBot="1" x14ac:dyDescent="0.3">
      <c r="A5357" s="5" t="s">
        <v>6305</v>
      </c>
      <c r="B5357" s="7" t="s">
        <v>36</v>
      </c>
      <c r="C5357" s="15">
        <v>4110.1827000000003</v>
      </c>
      <c r="D5357" s="15">
        <v>8997</v>
      </c>
      <c r="E5357" s="15">
        <f t="shared" si="524"/>
        <v>6696</v>
      </c>
      <c r="F5357" s="15">
        <f t="shared" si="526"/>
        <v>6696</v>
      </c>
      <c r="G5357" s="15">
        <f t="shared" si="526"/>
        <v>0</v>
      </c>
      <c r="H5357" s="15">
        <f t="shared" si="526"/>
        <v>0</v>
      </c>
    </row>
    <row r="5358" spans="1:8" ht="16.5" thickTop="1" thickBot="1" x14ac:dyDescent="0.3">
      <c r="A5358" s="5" t="s">
        <v>6306</v>
      </c>
      <c r="B5358" s="7" t="s">
        <v>40</v>
      </c>
      <c r="C5358" s="15">
        <v>2012.2535800000001</v>
      </c>
      <c r="D5358" s="15">
        <v>278</v>
      </c>
      <c r="E5358" s="15">
        <f t="shared" si="524"/>
        <v>55</v>
      </c>
      <c r="F5358" s="15">
        <f t="shared" si="526"/>
        <v>55</v>
      </c>
      <c r="G5358" s="15">
        <f t="shared" si="526"/>
        <v>0</v>
      </c>
      <c r="H5358" s="15">
        <f t="shared" si="526"/>
        <v>0</v>
      </c>
    </row>
    <row r="5359" spans="1:8" ht="16.5" thickTop="1" thickBot="1" x14ac:dyDescent="0.3">
      <c r="A5359" s="5" t="s">
        <v>6307</v>
      </c>
      <c r="B5359" s="6" t="s">
        <v>6308</v>
      </c>
      <c r="C5359" s="14">
        <v>41086.106749999992</v>
      </c>
      <c r="D5359" s="14">
        <v>44100</v>
      </c>
      <c r="E5359" s="14">
        <f t="shared" si="524"/>
        <v>47513</v>
      </c>
      <c r="F5359" s="14">
        <f t="shared" ref="F5359:H5362" si="527">SUM(F5369,F5379)</f>
        <v>47513</v>
      </c>
      <c r="G5359" s="14">
        <f t="shared" si="527"/>
        <v>0</v>
      </c>
      <c r="H5359" s="14">
        <f t="shared" si="527"/>
        <v>0</v>
      </c>
    </row>
    <row r="5360" spans="1:8" ht="16.5" thickTop="1" thickBot="1" x14ac:dyDescent="0.3">
      <c r="A5360" s="5" t="s">
        <v>6309</v>
      </c>
      <c r="B5360" s="7" t="s">
        <v>20</v>
      </c>
      <c r="C5360" s="15">
        <v>34963.67046999999</v>
      </c>
      <c r="D5360" s="15">
        <v>34825</v>
      </c>
      <c r="E5360" s="15">
        <f t="shared" si="524"/>
        <v>40762</v>
      </c>
      <c r="F5360" s="15">
        <f t="shared" si="527"/>
        <v>40762</v>
      </c>
      <c r="G5360" s="15">
        <f t="shared" si="527"/>
        <v>0</v>
      </c>
      <c r="H5360" s="15">
        <f t="shared" si="527"/>
        <v>0</v>
      </c>
    </row>
    <row r="5361" spans="1:8" ht="16.5" thickTop="1" thickBot="1" x14ac:dyDescent="0.3">
      <c r="A5361" s="5" t="s">
        <v>6310</v>
      </c>
      <c r="B5361" s="8" t="s">
        <v>22</v>
      </c>
      <c r="C5361" s="15">
        <v>1537.2130400000001</v>
      </c>
      <c r="D5361" s="15">
        <v>3877</v>
      </c>
      <c r="E5361" s="15">
        <f t="shared" si="524"/>
        <v>3747</v>
      </c>
      <c r="F5361" s="15">
        <f t="shared" si="527"/>
        <v>3747</v>
      </c>
      <c r="G5361" s="15">
        <f t="shared" si="527"/>
        <v>0</v>
      </c>
      <c r="H5361" s="15">
        <f t="shared" si="527"/>
        <v>0</v>
      </c>
    </row>
    <row r="5362" spans="1:8" ht="16.5" thickTop="1" thickBot="1" x14ac:dyDescent="0.3">
      <c r="A5362" s="5" t="s">
        <v>6311</v>
      </c>
      <c r="B5362" s="8" t="s">
        <v>24</v>
      </c>
      <c r="C5362" s="15">
        <v>31280.126239999998</v>
      </c>
      <c r="D5362" s="15">
        <v>28340</v>
      </c>
      <c r="E5362" s="15">
        <f t="shared" si="524"/>
        <v>34702</v>
      </c>
      <c r="F5362" s="15">
        <f t="shared" si="527"/>
        <v>34702</v>
      </c>
      <c r="G5362" s="15">
        <f t="shared" si="527"/>
        <v>0</v>
      </c>
      <c r="H5362" s="15">
        <f t="shared" si="527"/>
        <v>0</v>
      </c>
    </row>
    <row r="5363" spans="1:8" ht="16.5" thickTop="1" thickBot="1" x14ac:dyDescent="0.3">
      <c r="A5363" s="5" t="s">
        <v>6312</v>
      </c>
      <c r="B5363" s="8" t="s">
        <v>26</v>
      </c>
      <c r="C5363" s="15">
        <v>26.430029999999999</v>
      </c>
      <c r="D5363" s="15">
        <v>9</v>
      </c>
      <c r="E5363" s="15">
        <f t="shared" si="524"/>
        <v>0</v>
      </c>
      <c r="F5363" s="15">
        <f>SUM(F5373)</f>
        <v>0</v>
      </c>
      <c r="G5363" s="15">
        <f>SUM(G5373)</f>
        <v>0</v>
      </c>
      <c r="H5363" s="15">
        <f>SUM(H5373)</f>
        <v>0</v>
      </c>
    </row>
    <row r="5364" spans="1:8" ht="16.5" thickTop="1" thickBot="1" x14ac:dyDescent="0.3">
      <c r="A5364" s="5" t="s">
        <v>6313</v>
      </c>
      <c r="B5364" s="8" t="s">
        <v>30</v>
      </c>
      <c r="C5364" s="15">
        <v>404.09001999999998</v>
      </c>
      <c r="D5364" s="15">
        <v>398</v>
      </c>
      <c r="E5364" s="15">
        <f t="shared" si="524"/>
        <v>333</v>
      </c>
      <c r="F5364" s="15">
        <f t="shared" ref="F5364:H5368" si="528">SUM(F5374,F5383)</f>
        <v>333</v>
      </c>
      <c r="G5364" s="15">
        <f t="shared" si="528"/>
        <v>0</v>
      </c>
      <c r="H5364" s="15">
        <f t="shared" si="528"/>
        <v>0</v>
      </c>
    </row>
    <row r="5365" spans="1:8" ht="16.5" thickTop="1" thickBot="1" x14ac:dyDescent="0.3">
      <c r="A5365" s="5" t="s">
        <v>6314</v>
      </c>
      <c r="B5365" s="8" t="s">
        <v>32</v>
      </c>
      <c r="C5365" s="15">
        <v>53.71114</v>
      </c>
      <c r="D5365" s="15">
        <v>51</v>
      </c>
      <c r="E5365" s="15">
        <f t="shared" si="524"/>
        <v>75</v>
      </c>
      <c r="F5365" s="15">
        <f t="shared" si="528"/>
        <v>75</v>
      </c>
      <c r="G5365" s="15">
        <f t="shared" si="528"/>
        <v>0</v>
      </c>
      <c r="H5365" s="15">
        <f t="shared" si="528"/>
        <v>0</v>
      </c>
    </row>
    <row r="5366" spans="1:8" ht="16.5" thickTop="1" thickBot="1" x14ac:dyDescent="0.3">
      <c r="A5366" s="5" t="s">
        <v>6315</v>
      </c>
      <c r="B5366" s="8" t="s">
        <v>34</v>
      </c>
      <c r="C5366" s="15">
        <v>1662.1</v>
      </c>
      <c r="D5366" s="15">
        <v>2150</v>
      </c>
      <c r="E5366" s="15">
        <f t="shared" si="524"/>
        <v>1905</v>
      </c>
      <c r="F5366" s="15">
        <f t="shared" si="528"/>
        <v>1905</v>
      </c>
      <c r="G5366" s="15">
        <f t="shared" si="528"/>
        <v>0</v>
      </c>
      <c r="H5366" s="15">
        <f t="shared" si="528"/>
        <v>0</v>
      </c>
    </row>
    <row r="5367" spans="1:8" ht="16.5" thickTop="1" thickBot="1" x14ac:dyDescent="0.3">
      <c r="A5367" s="5" t="s">
        <v>6316</v>
      </c>
      <c r="B5367" s="7" t="s">
        <v>36</v>
      </c>
      <c r="C5367" s="15">
        <v>4110.1827000000003</v>
      </c>
      <c r="D5367" s="15">
        <v>8997</v>
      </c>
      <c r="E5367" s="15">
        <f t="shared" si="524"/>
        <v>6696</v>
      </c>
      <c r="F5367" s="15">
        <f t="shared" si="528"/>
        <v>6696</v>
      </c>
      <c r="G5367" s="15">
        <f t="shared" si="528"/>
        <v>0</v>
      </c>
      <c r="H5367" s="15">
        <f t="shared" si="528"/>
        <v>0</v>
      </c>
    </row>
    <row r="5368" spans="1:8" ht="16.5" thickTop="1" thickBot="1" x14ac:dyDescent="0.3">
      <c r="A5368" s="5" t="s">
        <v>6317</v>
      </c>
      <c r="B5368" s="7" t="s">
        <v>40</v>
      </c>
      <c r="C5368" s="15">
        <v>2012.2535800000001</v>
      </c>
      <c r="D5368" s="15">
        <v>278</v>
      </c>
      <c r="E5368" s="15">
        <f t="shared" si="524"/>
        <v>55</v>
      </c>
      <c r="F5368" s="15">
        <f t="shared" si="528"/>
        <v>55</v>
      </c>
      <c r="G5368" s="15">
        <f t="shared" si="528"/>
        <v>0</v>
      </c>
      <c r="H5368" s="15">
        <f t="shared" si="528"/>
        <v>0</v>
      </c>
    </row>
    <row r="5369" spans="1:8" ht="16.5" thickTop="1" thickBot="1" x14ac:dyDescent="0.3">
      <c r="A5369" s="5" t="s">
        <v>6318</v>
      </c>
      <c r="B5369" s="6" t="s">
        <v>6319</v>
      </c>
      <c r="C5369" s="14">
        <v>34848.861629999992</v>
      </c>
      <c r="D5369" s="14">
        <v>37485</v>
      </c>
      <c r="E5369" s="14">
        <f t="shared" si="524"/>
        <v>40547</v>
      </c>
      <c r="F5369" s="14">
        <f>SUM(F5370,F5377:F5378)</f>
        <v>40547</v>
      </c>
      <c r="G5369" s="14">
        <f>SUM(G5370,G5377:G5378)</f>
        <v>0</v>
      </c>
      <c r="H5369" s="14">
        <f>SUM(H5370,H5377:H5378)</f>
        <v>0</v>
      </c>
    </row>
    <row r="5370" spans="1:8" ht="16.5" thickTop="1" thickBot="1" x14ac:dyDescent="0.3">
      <c r="A5370" s="5" t="s">
        <v>6320</v>
      </c>
      <c r="B5370" s="7" t="s">
        <v>20</v>
      </c>
      <c r="C5370" s="15">
        <v>29424.592679999998</v>
      </c>
      <c r="D5370" s="15">
        <v>28985</v>
      </c>
      <c r="E5370" s="15">
        <f t="shared" si="524"/>
        <v>34796</v>
      </c>
      <c r="F5370" s="15">
        <f>SUM(F5371:F5376)</f>
        <v>34796</v>
      </c>
      <c r="G5370" s="15">
        <f>SUM(G5371:G5376)</f>
        <v>0</v>
      </c>
      <c r="H5370" s="15">
        <f>SUM(H5371:H5376)</f>
        <v>0</v>
      </c>
    </row>
    <row r="5371" spans="1:8" ht="16.5" thickTop="1" thickBot="1" x14ac:dyDescent="0.3">
      <c r="A5371" s="5" t="s">
        <v>6321</v>
      </c>
      <c r="B5371" s="8" t="s">
        <v>22</v>
      </c>
      <c r="C5371" s="15">
        <v>431.21303999999998</v>
      </c>
      <c r="D5371" s="15">
        <v>2767</v>
      </c>
      <c r="E5371" s="15">
        <f t="shared" si="524"/>
        <v>2333</v>
      </c>
      <c r="F5371" s="15">
        <v>2333</v>
      </c>
      <c r="G5371" s="15">
        <v>0</v>
      </c>
      <c r="H5371" s="15">
        <v>0</v>
      </c>
    </row>
    <row r="5372" spans="1:8" ht="16.5" thickTop="1" thickBot="1" x14ac:dyDescent="0.3">
      <c r="A5372" s="5" t="s">
        <v>6322</v>
      </c>
      <c r="B5372" s="8" t="s">
        <v>24</v>
      </c>
      <c r="C5372" s="15">
        <v>26979.35959</v>
      </c>
      <c r="D5372" s="15">
        <v>23704</v>
      </c>
      <c r="E5372" s="15">
        <f t="shared" si="524"/>
        <v>30270</v>
      </c>
      <c r="F5372" s="15">
        <v>30270</v>
      </c>
      <c r="G5372" s="15">
        <v>0</v>
      </c>
      <c r="H5372" s="15">
        <v>0</v>
      </c>
    </row>
    <row r="5373" spans="1:8" ht="16.5" thickTop="1" thickBot="1" x14ac:dyDescent="0.3">
      <c r="A5373" s="5" t="s">
        <v>6323</v>
      </c>
      <c r="B5373" s="8" t="s">
        <v>26</v>
      </c>
      <c r="C5373" s="15">
        <v>26.430029999999999</v>
      </c>
      <c r="D5373" s="15">
        <v>9</v>
      </c>
      <c r="E5373" s="15">
        <f t="shared" si="524"/>
        <v>0</v>
      </c>
      <c r="F5373" s="15">
        <v>0</v>
      </c>
      <c r="G5373" s="15">
        <v>0</v>
      </c>
      <c r="H5373" s="15">
        <v>0</v>
      </c>
    </row>
    <row r="5374" spans="1:8" ht="16.5" thickTop="1" thickBot="1" x14ac:dyDescent="0.3">
      <c r="A5374" s="5" t="s">
        <v>6324</v>
      </c>
      <c r="B5374" s="8" t="s">
        <v>30</v>
      </c>
      <c r="C5374" s="15">
        <v>404.09001999999998</v>
      </c>
      <c r="D5374" s="15">
        <v>398</v>
      </c>
      <c r="E5374" s="15">
        <f t="shared" si="524"/>
        <v>333</v>
      </c>
      <c r="F5374" s="15">
        <v>333</v>
      </c>
      <c r="G5374" s="15">
        <v>0</v>
      </c>
      <c r="H5374" s="15">
        <v>0</v>
      </c>
    </row>
    <row r="5375" spans="1:8" ht="16.5" thickTop="1" thickBot="1" x14ac:dyDescent="0.3">
      <c r="A5375" s="5" t="s">
        <v>6325</v>
      </c>
      <c r="B5375" s="8" t="s">
        <v>32</v>
      </c>
      <c r="C5375" s="15">
        <v>36</v>
      </c>
      <c r="D5375" s="15">
        <v>36</v>
      </c>
      <c r="E5375" s="15">
        <f t="shared" si="524"/>
        <v>45</v>
      </c>
      <c r="F5375" s="15">
        <v>45</v>
      </c>
      <c r="G5375" s="15">
        <v>0</v>
      </c>
      <c r="H5375" s="15">
        <v>0</v>
      </c>
    </row>
    <row r="5376" spans="1:8" ht="16.5" thickTop="1" thickBot="1" x14ac:dyDescent="0.3">
      <c r="A5376" s="5" t="s">
        <v>6326</v>
      </c>
      <c r="B5376" s="8" t="s">
        <v>34</v>
      </c>
      <c r="C5376" s="15">
        <v>1547.5</v>
      </c>
      <c r="D5376" s="15">
        <v>2071</v>
      </c>
      <c r="E5376" s="15">
        <f t="shared" si="524"/>
        <v>1815</v>
      </c>
      <c r="F5376" s="15">
        <v>1815</v>
      </c>
      <c r="G5376" s="15">
        <v>0</v>
      </c>
      <c r="H5376" s="15">
        <v>0</v>
      </c>
    </row>
    <row r="5377" spans="1:8" ht="16.5" thickTop="1" thickBot="1" x14ac:dyDescent="0.3">
      <c r="A5377" s="5" t="s">
        <v>6327</v>
      </c>
      <c r="B5377" s="7" t="s">
        <v>36</v>
      </c>
      <c r="C5377" s="15">
        <v>3412.0153700000001</v>
      </c>
      <c r="D5377" s="15">
        <v>8222</v>
      </c>
      <c r="E5377" s="15">
        <f t="shared" si="524"/>
        <v>5751</v>
      </c>
      <c r="F5377" s="15">
        <v>5751</v>
      </c>
      <c r="G5377" s="15">
        <v>0</v>
      </c>
      <c r="H5377" s="15">
        <v>0</v>
      </c>
    </row>
    <row r="5378" spans="1:8" ht="16.5" thickTop="1" thickBot="1" x14ac:dyDescent="0.3">
      <c r="A5378" s="5" t="s">
        <v>6328</v>
      </c>
      <c r="B5378" s="7" t="s">
        <v>40</v>
      </c>
      <c r="C5378" s="15">
        <v>2012.2535800000001</v>
      </c>
      <c r="D5378" s="15">
        <v>278</v>
      </c>
      <c r="E5378" s="15">
        <f t="shared" si="524"/>
        <v>0</v>
      </c>
      <c r="F5378" s="15">
        <v>0</v>
      </c>
      <c r="G5378" s="15">
        <v>0</v>
      </c>
      <c r="H5378" s="15">
        <v>0</v>
      </c>
    </row>
    <row r="5379" spans="1:8" ht="31.5" thickTop="1" thickBot="1" x14ac:dyDescent="0.3">
      <c r="A5379" s="5" t="s">
        <v>6329</v>
      </c>
      <c r="B5379" s="6" t="s">
        <v>6330</v>
      </c>
      <c r="C5379" s="14">
        <v>6237.2451200000014</v>
      </c>
      <c r="D5379" s="14">
        <v>6615</v>
      </c>
      <c r="E5379" s="14">
        <f t="shared" si="524"/>
        <v>6966</v>
      </c>
      <c r="F5379" s="14">
        <f>SUM(F5380,F5386:F5387)</f>
        <v>6966</v>
      </c>
      <c r="G5379" s="14">
        <f>SUM(G5380,G5386:G5387)</f>
        <v>0</v>
      </c>
      <c r="H5379" s="14">
        <f>SUM(H5380,H5386:H5387)</f>
        <v>0</v>
      </c>
    </row>
    <row r="5380" spans="1:8" ht="16.5" thickTop="1" thickBot="1" x14ac:dyDescent="0.3">
      <c r="A5380" s="5" t="s">
        <v>6331</v>
      </c>
      <c r="B5380" s="7" t="s">
        <v>20</v>
      </c>
      <c r="C5380" s="15">
        <v>5539.0777900000012</v>
      </c>
      <c r="D5380" s="15">
        <v>5840</v>
      </c>
      <c r="E5380" s="15">
        <f t="shared" si="524"/>
        <v>5966</v>
      </c>
      <c r="F5380" s="15">
        <f>SUM(F5381:F5385)</f>
        <v>5966</v>
      </c>
      <c r="G5380" s="15">
        <f>SUM(G5381:G5385)</f>
        <v>0</v>
      </c>
      <c r="H5380" s="15">
        <f>SUM(H5381:H5385)</f>
        <v>0</v>
      </c>
    </row>
    <row r="5381" spans="1:8" ht="16.5" thickTop="1" thickBot="1" x14ac:dyDescent="0.3">
      <c r="A5381" s="5" t="s">
        <v>6332</v>
      </c>
      <c r="B5381" s="8" t="s">
        <v>22</v>
      </c>
      <c r="C5381" s="15">
        <v>1106</v>
      </c>
      <c r="D5381" s="15">
        <v>1110</v>
      </c>
      <c r="E5381" s="15">
        <f t="shared" si="524"/>
        <v>1414</v>
      </c>
      <c r="F5381" s="15">
        <v>1414</v>
      </c>
      <c r="G5381" s="15">
        <v>0</v>
      </c>
      <c r="H5381" s="15">
        <v>0</v>
      </c>
    </row>
    <row r="5382" spans="1:8" ht="16.5" thickTop="1" thickBot="1" x14ac:dyDescent="0.3">
      <c r="A5382" s="5" t="s">
        <v>6333</v>
      </c>
      <c r="B5382" s="8" t="s">
        <v>24</v>
      </c>
      <c r="C5382" s="15">
        <v>4300.7666500000005</v>
      </c>
      <c r="D5382" s="15">
        <v>4636</v>
      </c>
      <c r="E5382" s="15">
        <f t="shared" ref="E5382:E5445" si="529">SUM(F5382:H5382)</f>
        <v>4432</v>
      </c>
      <c r="F5382" s="15">
        <v>4432</v>
      </c>
      <c r="G5382" s="15">
        <v>0</v>
      </c>
      <c r="H5382" s="15">
        <v>0</v>
      </c>
    </row>
    <row r="5383" spans="1:8" ht="16.5" thickTop="1" thickBot="1" x14ac:dyDescent="0.3">
      <c r="A5383" s="5" t="s">
        <v>6334</v>
      </c>
      <c r="B5383" s="8" t="s">
        <v>30</v>
      </c>
      <c r="C5383" s="15">
        <v>0</v>
      </c>
      <c r="D5383" s="15">
        <v>0</v>
      </c>
      <c r="E5383" s="15">
        <f t="shared" si="529"/>
        <v>0</v>
      </c>
      <c r="F5383" s="15">
        <v>0</v>
      </c>
      <c r="G5383" s="15">
        <v>0</v>
      </c>
      <c r="H5383" s="15">
        <v>0</v>
      </c>
    </row>
    <row r="5384" spans="1:8" ht="16.5" thickTop="1" thickBot="1" x14ac:dyDescent="0.3">
      <c r="A5384" s="5" t="s">
        <v>6335</v>
      </c>
      <c r="B5384" s="8" t="s">
        <v>32</v>
      </c>
      <c r="C5384" s="15">
        <v>17.71114</v>
      </c>
      <c r="D5384" s="15">
        <v>15</v>
      </c>
      <c r="E5384" s="15">
        <f t="shared" si="529"/>
        <v>30</v>
      </c>
      <c r="F5384" s="15">
        <v>30</v>
      </c>
      <c r="G5384" s="15">
        <v>0</v>
      </c>
      <c r="H5384" s="15">
        <v>0</v>
      </c>
    </row>
    <row r="5385" spans="1:8" ht="16.5" thickTop="1" thickBot="1" x14ac:dyDescent="0.3">
      <c r="A5385" s="5" t="s">
        <v>6336</v>
      </c>
      <c r="B5385" s="8" t="s">
        <v>34</v>
      </c>
      <c r="C5385" s="15">
        <v>114.6</v>
      </c>
      <c r="D5385" s="15">
        <v>79</v>
      </c>
      <c r="E5385" s="15">
        <f t="shared" si="529"/>
        <v>90</v>
      </c>
      <c r="F5385" s="15">
        <v>90</v>
      </c>
      <c r="G5385" s="15">
        <v>0</v>
      </c>
      <c r="H5385" s="15">
        <v>0</v>
      </c>
    </row>
    <row r="5386" spans="1:8" ht="16.5" thickTop="1" thickBot="1" x14ac:dyDescent="0.3">
      <c r="A5386" s="5" t="s">
        <v>6337</v>
      </c>
      <c r="B5386" s="7" t="s">
        <v>36</v>
      </c>
      <c r="C5386" s="15">
        <v>698.16732999999999</v>
      </c>
      <c r="D5386" s="15">
        <v>775</v>
      </c>
      <c r="E5386" s="15">
        <f t="shared" si="529"/>
        <v>945</v>
      </c>
      <c r="F5386" s="15">
        <v>945</v>
      </c>
      <c r="G5386" s="15">
        <v>0</v>
      </c>
      <c r="H5386" s="15">
        <v>0</v>
      </c>
    </row>
    <row r="5387" spans="1:8" ht="16.5" thickTop="1" thickBot="1" x14ac:dyDescent="0.3">
      <c r="A5387" s="5" t="s">
        <v>6338</v>
      </c>
      <c r="B5387" s="7" t="s">
        <v>40</v>
      </c>
      <c r="C5387" s="15">
        <v>0</v>
      </c>
      <c r="D5387" s="15">
        <v>0</v>
      </c>
      <c r="E5387" s="15">
        <f t="shared" si="529"/>
        <v>55</v>
      </c>
      <c r="F5387" s="15">
        <v>55</v>
      </c>
      <c r="G5387" s="15">
        <v>0</v>
      </c>
      <c r="H5387" s="15">
        <v>0</v>
      </c>
    </row>
    <row r="5388" spans="1:8" ht="16.5" thickTop="1" thickBot="1" x14ac:dyDescent="0.3">
      <c r="A5388" s="5" t="s">
        <v>6339</v>
      </c>
      <c r="B5388" s="6" t="s">
        <v>6340</v>
      </c>
      <c r="C5388" s="14">
        <v>1218.8322000000001</v>
      </c>
      <c r="D5388" s="14">
        <v>2000</v>
      </c>
      <c r="E5388" s="14">
        <f t="shared" si="529"/>
        <v>1800</v>
      </c>
      <c r="F5388" s="14">
        <f>SUM(F5389,F5394:F5395)</f>
        <v>1800</v>
      </c>
      <c r="G5388" s="14">
        <f>SUM(G5389,G5394:G5395)</f>
        <v>0</v>
      </c>
      <c r="H5388" s="14">
        <f>SUM(H5389,H5394:H5395)</f>
        <v>0</v>
      </c>
    </row>
    <row r="5389" spans="1:8" ht="16.5" thickTop="1" thickBot="1" x14ac:dyDescent="0.3">
      <c r="A5389" s="5" t="s">
        <v>6341</v>
      </c>
      <c r="B5389" s="7" t="s">
        <v>20</v>
      </c>
      <c r="C5389" s="15">
        <v>1181.4553699999999</v>
      </c>
      <c r="D5389" s="15">
        <v>1909</v>
      </c>
      <c r="E5389" s="15">
        <f t="shared" si="529"/>
        <v>1800</v>
      </c>
      <c r="F5389" s="15">
        <f>SUM(F5390:F5393)</f>
        <v>1800</v>
      </c>
      <c r="G5389" s="15">
        <f>SUM(G5390:G5393)</f>
        <v>0</v>
      </c>
      <c r="H5389" s="15">
        <f>SUM(H5390:H5393)</f>
        <v>0</v>
      </c>
    </row>
    <row r="5390" spans="1:8" ht="16.5" thickTop="1" thickBot="1" x14ac:dyDescent="0.3">
      <c r="A5390" s="5" t="s">
        <v>6342</v>
      </c>
      <c r="B5390" s="8" t="s">
        <v>22</v>
      </c>
      <c r="C5390" s="15">
        <v>913.35916999999995</v>
      </c>
      <c r="D5390" s="15">
        <v>1404</v>
      </c>
      <c r="E5390" s="15">
        <f t="shared" si="529"/>
        <v>1274</v>
      </c>
      <c r="F5390" s="15">
        <v>1274</v>
      </c>
      <c r="G5390" s="15">
        <v>0</v>
      </c>
      <c r="H5390" s="15">
        <v>0</v>
      </c>
    </row>
    <row r="5391" spans="1:8" ht="16.5" thickTop="1" thickBot="1" x14ac:dyDescent="0.3">
      <c r="A5391" s="5" t="s">
        <v>6343</v>
      </c>
      <c r="B5391" s="8" t="s">
        <v>24</v>
      </c>
      <c r="C5391" s="15">
        <v>262.04610000000002</v>
      </c>
      <c r="D5391" s="15">
        <v>458</v>
      </c>
      <c r="E5391" s="15">
        <f t="shared" si="529"/>
        <v>479</v>
      </c>
      <c r="F5391" s="15">
        <v>479</v>
      </c>
      <c r="G5391" s="15">
        <v>0</v>
      </c>
      <c r="H5391" s="15">
        <v>0</v>
      </c>
    </row>
    <row r="5392" spans="1:8" ht="16.5" thickTop="1" thickBot="1" x14ac:dyDescent="0.3">
      <c r="A5392" s="5" t="s">
        <v>6344</v>
      </c>
      <c r="B5392" s="8" t="s">
        <v>32</v>
      </c>
      <c r="C5392" s="15">
        <v>3.5453199999999998</v>
      </c>
      <c r="D5392" s="15">
        <v>30</v>
      </c>
      <c r="E5392" s="15">
        <f t="shared" si="529"/>
        <v>30</v>
      </c>
      <c r="F5392" s="15">
        <v>30</v>
      </c>
      <c r="G5392" s="15">
        <v>0</v>
      </c>
      <c r="H5392" s="15">
        <v>0</v>
      </c>
    </row>
    <row r="5393" spans="1:8" ht="16.5" thickTop="1" thickBot="1" x14ac:dyDescent="0.3">
      <c r="A5393" s="5" t="s">
        <v>6345</v>
      </c>
      <c r="B5393" s="8" t="s">
        <v>34</v>
      </c>
      <c r="C5393" s="15">
        <v>2.5047799999999998</v>
      </c>
      <c r="D5393" s="15">
        <v>17</v>
      </c>
      <c r="E5393" s="15">
        <f t="shared" si="529"/>
        <v>17</v>
      </c>
      <c r="F5393" s="15">
        <v>17</v>
      </c>
      <c r="G5393" s="15">
        <v>0</v>
      </c>
      <c r="H5393" s="15">
        <v>0</v>
      </c>
    </row>
    <row r="5394" spans="1:8" ht="16.5" thickTop="1" thickBot="1" x14ac:dyDescent="0.3">
      <c r="A5394" s="5" t="s">
        <v>6346</v>
      </c>
      <c r="B5394" s="7" t="s">
        <v>36</v>
      </c>
      <c r="C5394" s="15">
        <v>36.834429999999998</v>
      </c>
      <c r="D5394" s="15">
        <v>91</v>
      </c>
      <c r="E5394" s="15">
        <f t="shared" si="529"/>
        <v>0</v>
      </c>
      <c r="F5394" s="15">
        <v>0</v>
      </c>
      <c r="G5394" s="15">
        <v>0</v>
      </c>
      <c r="H5394" s="15">
        <v>0</v>
      </c>
    </row>
    <row r="5395" spans="1:8" ht="16.5" thickTop="1" thickBot="1" x14ac:dyDescent="0.3">
      <c r="A5395" s="5" t="s">
        <v>6347</v>
      </c>
      <c r="B5395" s="7" t="s">
        <v>40</v>
      </c>
      <c r="C5395" s="15">
        <v>0.54239999999999999</v>
      </c>
      <c r="D5395" s="15">
        <v>0</v>
      </c>
      <c r="E5395" s="15">
        <f t="shared" si="529"/>
        <v>0</v>
      </c>
      <c r="F5395" s="15">
        <v>0</v>
      </c>
      <c r="G5395" s="15">
        <v>0</v>
      </c>
      <c r="H5395" s="15">
        <v>0</v>
      </c>
    </row>
    <row r="5396" spans="1:8" ht="61.5" thickTop="1" thickBot="1" x14ac:dyDescent="0.3">
      <c r="A5396" s="5" t="s">
        <v>6348</v>
      </c>
      <c r="B5396" s="6" t="s">
        <v>6349</v>
      </c>
      <c r="C5396" s="14">
        <v>3729.0060200000003</v>
      </c>
      <c r="D5396" s="14">
        <v>3500</v>
      </c>
      <c r="E5396" s="14">
        <f t="shared" si="529"/>
        <v>3500</v>
      </c>
      <c r="F5396" s="14">
        <f t="shared" ref="F5396:H5399" si="530">SUM(F5407,F5416,F5424)</f>
        <v>3500</v>
      </c>
      <c r="G5396" s="14">
        <f t="shared" si="530"/>
        <v>0</v>
      </c>
      <c r="H5396" s="14">
        <f t="shared" si="530"/>
        <v>0</v>
      </c>
    </row>
    <row r="5397" spans="1:8" ht="16.5" thickTop="1" thickBot="1" x14ac:dyDescent="0.3">
      <c r="A5397" s="5" t="s">
        <v>6350</v>
      </c>
      <c r="B5397" s="7" t="s">
        <v>20</v>
      </c>
      <c r="C5397" s="15">
        <v>3496.6895600000003</v>
      </c>
      <c r="D5397" s="15">
        <v>3385</v>
      </c>
      <c r="E5397" s="15">
        <f t="shared" si="529"/>
        <v>3458</v>
      </c>
      <c r="F5397" s="15">
        <f t="shared" si="530"/>
        <v>3458</v>
      </c>
      <c r="G5397" s="15">
        <f t="shared" si="530"/>
        <v>0</v>
      </c>
      <c r="H5397" s="15">
        <f t="shared" si="530"/>
        <v>0</v>
      </c>
    </row>
    <row r="5398" spans="1:8" ht="16.5" thickTop="1" thickBot="1" x14ac:dyDescent="0.3">
      <c r="A5398" s="5" t="s">
        <v>6351</v>
      </c>
      <c r="B5398" s="8" t="s">
        <v>22</v>
      </c>
      <c r="C5398" s="15">
        <v>1357.7768100000001</v>
      </c>
      <c r="D5398" s="15">
        <v>1340</v>
      </c>
      <c r="E5398" s="15">
        <f t="shared" si="529"/>
        <v>1420</v>
      </c>
      <c r="F5398" s="15">
        <f t="shared" si="530"/>
        <v>1420</v>
      </c>
      <c r="G5398" s="15">
        <f t="shared" si="530"/>
        <v>0</v>
      </c>
      <c r="H5398" s="15">
        <f t="shared" si="530"/>
        <v>0</v>
      </c>
    </row>
    <row r="5399" spans="1:8" ht="16.5" thickTop="1" thickBot="1" x14ac:dyDescent="0.3">
      <c r="A5399" s="5" t="s">
        <v>6352</v>
      </c>
      <c r="B5399" s="8" t="s">
        <v>24</v>
      </c>
      <c r="C5399" s="15">
        <v>473.10897</v>
      </c>
      <c r="D5399" s="15">
        <v>482.5</v>
      </c>
      <c r="E5399" s="15">
        <f t="shared" si="529"/>
        <v>450</v>
      </c>
      <c r="F5399" s="15">
        <f t="shared" si="530"/>
        <v>450</v>
      </c>
      <c r="G5399" s="15">
        <f t="shared" si="530"/>
        <v>0</v>
      </c>
      <c r="H5399" s="15">
        <f t="shared" si="530"/>
        <v>0</v>
      </c>
    </row>
    <row r="5400" spans="1:8" ht="16.5" thickTop="1" thickBot="1" x14ac:dyDescent="0.3">
      <c r="A5400" s="5" t="s">
        <v>6353</v>
      </c>
      <c r="B5400" s="8" t="s">
        <v>26</v>
      </c>
      <c r="C5400" s="15">
        <v>0</v>
      </c>
      <c r="D5400" s="15">
        <v>0</v>
      </c>
      <c r="E5400" s="15">
        <f t="shared" si="529"/>
        <v>0</v>
      </c>
      <c r="F5400" s="15">
        <f>SUM(F5420)</f>
        <v>0</v>
      </c>
      <c r="G5400" s="15">
        <f>SUM(G5420)</f>
        <v>0</v>
      </c>
      <c r="H5400" s="15">
        <f>SUM(H5420)</f>
        <v>0</v>
      </c>
    </row>
    <row r="5401" spans="1:8" ht="16.5" thickTop="1" thickBot="1" x14ac:dyDescent="0.3">
      <c r="A5401" s="5" t="s">
        <v>6354</v>
      </c>
      <c r="B5401" s="8" t="s">
        <v>28</v>
      </c>
      <c r="C5401" s="15">
        <v>1405.5</v>
      </c>
      <c r="D5401" s="15">
        <v>1200</v>
      </c>
      <c r="E5401" s="15">
        <f t="shared" si="529"/>
        <v>400</v>
      </c>
      <c r="F5401" s="15">
        <f>SUM(F5411,F5428)</f>
        <v>400</v>
      </c>
      <c r="G5401" s="15">
        <f>SUM(G5411,G5428)</f>
        <v>0</v>
      </c>
      <c r="H5401" s="15">
        <f>SUM(H5411,H5428)</f>
        <v>0</v>
      </c>
    </row>
    <row r="5402" spans="1:8" ht="16.5" thickTop="1" thickBot="1" x14ac:dyDescent="0.3">
      <c r="A5402" s="5" t="s">
        <v>6355</v>
      </c>
      <c r="B5402" s="8" t="s">
        <v>30</v>
      </c>
      <c r="C5402" s="15">
        <v>0</v>
      </c>
      <c r="D5402" s="15">
        <v>0</v>
      </c>
      <c r="E5402" s="15">
        <f t="shared" si="529"/>
        <v>800</v>
      </c>
      <c r="F5402" s="15">
        <f>SUM(F5412,F5421)</f>
        <v>800</v>
      </c>
      <c r="G5402" s="15">
        <f>SUM(G5412,G5421)</f>
        <v>0</v>
      </c>
      <c r="H5402" s="15">
        <f>SUM(H5412,H5421)</f>
        <v>0</v>
      </c>
    </row>
    <row r="5403" spans="1:8" ht="16.5" thickTop="1" thickBot="1" x14ac:dyDescent="0.3">
      <c r="A5403" s="5" t="s">
        <v>6356</v>
      </c>
      <c r="B5403" s="8" t="s">
        <v>32</v>
      </c>
      <c r="C5403" s="15">
        <v>226.34933000000001</v>
      </c>
      <c r="D5403" s="15">
        <v>301</v>
      </c>
      <c r="E5403" s="15">
        <f t="shared" si="529"/>
        <v>338</v>
      </c>
      <c r="F5403" s="15">
        <f>SUM(F5413)</f>
        <v>338</v>
      </c>
      <c r="G5403" s="15">
        <f>SUM(G5413)</f>
        <v>0</v>
      </c>
      <c r="H5403" s="15">
        <f>SUM(H5413)</f>
        <v>0</v>
      </c>
    </row>
    <row r="5404" spans="1:8" ht="16.5" thickTop="1" thickBot="1" x14ac:dyDescent="0.3">
      <c r="A5404" s="5" t="s">
        <v>6357</v>
      </c>
      <c r="B5404" s="8" t="s">
        <v>34</v>
      </c>
      <c r="C5404" s="15">
        <v>33.954450000000001</v>
      </c>
      <c r="D5404" s="15">
        <v>61.5</v>
      </c>
      <c r="E5404" s="15">
        <f t="shared" si="529"/>
        <v>50</v>
      </c>
      <c r="F5404" s="15">
        <f>SUM(F5414,F5422)</f>
        <v>50</v>
      </c>
      <c r="G5404" s="15">
        <f>SUM(G5414,G5422)</f>
        <v>0</v>
      </c>
      <c r="H5404" s="15">
        <f>SUM(H5414,H5422)</f>
        <v>0</v>
      </c>
    </row>
    <row r="5405" spans="1:8" ht="16.5" thickTop="1" thickBot="1" x14ac:dyDescent="0.3">
      <c r="A5405" s="5" t="s">
        <v>6358</v>
      </c>
      <c r="B5405" s="7" t="s">
        <v>36</v>
      </c>
      <c r="C5405" s="15">
        <v>232.31646000000001</v>
      </c>
      <c r="D5405" s="15">
        <v>115</v>
      </c>
      <c r="E5405" s="15">
        <f t="shared" si="529"/>
        <v>42</v>
      </c>
      <c r="F5405" s="15">
        <f>SUM(F5415)</f>
        <v>42</v>
      </c>
      <c r="G5405" s="15">
        <f>SUM(G5415)</f>
        <v>0</v>
      </c>
      <c r="H5405" s="15">
        <f>SUM(H5415)</f>
        <v>0</v>
      </c>
    </row>
    <row r="5406" spans="1:8" ht="16.5" thickTop="1" thickBot="1" x14ac:dyDescent="0.3">
      <c r="A5406" s="5" t="s">
        <v>6359</v>
      </c>
      <c r="B5406" s="7" t="s">
        <v>40</v>
      </c>
      <c r="C5406" s="15">
        <v>0</v>
      </c>
      <c r="D5406" s="15">
        <v>0</v>
      </c>
      <c r="E5406" s="15">
        <f t="shared" si="529"/>
        <v>0</v>
      </c>
      <c r="F5406" s="15">
        <f>SUM(F5423)</f>
        <v>0</v>
      </c>
      <c r="G5406" s="15">
        <f>SUM(G5423)</f>
        <v>0</v>
      </c>
      <c r="H5406" s="15">
        <f>SUM(H5423)</f>
        <v>0</v>
      </c>
    </row>
    <row r="5407" spans="1:8" ht="61.5" thickTop="1" thickBot="1" x14ac:dyDescent="0.3">
      <c r="A5407" s="5" t="s">
        <v>6360</v>
      </c>
      <c r="B5407" s="6" t="s">
        <v>6349</v>
      </c>
      <c r="C5407" s="14">
        <v>3729.0060200000003</v>
      </c>
      <c r="D5407" s="14">
        <v>3500</v>
      </c>
      <c r="E5407" s="14">
        <f t="shared" si="529"/>
        <v>2300</v>
      </c>
      <c r="F5407" s="14">
        <f>SUM(F5408,F5415)</f>
        <v>2300</v>
      </c>
      <c r="G5407" s="14">
        <f>SUM(G5408,G5415)</f>
        <v>0</v>
      </c>
      <c r="H5407" s="14">
        <f>SUM(H5408,H5415)</f>
        <v>0</v>
      </c>
    </row>
    <row r="5408" spans="1:8" ht="16.5" thickTop="1" thickBot="1" x14ac:dyDescent="0.3">
      <c r="A5408" s="5" t="s">
        <v>6361</v>
      </c>
      <c r="B5408" s="7" t="s">
        <v>20</v>
      </c>
      <c r="C5408" s="15">
        <v>3496.6895600000003</v>
      </c>
      <c r="D5408" s="15">
        <v>3385</v>
      </c>
      <c r="E5408" s="15">
        <f t="shared" si="529"/>
        <v>2258</v>
      </c>
      <c r="F5408" s="15">
        <f>SUM(F5409:F5414)</f>
        <v>2258</v>
      </c>
      <c r="G5408" s="15">
        <f>SUM(G5409:G5414)</f>
        <v>0</v>
      </c>
      <c r="H5408" s="15">
        <f>SUM(H5409:H5414)</f>
        <v>0</v>
      </c>
    </row>
    <row r="5409" spans="1:8" ht="16.5" thickTop="1" thickBot="1" x14ac:dyDescent="0.3">
      <c r="A5409" s="5" t="s">
        <v>6362</v>
      </c>
      <c r="B5409" s="8" t="s">
        <v>22</v>
      </c>
      <c r="C5409" s="15">
        <v>1357.7768100000001</v>
      </c>
      <c r="D5409" s="15">
        <v>1340</v>
      </c>
      <c r="E5409" s="15">
        <f t="shared" si="529"/>
        <v>1420</v>
      </c>
      <c r="F5409" s="15">
        <v>1420</v>
      </c>
      <c r="G5409" s="15">
        <v>0</v>
      </c>
      <c r="H5409" s="15">
        <v>0</v>
      </c>
    </row>
    <row r="5410" spans="1:8" ht="16.5" thickTop="1" thickBot="1" x14ac:dyDescent="0.3">
      <c r="A5410" s="5" t="s">
        <v>6363</v>
      </c>
      <c r="B5410" s="8" t="s">
        <v>24</v>
      </c>
      <c r="C5410" s="15">
        <v>473.10897</v>
      </c>
      <c r="D5410" s="15">
        <v>482.5</v>
      </c>
      <c r="E5410" s="15">
        <f t="shared" si="529"/>
        <v>450</v>
      </c>
      <c r="F5410" s="15">
        <v>450</v>
      </c>
      <c r="G5410" s="15">
        <v>0</v>
      </c>
      <c r="H5410" s="15">
        <v>0</v>
      </c>
    </row>
    <row r="5411" spans="1:8" ht="16.5" thickTop="1" thickBot="1" x14ac:dyDescent="0.3">
      <c r="A5411" s="5" t="s">
        <v>6364</v>
      </c>
      <c r="B5411" s="8" t="s">
        <v>28</v>
      </c>
      <c r="C5411" s="15">
        <v>1405.5</v>
      </c>
      <c r="D5411" s="15">
        <v>1200</v>
      </c>
      <c r="E5411" s="15">
        <f t="shared" si="529"/>
        <v>0</v>
      </c>
      <c r="F5411" s="15">
        <v>0</v>
      </c>
      <c r="G5411" s="15">
        <v>0</v>
      </c>
      <c r="H5411" s="15">
        <v>0</v>
      </c>
    </row>
    <row r="5412" spans="1:8" ht="16.5" thickTop="1" thickBot="1" x14ac:dyDescent="0.3">
      <c r="A5412" s="5" t="s">
        <v>6365</v>
      </c>
      <c r="B5412" s="8" t="s">
        <v>30</v>
      </c>
      <c r="C5412" s="15">
        <v>0</v>
      </c>
      <c r="D5412" s="15">
        <v>0</v>
      </c>
      <c r="E5412" s="15">
        <f t="shared" si="529"/>
        <v>0</v>
      </c>
      <c r="F5412" s="15">
        <v>0</v>
      </c>
      <c r="G5412" s="15">
        <v>0</v>
      </c>
      <c r="H5412" s="15">
        <v>0</v>
      </c>
    </row>
    <row r="5413" spans="1:8" ht="16.5" thickTop="1" thickBot="1" x14ac:dyDescent="0.3">
      <c r="A5413" s="5" t="s">
        <v>6366</v>
      </c>
      <c r="B5413" s="8" t="s">
        <v>32</v>
      </c>
      <c r="C5413" s="15">
        <v>226.34933000000001</v>
      </c>
      <c r="D5413" s="15">
        <v>301</v>
      </c>
      <c r="E5413" s="15">
        <f t="shared" si="529"/>
        <v>338</v>
      </c>
      <c r="F5413" s="15">
        <v>338</v>
      </c>
      <c r="G5413" s="15">
        <v>0</v>
      </c>
      <c r="H5413" s="15">
        <v>0</v>
      </c>
    </row>
    <row r="5414" spans="1:8" ht="16.5" thickTop="1" thickBot="1" x14ac:dyDescent="0.3">
      <c r="A5414" s="5" t="s">
        <v>6367</v>
      </c>
      <c r="B5414" s="8" t="s">
        <v>34</v>
      </c>
      <c r="C5414" s="15">
        <v>33.954450000000001</v>
      </c>
      <c r="D5414" s="15">
        <v>61.5</v>
      </c>
      <c r="E5414" s="15">
        <f t="shared" si="529"/>
        <v>50</v>
      </c>
      <c r="F5414" s="15">
        <v>50</v>
      </c>
      <c r="G5414" s="15">
        <v>0</v>
      </c>
      <c r="H5414" s="15">
        <v>0</v>
      </c>
    </row>
    <row r="5415" spans="1:8" ht="16.5" thickTop="1" thickBot="1" x14ac:dyDescent="0.3">
      <c r="A5415" s="5" t="s">
        <v>6368</v>
      </c>
      <c r="B5415" s="7" t="s">
        <v>36</v>
      </c>
      <c r="C5415" s="15">
        <v>232.31646000000001</v>
      </c>
      <c r="D5415" s="15">
        <v>115</v>
      </c>
      <c r="E5415" s="15">
        <f t="shared" si="529"/>
        <v>42</v>
      </c>
      <c r="F5415" s="15">
        <v>42</v>
      </c>
      <c r="G5415" s="15">
        <v>0</v>
      </c>
      <c r="H5415" s="15">
        <v>0</v>
      </c>
    </row>
    <row r="5416" spans="1:8" ht="16.5" thickTop="1" thickBot="1" x14ac:dyDescent="0.3">
      <c r="A5416" s="5" t="s">
        <v>6369</v>
      </c>
      <c r="B5416" s="6" t="s">
        <v>6370</v>
      </c>
      <c r="C5416" s="14">
        <v>0</v>
      </c>
      <c r="D5416" s="14">
        <v>0</v>
      </c>
      <c r="E5416" s="14">
        <f t="shared" si="529"/>
        <v>800</v>
      </c>
      <c r="F5416" s="14">
        <f>SUM(F5417,F5423)</f>
        <v>800</v>
      </c>
      <c r="G5416" s="14">
        <f>SUM(G5417,G5423)</f>
        <v>0</v>
      </c>
      <c r="H5416" s="14">
        <f>SUM(H5417,H5423)</f>
        <v>0</v>
      </c>
    </row>
    <row r="5417" spans="1:8" ht="16.5" thickTop="1" thickBot="1" x14ac:dyDescent="0.3">
      <c r="A5417" s="5" t="s">
        <v>6371</v>
      </c>
      <c r="B5417" s="7" t="s">
        <v>20</v>
      </c>
      <c r="C5417" s="15">
        <v>0</v>
      </c>
      <c r="D5417" s="15">
        <v>0</v>
      </c>
      <c r="E5417" s="15">
        <f t="shared" si="529"/>
        <v>800</v>
      </c>
      <c r="F5417" s="15">
        <f>SUM(F5418:F5422)</f>
        <v>800</v>
      </c>
      <c r="G5417" s="15">
        <f>SUM(G5418:G5422)</f>
        <v>0</v>
      </c>
      <c r="H5417" s="15">
        <f>SUM(H5418:H5422)</f>
        <v>0</v>
      </c>
    </row>
    <row r="5418" spans="1:8" ht="16.5" thickTop="1" thickBot="1" x14ac:dyDescent="0.3">
      <c r="A5418" s="5" t="s">
        <v>6372</v>
      </c>
      <c r="B5418" s="8" t="s">
        <v>22</v>
      </c>
      <c r="C5418" s="15">
        <v>0</v>
      </c>
      <c r="D5418" s="15">
        <v>0</v>
      </c>
      <c r="E5418" s="15">
        <f t="shared" si="529"/>
        <v>0</v>
      </c>
      <c r="F5418" s="15">
        <v>0</v>
      </c>
      <c r="G5418" s="15">
        <v>0</v>
      </c>
      <c r="H5418" s="15">
        <v>0</v>
      </c>
    </row>
    <row r="5419" spans="1:8" ht="16.5" thickTop="1" thickBot="1" x14ac:dyDescent="0.3">
      <c r="A5419" s="5" t="s">
        <v>6373</v>
      </c>
      <c r="B5419" s="8" t="s">
        <v>24</v>
      </c>
      <c r="C5419" s="15">
        <v>0</v>
      </c>
      <c r="D5419" s="15">
        <v>0</v>
      </c>
      <c r="E5419" s="15">
        <f t="shared" si="529"/>
        <v>0</v>
      </c>
      <c r="F5419" s="15">
        <v>0</v>
      </c>
      <c r="G5419" s="15">
        <v>0</v>
      </c>
      <c r="H5419" s="15">
        <v>0</v>
      </c>
    </row>
    <row r="5420" spans="1:8" ht="16.5" thickTop="1" thickBot="1" x14ac:dyDescent="0.3">
      <c r="A5420" s="5" t="s">
        <v>6374</v>
      </c>
      <c r="B5420" s="8" t="s">
        <v>26</v>
      </c>
      <c r="C5420" s="15">
        <v>0</v>
      </c>
      <c r="D5420" s="15">
        <v>0</v>
      </c>
      <c r="E5420" s="15">
        <f t="shared" si="529"/>
        <v>0</v>
      </c>
      <c r="F5420" s="15">
        <v>0</v>
      </c>
      <c r="G5420" s="15">
        <v>0</v>
      </c>
      <c r="H5420" s="15">
        <v>0</v>
      </c>
    </row>
    <row r="5421" spans="1:8" ht="16.5" thickTop="1" thickBot="1" x14ac:dyDescent="0.3">
      <c r="A5421" s="5" t="s">
        <v>6375</v>
      </c>
      <c r="B5421" s="8" t="s">
        <v>30</v>
      </c>
      <c r="C5421" s="15">
        <v>0</v>
      </c>
      <c r="D5421" s="15">
        <v>0</v>
      </c>
      <c r="E5421" s="15">
        <f t="shared" si="529"/>
        <v>800</v>
      </c>
      <c r="F5421" s="15">
        <v>800</v>
      </c>
      <c r="G5421" s="15">
        <v>0</v>
      </c>
      <c r="H5421" s="15">
        <v>0</v>
      </c>
    </row>
    <row r="5422" spans="1:8" ht="16.5" thickTop="1" thickBot="1" x14ac:dyDescent="0.3">
      <c r="A5422" s="5" t="s">
        <v>6376</v>
      </c>
      <c r="B5422" s="8" t="s">
        <v>34</v>
      </c>
      <c r="C5422" s="15">
        <v>0</v>
      </c>
      <c r="D5422" s="15">
        <v>0</v>
      </c>
      <c r="E5422" s="15">
        <f t="shared" si="529"/>
        <v>0</v>
      </c>
      <c r="F5422" s="15">
        <v>0</v>
      </c>
      <c r="G5422" s="15">
        <v>0</v>
      </c>
      <c r="H5422" s="15">
        <v>0</v>
      </c>
    </row>
    <row r="5423" spans="1:8" ht="16.5" thickTop="1" thickBot="1" x14ac:dyDescent="0.3">
      <c r="A5423" s="5" t="s">
        <v>6377</v>
      </c>
      <c r="B5423" s="7" t="s">
        <v>40</v>
      </c>
      <c r="C5423" s="15">
        <v>0</v>
      </c>
      <c r="D5423" s="15">
        <v>0</v>
      </c>
      <c r="E5423" s="15">
        <f t="shared" si="529"/>
        <v>0</v>
      </c>
      <c r="F5423" s="15">
        <v>0</v>
      </c>
      <c r="G5423" s="15">
        <v>0</v>
      </c>
      <c r="H5423" s="15">
        <v>0</v>
      </c>
    </row>
    <row r="5424" spans="1:8" ht="31.5" thickTop="1" thickBot="1" x14ac:dyDescent="0.3">
      <c r="A5424" s="5" t="s">
        <v>6378</v>
      </c>
      <c r="B5424" s="6" t="s">
        <v>6379</v>
      </c>
      <c r="C5424" s="14">
        <v>0</v>
      </c>
      <c r="D5424" s="14">
        <v>0</v>
      </c>
      <c r="E5424" s="14">
        <f t="shared" si="529"/>
        <v>400</v>
      </c>
      <c r="F5424" s="14">
        <f>SUM(F5425)</f>
        <v>400</v>
      </c>
      <c r="G5424" s="14">
        <f>SUM(G5425)</f>
        <v>0</v>
      </c>
      <c r="H5424" s="14">
        <f>SUM(H5425)</f>
        <v>0</v>
      </c>
    </row>
    <row r="5425" spans="1:8" ht="16.5" thickTop="1" thickBot="1" x14ac:dyDescent="0.3">
      <c r="A5425" s="5" t="s">
        <v>6380</v>
      </c>
      <c r="B5425" s="7" t="s">
        <v>20</v>
      </c>
      <c r="C5425" s="15">
        <v>0</v>
      </c>
      <c r="D5425" s="15">
        <v>0</v>
      </c>
      <c r="E5425" s="15">
        <f t="shared" si="529"/>
        <v>400</v>
      </c>
      <c r="F5425" s="15">
        <f>SUM(F5426:F5428)</f>
        <v>400</v>
      </c>
      <c r="G5425" s="15">
        <f>SUM(G5426:G5428)</f>
        <v>0</v>
      </c>
      <c r="H5425" s="15">
        <f>SUM(H5426:H5428)</f>
        <v>0</v>
      </c>
    </row>
    <row r="5426" spans="1:8" ht="16.5" thickTop="1" thickBot="1" x14ac:dyDescent="0.3">
      <c r="A5426" s="5" t="s">
        <v>6381</v>
      </c>
      <c r="B5426" s="8" t="s">
        <v>22</v>
      </c>
      <c r="C5426" s="15">
        <v>0</v>
      </c>
      <c r="D5426" s="15">
        <v>0</v>
      </c>
      <c r="E5426" s="15">
        <f t="shared" si="529"/>
        <v>0</v>
      </c>
      <c r="F5426" s="15">
        <v>0</v>
      </c>
      <c r="G5426" s="15">
        <v>0</v>
      </c>
      <c r="H5426" s="15">
        <v>0</v>
      </c>
    </row>
    <row r="5427" spans="1:8" ht="16.5" thickTop="1" thickBot="1" x14ac:dyDescent="0.3">
      <c r="A5427" s="5" t="s">
        <v>6382</v>
      </c>
      <c r="B5427" s="8" t="s">
        <v>24</v>
      </c>
      <c r="C5427" s="15">
        <v>0</v>
      </c>
      <c r="D5427" s="15">
        <v>0</v>
      </c>
      <c r="E5427" s="15">
        <f t="shared" si="529"/>
        <v>0</v>
      </c>
      <c r="F5427" s="15">
        <v>0</v>
      </c>
      <c r="G5427" s="15">
        <v>0</v>
      </c>
      <c r="H5427" s="15">
        <v>0</v>
      </c>
    </row>
    <row r="5428" spans="1:8" ht="16.5" thickTop="1" thickBot="1" x14ac:dyDescent="0.3">
      <c r="A5428" s="5" t="s">
        <v>6383</v>
      </c>
      <c r="B5428" s="8" t="s">
        <v>28</v>
      </c>
      <c r="C5428" s="15">
        <v>0</v>
      </c>
      <c r="D5428" s="15">
        <v>0</v>
      </c>
      <c r="E5428" s="15">
        <f t="shared" si="529"/>
        <v>400</v>
      </c>
      <c r="F5428" s="15">
        <v>400</v>
      </c>
      <c r="G5428" s="15">
        <v>0</v>
      </c>
      <c r="H5428" s="15">
        <v>0</v>
      </c>
    </row>
    <row r="5429" spans="1:8" ht="16.5" thickTop="1" thickBot="1" x14ac:dyDescent="0.3">
      <c r="A5429" s="5" t="s">
        <v>6384</v>
      </c>
      <c r="B5429" s="6" t="s">
        <v>6385</v>
      </c>
      <c r="C5429" s="14">
        <v>25597.309649999996</v>
      </c>
      <c r="D5429" s="14">
        <v>25000</v>
      </c>
      <c r="E5429" s="14">
        <f t="shared" si="529"/>
        <v>25000</v>
      </c>
      <c r="F5429" s="14">
        <f t="shared" ref="F5429:H5430" si="531">SUM(F5435,F5645,F5649,F5653,F5657,F5661,F5665,F5669,F5672,F5676,F5679,F5682,F5688)</f>
        <v>25000</v>
      </c>
      <c r="G5429" s="14">
        <f t="shared" si="531"/>
        <v>0</v>
      </c>
      <c r="H5429" s="14">
        <f t="shared" si="531"/>
        <v>0</v>
      </c>
    </row>
    <row r="5430" spans="1:8" ht="16.5" thickTop="1" thickBot="1" x14ac:dyDescent="0.3">
      <c r="A5430" s="5" t="s">
        <v>6386</v>
      </c>
      <c r="B5430" s="7" t="s">
        <v>20</v>
      </c>
      <c r="C5430" s="15">
        <v>22494.973019999998</v>
      </c>
      <c r="D5430" s="15">
        <v>21919</v>
      </c>
      <c r="E5430" s="15">
        <f t="shared" si="529"/>
        <v>23028</v>
      </c>
      <c r="F5430" s="15">
        <f t="shared" si="531"/>
        <v>23028</v>
      </c>
      <c r="G5430" s="15">
        <f t="shared" si="531"/>
        <v>0</v>
      </c>
      <c r="H5430" s="15">
        <f t="shared" si="531"/>
        <v>0</v>
      </c>
    </row>
    <row r="5431" spans="1:8" ht="16.5" thickTop="1" thickBot="1" x14ac:dyDescent="0.3">
      <c r="A5431" s="5" t="s">
        <v>6387</v>
      </c>
      <c r="B5431" s="8" t="s">
        <v>26</v>
      </c>
      <c r="C5431" s="15">
        <v>47.35</v>
      </c>
      <c r="D5431" s="15">
        <v>48</v>
      </c>
      <c r="E5431" s="15">
        <f t="shared" si="529"/>
        <v>40</v>
      </c>
      <c r="F5431" s="15">
        <f>SUM(F5684)</f>
        <v>40</v>
      </c>
      <c r="G5431" s="15">
        <f>SUM(G5684)</f>
        <v>0</v>
      </c>
      <c r="H5431" s="15">
        <f>SUM(H5684)</f>
        <v>0</v>
      </c>
    </row>
    <row r="5432" spans="1:8" ht="16.5" thickTop="1" thickBot="1" x14ac:dyDescent="0.3">
      <c r="A5432" s="5" t="s">
        <v>6388</v>
      </c>
      <c r="B5432" s="8" t="s">
        <v>28</v>
      </c>
      <c r="C5432" s="15">
        <v>22447.623019999995</v>
      </c>
      <c r="D5432" s="15">
        <v>21871</v>
      </c>
      <c r="E5432" s="15">
        <f t="shared" si="529"/>
        <v>22988</v>
      </c>
      <c r="F5432" s="15">
        <f>SUM(F5437,F5647,F5651,F5655,F5659,F5663,F5667,F5671,F5674,F5678,F5681,F5685,F5690)</f>
        <v>22988</v>
      </c>
      <c r="G5432" s="15">
        <f>SUM(G5437,G5647,G5651,G5655,G5659,G5663,G5667,G5671,G5674,G5678,G5681,G5685,G5690)</f>
        <v>0</v>
      </c>
      <c r="H5432" s="15">
        <f>SUM(H5437,H5647,H5651,H5655,H5659,H5663,H5667,H5671,H5674,H5678,H5681,H5685,H5690)</f>
        <v>0</v>
      </c>
    </row>
    <row r="5433" spans="1:8" ht="16.5" thickTop="1" thickBot="1" x14ac:dyDescent="0.3">
      <c r="A5433" s="5" t="s">
        <v>6389</v>
      </c>
      <c r="B5433" s="7" t="s">
        <v>36</v>
      </c>
      <c r="C5433" s="15">
        <v>3023.0366300000001</v>
      </c>
      <c r="D5433" s="15">
        <v>3009</v>
      </c>
      <c r="E5433" s="15">
        <f t="shared" si="529"/>
        <v>1892</v>
      </c>
      <c r="F5433" s="15">
        <f>SUM(F5438,F5648,F5652,F5656,F5660,F5664,F5668,F5675,F5686,F5691)</f>
        <v>1892</v>
      </c>
      <c r="G5433" s="15">
        <f>SUM(G5438,G5648,G5652,G5656,G5660,G5664,G5668,G5675,G5686,G5691)</f>
        <v>0</v>
      </c>
      <c r="H5433" s="15">
        <f>SUM(H5438,H5648,H5652,H5656,H5660,H5664,H5668,H5675,H5686,H5691)</f>
        <v>0</v>
      </c>
    </row>
    <row r="5434" spans="1:8" ht="16.5" thickTop="1" thickBot="1" x14ac:dyDescent="0.3">
      <c r="A5434" s="5" t="s">
        <v>6390</v>
      </c>
      <c r="B5434" s="7" t="s">
        <v>40</v>
      </c>
      <c r="C5434" s="15">
        <v>79.3</v>
      </c>
      <c r="D5434" s="15">
        <v>72</v>
      </c>
      <c r="E5434" s="15">
        <f t="shared" si="529"/>
        <v>80</v>
      </c>
      <c r="F5434" s="15">
        <f>SUM(F5687)</f>
        <v>80</v>
      </c>
      <c r="G5434" s="15">
        <f>SUM(G5687)</f>
        <v>0</v>
      </c>
      <c r="H5434" s="15">
        <f>SUM(H5687)</f>
        <v>0</v>
      </c>
    </row>
    <row r="5435" spans="1:8" ht="16.5" thickTop="1" thickBot="1" x14ac:dyDescent="0.3">
      <c r="A5435" s="5" t="s">
        <v>6391</v>
      </c>
      <c r="B5435" s="6" t="s">
        <v>6392</v>
      </c>
      <c r="C5435" s="14">
        <v>16131.127149999998</v>
      </c>
      <c r="D5435" s="14">
        <v>14683</v>
      </c>
      <c r="E5435" s="14">
        <f t="shared" si="529"/>
        <v>14683</v>
      </c>
      <c r="F5435" s="14">
        <f t="shared" ref="F5435:H5437" si="532">SUM(F5439,F5443,F5446,F5449,F5453,F5457,F5461,F5464,F5468,F5472,F5476,F5479,F5483,F5487,F5491,F5495,F5499,F5503,F5507,F5511,F5515,F5519,F5523,F5527,F5531,F5534,F5537,F5541,F5545,F5549,F5553,F5557,F5561,F5565,F5568,F5572,F5576,F5580,F5584,F5588,F5592,F5595,F5598,F5602,F5605,F5608,F5612,F5615,F5619,F5622,F5625,F5629,F5632,F5635,F5638,F5641)</f>
        <v>14683</v>
      </c>
      <c r="G5435" s="14">
        <f t="shared" si="532"/>
        <v>0</v>
      </c>
      <c r="H5435" s="14">
        <f t="shared" si="532"/>
        <v>0</v>
      </c>
    </row>
    <row r="5436" spans="1:8" ht="16.5" thickTop="1" thickBot="1" x14ac:dyDescent="0.3">
      <c r="A5436" s="5" t="s">
        <v>6393</v>
      </c>
      <c r="B5436" s="7" t="s">
        <v>20</v>
      </c>
      <c r="C5436" s="15">
        <v>14490.616509999998</v>
      </c>
      <c r="D5436" s="15">
        <v>13062</v>
      </c>
      <c r="E5436" s="15">
        <f t="shared" si="529"/>
        <v>14004</v>
      </c>
      <c r="F5436" s="15">
        <f t="shared" si="532"/>
        <v>14004</v>
      </c>
      <c r="G5436" s="15">
        <f t="shared" si="532"/>
        <v>0</v>
      </c>
      <c r="H5436" s="15">
        <f t="shared" si="532"/>
        <v>0</v>
      </c>
    </row>
    <row r="5437" spans="1:8" ht="16.5" thickTop="1" thickBot="1" x14ac:dyDescent="0.3">
      <c r="A5437" s="5" t="s">
        <v>6394</v>
      </c>
      <c r="B5437" s="8" t="s">
        <v>28</v>
      </c>
      <c r="C5437" s="15">
        <v>14490.616509999998</v>
      </c>
      <c r="D5437" s="15">
        <v>13062</v>
      </c>
      <c r="E5437" s="15">
        <f t="shared" si="529"/>
        <v>14004</v>
      </c>
      <c r="F5437" s="15">
        <f t="shared" si="532"/>
        <v>14004</v>
      </c>
      <c r="G5437" s="15">
        <f t="shared" si="532"/>
        <v>0</v>
      </c>
      <c r="H5437" s="15">
        <f t="shared" si="532"/>
        <v>0</v>
      </c>
    </row>
    <row r="5438" spans="1:8" ht="16.5" thickTop="1" thickBot="1" x14ac:dyDescent="0.3">
      <c r="A5438" s="5" t="s">
        <v>6395</v>
      </c>
      <c r="B5438" s="7" t="s">
        <v>36</v>
      </c>
      <c r="C5438" s="15">
        <v>1640.5106400000002</v>
      </c>
      <c r="D5438" s="15">
        <v>1621</v>
      </c>
      <c r="E5438" s="15">
        <f t="shared" si="529"/>
        <v>679</v>
      </c>
      <c r="F5438" s="15">
        <f>SUM(F5442,F5452,F5456,F5460,F5467,F5471,F5475,F5482,F5486,F5490,F5494,F5498,F5502,F5506,F5510,F5514,F5518,F5522,F5526,F5530,F5540,F5544,F5548,F5552,F5556,F5560,F5564,F5571,F5575,F5579,F5583,F5587,F5591,F5601,F5611,F5618,F5628,F5644)</f>
        <v>679</v>
      </c>
      <c r="G5438" s="15">
        <f>SUM(G5442,G5452,G5456,G5460,G5467,G5471,G5475,G5482,G5486,G5490,G5494,G5498,G5502,G5506,G5510,G5514,G5518,G5522,G5526,G5530,G5540,G5544,G5548,G5552,G5556,G5560,G5564,G5571,G5575,G5579,G5583,G5587,G5591,G5601,G5611,G5618,G5628,G5644)</f>
        <v>0</v>
      </c>
      <c r="H5438" s="15">
        <f>SUM(H5442,H5452,H5456,H5460,H5467,H5471,H5475,H5482,H5486,H5490,H5494,H5498,H5502,H5506,H5510,H5514,H5518,H5522,H5526,H5530,H5540,H5544,H5548,H5552,H5556,H5560,H5564,H5571,H5575,H5579,H5583,H5587,H5591,H5601,H5611,H5618,H5628,H5644)</f>
        <v>0</v>
      </c>
    </row>
    <row r="5439" spans="1:8" ht="76.5" thickTop="1" thickBot="1" x14ac:dyDescent="0.3">
      <c r="A5439" s="5" t="s">
        <v>6396</v>
      </c>
      <c r="B5439" s="6" t="s">
        <v>6397</v>
      </c>
      <c r="C5439" s="14">
        <v>500</v>
      </c>
      <c r="D5439" s="14">
        <v>500</v>
      </c>
      <c r="E5439" s="14">
        <f t="shared" si="529"/>
        <v>500</v>
      </c>
      <c r="F5439" s="14">
        <f>SUM(F5440,F5442)</f>
        <v>500</v>
      </c>
      <c r="G5439" s="14">
        <f>SUM(G5440,G5442)</f>
        <v>0</v>
      </c>
      <c r="H5439" s="14">
        <f>SUM(H5440,H5442)</f>
        <v>0</v>
      </c>
    </row>
    <row r="5440" spans="1:8" ht="16.5" thickTop="1" thickBot="1" x14ac:dyDescent="0.3">
      <c r="A5440" s="5" t="s">
        <v>6398</v>
      </c>
      <c r="B5440" s="7" t="s">
        <v>20</v>
      </c>
      <c r="C5440" s="15">
        <v>500</v>
      </c>
      <c r="D5440" s="15">
        <v>500</v>
      </c>
      <c r="E5440" s="15">
        <f t="shared" si="529"/>
        <v>500</v>
      </c>
      <c r="F5440" s="15">
        <f>SUM(F5441)</f>
        <v>500</v>
      </c>
      <c r="G5440" s="15">
        <f>SUM(G5441)</f>
        <v>0</v>
      </c>
      <c r="H5440" s="15">
        <f>SUM(H5441)</f>
        <v>0</v>
      </c>
    </row>
    <row r="5441" spans="1:8" ht="16.5" thickTop="1" thickBot="1" x14ac:dyDescent="0.3">
      <c r="A5441" s="5" t="s">
        <v>6399</v>
      </c>
      <c r="B5441" s="8" t="s">
        <v>28</v>
      </c>
      <c r="C5441" s="15">
        <v>500</v>
      </c>
      <c r="D5441" s="15">
        <v>500</v>
      </c>
      <c r="E5441" s="15">
        <f t="shared" si="529"/>
        <v>500</v>
      </c>
      <c r="F5441" s="15">
        <v>500</v>
      </c>
      <c r="G5441" s="15">
        <v>0</v>
      </c>
      <c r="H5441" s="15">
        <v>0</v>
      </c>
    </row>
    <row r="5442" spans="1:8" ht="16.5" thickTop="1" thickBot="1" x14ac:dyDescent="0.3">
      <c r="A5442" s="5" t="s">
        <v>6400</v>
      </c>
      <c r="B5442" s="7" t="s">
        <v>36</v>
      </c>
      <c r="C5442" s="15">
        <v>0</v>
      </c>
      <c r="D5442" s="15">
        <v>0</v>
      </c>
      <c r="E5442" s="15">
        <f t="shared" si="529"/>
        <v>0</v>
      </c>
      <c r="F5442" s="15">
        <v>0</v>
      </c>
      <c r="G5442" s="15">
        <v>0</v>
      </c>
      <c r="H5442" s="15">
        <v>0</v>
      </c>
    </row>
    <row r="5443" spans="1:8" ht="46.5" thickTop="1" thickBot="1" x14ac:dyDescent="0.3">
      <c r="A5443" s="5" t="s">
        <v>6401</v>
      </c>
      <c r="B5443" s="6" t="s">
        <v>6402</v>
      </c>
      <c r="C5443" s="14">
        <v>400</v>
      </c>
      <c r="D5443" s="14">
        <v>400</v>
      </c>
      <c r="E5443" s="14">
        <f t="shared" si="529"/>
        <v>430</v>
      </c>
      <c r="F5443" s="14">
        <f t="shared" ref="F5443:H5444" si="533">SUM(F5444)</f>
        <v>430</v>
      </c>
      <c r="G5443" s="14">
        <f t="shared" si="533"/>
        <v>0</v>
      </c>
      <c r="H5443" s="14">
        <f t="shared" si="533"/>
        <v>0</v>
      </c>
    </row>
    <row r="5444" spans="1:8" ht="16.5" thickTop="1" thickBot="1" x14ac:dyDescent="0.3">
      <c r="A5444" s="5" t="s">
        <v>6403</v>
      </c>
      <c r="B5444" s="7" t="s">
        <v>20</v>
      </c>
      <c r="C5444" s="15">
        <v>400</v>
      </c>
      <c r="D5444" s="15">
        <v>400</v>
      </c>
      <c r="E5444" s="15">
        <f t="shared" si="529"/>
        <v>430</v>
      </c>
      <c r="F5444" s="15">
        <f t="shared" si="533"/>
        <v>430</v>
      </c>
      <c r="G5444" s="15">
        <f t="shared" si="533"/>
        <v>0</v>
      </c>
      <c r="H5444" s="15">
        <f t="shared" si="533"/>
        <v>0</v>
      </c>
    </row>
    <row r="5445" spans="1:8" ht="16.5" thickTop="1" thickBot="1" x14ac:dyDescent="0.3">
      <c r="A5445" s="5" t="s">
        <v>6404</v>
      </c>
      <c r="B5445" s="8" t="s">
        <v>28</v>
      </c>
      <c r="C5445" s="15">
        <v>400</v>
      </c>
      <c r="D5445" s="15">
        <v>400</v>
      </c>
      <c r="E5445" s="15">
        <f t="shared" si="529"/>
        <v>430</v>
      </c>
      <c r="F5445" s="15">
        <v>430</v>
      </c>
      <c r="G5445" s="15">
        <v>0</v>
      </c>
      <c r="H5445" s="15">
        <v>0</v>
      </c>
    </row>
    <row r="5446" spans="1:8" ht="16.5" thickTop="1" thickBot="1" x14ac:dyDescent="0.3">
      <c r="A5446" s="5" t="s">
        <v>6405</v>
      </c>
      <c r="B5446" s="6" t="s">
        <v>6406</v>
      </c>
      <c r="C5446" s="14">
        <v>129.93700000000001</v>
      </c>
      <c r="D5446" s="14">
        <v>130</v>
      </c>
      <c r="E5446" s="14">
        <f t="shared" ref="E5446:E5509" si="534">SUM(F5446:H5446)</f>
        <v>130</v>
      </c>
      <c r="F5446" s="14">
        <f t="shared" ref="F5446:H5447" si="535">SUM(F5447)</f>
        <v>130</v>
      </c>
      <c r="G5446" s="14">
        <f t="shared" si="535"/>
        <v>0</v>
      </c>
      <c r="H5446" s="14">
        <f t="shared" si="535"/>
        <v>0</v>
      </c>
    </row>
    <row r="5447" spans="1:8" ht="16.5" thickTop="1" thickBot="1" x14ac:dyDescent="0.3">
      <c r="A5447" s="5" t="s">
        <v>6407</v>
      </c>
      <c r="B5447" s="7" t="s">
        <v>20</v>
      </c>
      <c r="C5447" s="15">
        <v>129.93700000000001</v>
      </c>
      <c r="D5447" s="15">
        <v>130</v>
      </c>
      <c r="E5447" s="15">
        <f t="shared" si="534"/>
        <v>130</v>
      </c>
      <c r="F5447" s="15">
        <f t="shared" si="535"/>
        <v>130</v>
      </c>
      <c r="G5447" s="15">
        <f t="shared" si="535"/>
        <v>0</v>
      </c>
      <c r="H5447" s="15">
        <f t="shared" si="535"/>
        <v>0</v>
      </c>
    </row>
    <row r="5448" spans="1:8" ht="16.5" thickTop="1" thickBot="1" x14ac:dyDescent="0.3">
      <c r="A5448" s="5" t="s">
        <v>6408</v>
      </c>
      <c r="B5448" s="8" t="s">
        <v>28</v>
      </c>
      <c r="C5448" s="15">
        <v>129.93700000000001</v>
      </c>
      <c r="D5448" s="15">
        <v>130</v>
      </c>
      <c r="E5448" s="15">
        <f t="shared" si="534"/>
        <v>130</v>
      </c>
      <c r="F5448" s="15">
        <v>130</v>
      </c>
      <c r="G5448" s="15">
        <v>0</v>
      </c>
      <c r="H5448" s="15">
        <v>0</v>
      </c>
    </row>
    <row r="5449" spans="1:8" ht="46.5" thickTop="1" thickBot="1" x14ac:dyDescent="0.3">
      <c r="A5449" s="5" t="s">
        <v>6409</v>
      </c>
      <c r="B5449" s="6" t="s">
        <v>6410</v>
      </c>
      <c r="C5449" s="14">
        <v>2713.99386</v>
      </c>
      <c r="D5449" s="14">
        <v>2564</v>
      </c>
      <c r="E5449" s="14">
        <f t="shared" si="534"/>
        <v>1932</v>
      </c>
      <c r="F5449" s="14">
        <f>SUM(F5450,F5452)</f>
        <v>1932</v>
      </c>
      <c r="G5449" s="14">
        <f>SUM(G5450,G5452)</f>
        <v>0</v>
      </c>
      <c r="H5449" s="14">
        <f>SUM(H5450,H5452)</f>
        <v>0</v>
      </c>
    </row>
    <row r="5450" spans="1:8" ht="16.5" thickTop="1" thickBot="1" x14ac:dyDescent="0.3">
      <c r="A5450" s="5" t="s">
        <v>6411</v>
      </c>
      <c r="B5450" s="7" t="s">
        <v>20</v>
      </c>
      <c r="C5450" s="15">
        <v>1962.11186</v>
      </c>
      <c r="D5450" s="15">
        <v>1744</v>
      </c>
      <c r="E5450" s="15">
        <f t="shared" si="534"/>
        <v>1922</v>
      </c>
      <c r="F5450" s="15">
        <f>SUM(F5451)</f>
        <v>1922</v>
      </c>
      <c r="G5450" s="15">
        <f>SUM(G5451)</f>
        <v>0</v>
      </c>
      <c r="H5450" s="15">
        <f>SUM(H5451)</f>
        <v>0</v>
      </c>
    </row>
    <row r="5451" spans="1:8" ht="16.5" thickTop="1" thickBot="1" x14ac:dyDescent="0.3">
      <c r="A5451" s="5" t="s">
        <v>6412</v>
      </c>
      <c r="B5451" s="8" t="s">
        <v>28</v>
      </c>
      <c r="C5451" s="15">
        <v>1962.11186</v>
      </c>
      <c r="D5451" s="15">
        <v>1744</v>
      </c>
      <c r="E5451" s="15">
        <f t="shared" si="534"/>
        <v>1922</v>
      </c>
      <c r="F5451" s="15">
        <v>1922</v>
      </c>
      <c r="G5451" s="15">
        <v>0</v>
      </c>
      <c r="H5451" s="15">
        <v>0</v>
      </c>
    </row>
    <row r="5452" spans="1:8" ht="16.5" thickTop="1" thickBot="1" x14ac:dyDescent="0.3">
      <c r="A5452" s="5" t="s">
        <v>6413</v>
      </c>
      <c r="B5452" s="7" t="s">
        <v>36</v>
      </c>
      <c r="C5452" s="15">
        <v>751.88199999999995</v>
      </c>
      <c r="D5452" s="15">
        <v>820</v>
      </c>
      <c r="E5452" s="15">
        <f t="shared" si="534"/>
        <v>10</v>
      </c>
      <c r="F5452" s="15">
        <v>10</v>
      </c>
      <c r="G5452" s="15">
        <v>0</v>
      </c>
      <c r="H5452" s="15">
        <v>0</v>
      </c>
    </row>
    <row r="5453" spans="1:8" ht="31.5" thickTop="1" thickBot="1" x14ac:dyDescent="0.3">
      <c r="A5453" s="5" t="s">
        <v>6414</v>
      </c>
      <c r="B5453" s="6" t="s">
        <v>6415</v>
      </c>
      <c r="C5453" s="14">
        <v>236</v>
      </c>
      <c r="D5453" s="14">
        <v>245</v>
      </c>
      <c r="E5453" s="14">
        <f t="shared" si="534"/>
        <v>236</v>
      </c>
      <c r="F5453" s="14">
        <f>SUM(F5454,F5456)</f>
        <v>236</v>
      </c>
      <c r="G5453" s="14">
        <f>SUM(G5454,G5456)</f>
        <v>0</v>
      </c>
      <c r="H5453" s="14">
        <f>SUM(H5454,H5456)</f>
        <v>0</v>
      </c>
    </row>
    <row r="5454" spans="1:8" ht="16.5" thickTop="1" thickBot="1" x14ac:dyDescent="0.3">
      <c r="A5454" s="5" t="s">
        <v>6416</v>
      </c>
      <c r="B5454" s="7" t="s">
        <v>20</v>
      </c>
      <c r="C5454" s="15">
        <v>236</v>
      </c>
      <c r="D5454" s="15">
        <v>245</v>
      </c>
      <c r="E5454" s="15">
        <f t="shared" si="534"/>
        <v>236</v>
      </c>
      <c r="F5454" s="15">
        <f>SUM(F5455)</f>
        <v>236</v>
      </c>
      <c r="G5454" s="15">
        <f>SUM(G5455)</f>
        <v>0</v>
      </c>
      <c r="H5454" s="15">
        <f>SUM(H5455)</f>
        <v>0</v>
      </c>
    </row>
    <row r="5455" spans="1:8" ht="16.5" thickTop="1" thickBot="1" x14ac:dyDescent="0.3">
      <c r="A5455" s="5" t="s">
        <v>6417</v>
      </c>
      <c r="B5455" s="8" t="s">
        <v>28</v>
      </c>
      <c r="C5455" s="15">
        <v>236</v>
      </c>
      <c r="D5455" s="15">
        <v>245</v>
      </c>
      <c r="E5455" s="15">
        <f t="shared" si="534"/>
        <v>236</v>
      </c>
      <c r="F5455" s="15">
        <v>236</v>
      </c>
      <c r="G5455" s="15">
        <v>0</v>
      </c>
      <c r="H5455" s="15">
        <v>0</v>
      </c>
    </row>
    <row r="5456" spans="1:8" ht="16.5" thickTop="1" thickBot="1" x14ac:dyDescent="0.3">
      <c r="A5456" s="5" t="s">
        <v>6418</v>
      </c>
      <c r="B5456" s="7" t="s">
        <v>36</v>
      </c>
      <c r="C5456" s="15">
        <v>0</v>
      </c>
      <c r="D5456" s="15">
        <v>0</v>
      </c>
      <c r="E5456" s="15">
        <f t="shared" si="534"/>
        <v>0</v>
      </c>
      <c r="F5456" s="15">
        <v>0</v>
      </c>
      <c r="G5456" s="15">
        <v>0</v>
      </c>
      <c r="H5456" s="15">
        <v>0</v>
      </c>
    </row>
    <row r="5457" spans="1:8" ht="16.5" thickTop="1" thickBot="1" x14ac:dyDescent="0.3">
      <c r="A5457" s="5" t="s">
        <v>6419</v>
      </c>
      <c r="B5457" s="6" t="s">
        <v>6420</v>
      </c>
      <c r="C5457" s="14">
        <v>359.99939999999998</v>
      </c>
      <c r="D5457" s="14">
        <v>360</v>
      </c>
      <c r="E5457" s="14">
        <f t="shared" si="534"/>
        <v>360</v>
      </c>
      <c r="F5457" s="14">
        <f>SUM(F5458,F5460)</f>
        <v>360</v>
      </c>
      <c r="G5457" s="14">
        <f>SUM(G5458,G5460)</f>
        <v>0</v>
      </c>
      <c r="H5457" s="14">
        <f>SUM(H5458,H5460)</f>
        <v>0</v>
      </c>
    </row>
    <row r="5458" spans="1:8" ht="16.5" thickTop="1" thickBot="1" x14ac:dyDescent="0.3">
      <c r="A5458" s="5" t="s">
        <v>6421</v>
      </c>
      <c r="B5458" s="7" t="s">
        <v>20</v>
      </c>
      <c r="C5458" s="15">
        <v>275</v>
      </c>
      <c r="D5458" s="15">
        <v>315</v>
      </c>
      <c r="E5458" s="15">
        <f t="shared" si="534"/>
        <v>340</v>
      </c>
      <c r="F5458" s="15">
        <f>SUM(F5459)</f>
        <v>340</v>
      </c>
      <c r="G5458" s="15">
        <f>SUM(G5459)</f>
        <v>0</v>
      </c>
      <c r="H5458" s="15">
        <f>SUM(H5459)</f>
        <v>0</v>
      </c>
    </row>
    <row r="5459" spans="1:8" ht="16.5" thickTop="1" thickBot="1" x14ac:dyDescent="0.3">
      <c r="A5459" s="5" t="s">
        <v>6422</v>
      </c>
      <c r="B5459" s="8" t="s">
        <v>28</v>
      </c>
      <c r="C5459" s="15">
        <v>275</v>
      </c>
      <c r="D5459" s="15">
        <v>315</v>
      </c>
      <c r="E5459" s="15">
        <f t="shared" si="534"/>
        <v>340</v>
      </c>
      <c r="F5459" s="15">
        <v>340</v>
      </c>
      <c r="G5459" s="15">
        <v>0</v>
      </c>
      <c r="H5459" s="15">
        <v>0</v>
      </c>
    </row>
    <row r="5460" spans="1:8" ht="16.5" thickTop="1" thickBot="1" x14ac:dyDescent="0.3">
      <c r="A5460" s="5" t="s">
        <v>6423</v>
      </c>
      <c r="B5460" s="7" t="s">
        <v>36</v>
      </c>
      <c r="C5460" s="15">
        <v>84.999399999999994</v>
      </c>
      <c r="D5460" s="15">
        <v>45</v>
      </c>
      <c r="E5460" s="15">
        <f t="shared" si="534"/>
        <v>20</v>
      </c>
      <c r="F5460" s="15">
        <v>20</v>
      </c>
      <c r="G5460" s="15">
        <v>0</v>
      </c>
      <c r="H5460" s="15">
        <v>0</v>
      </c>
    </row>
    <row r="5461" spans="1:8" ht="46.5" thickTop="1" thickBot="1" x14ac:dyDescent="0.3">
      <c r="A5461" s="5" t="s">
        <v>6424</v>
      </c>
      <c r="B5461" s="6" t="s">
        <v>6425</v>
      </c>
      <c r="C5461" s="14">
        <v>82.989000000000004</v>
      </c>
      <c r="D5461" s="14">
        <v>83</v>
      </c>
      <c r="E5461" s="14">
        <f t="shared" si="534"/>
        <v>83</v>
      </c>
      <c r="F5461" s="14">
        <f t="shared" ref="F5461:H5462" si="536">SUM(F5462)</f>
        <v>83</v>
      </c>
      <c r="G5461" s="14">
        <f t="shared" si="536"/>
        <v>0</v>
      </c>
      <c r="H5461" s="14">
        <f t="shared" si="536"/>
        <v>0</v>
      </c>
    </row>
    <row r="5462" spans="1:8" ht="16.5" thickTop="1" thickBot="1" x14ac:dyDescent="0.3">
      <c r="A5462" s="5" t="s">
        <v>6426</v>
      </c>
      <c r="B5462" s="7" t="s">
        <v>20</v>
      </c>
      <c r="C5462" s="15">
        <v>82.989000000000004</v>
      </c>
      <c r="D5462" s="15">
        <v>83</v>
      </c>
      <c r="E5462" s="15">
        <f t="shared" si="534"/>
        <v>83</v>
      </c>
      <c r="F5462" s="15">
        <f t="shared" si="536"/>
        <v>83</v>
      </c>
      <c r="G5462" s="15">
        <f t="shared" si="536"/>
        <v>0</v>
      </c>
      <c r="H5462" s="15">
        <f t="shared" si="536"/>
        <v>0</v>
      </c>
    </row>
    <row r="5463" spans="1:8" ht="16.5" thickTop="1" thickBot="1" x14ac:dyDescent="0.3">
      <c r="A5463" s="5" t="s">
        <v>6427</v>
      </c>
      <c r="B5463" s="8" t="s">
        <v>28</v>
      </c>
      <c r="C5463" s="15">
        <v>82.989000000000004</v>
      </c>
      <c r="D5463" s="15">
        <v>83</v>
      </c>
      <c r="E5463" s="15">
        <f t="shared" si="534"/>
        <v>83</v>
      </c>
      <c r="F5463" s="15">
        <v>83</v>
      </c>
      <c r="G5463" s="15">
        <v>0</v>
      </c>
      <c r="H5463" s="15">
        <v>0</v>
      </c>
    </row>
    <row r="5464" spans="1:8" ht="46.5" thickTop="1" thickBot="1" x14ac:dyDescent="0.3">
      <c r="A5464" s="5" t="s">
        <v>6428</v>
      </c>
      <c r="B5464" s="6" t="s">
        <v>6429</v>
      </c>
      <c r="C5464" s="14">
        <v>290</v>
      </c>
      <c r="D5464" s="14">
        <v>290</v>
      </c>
      <c r="E5464" s="14">
        <f t="shared" si="534"/>
        <v>290</v>
      </c>
      <c r="F5464" s="14">
        <f>SUM(F5465,F5467)</f>
        <v>290</v>
      </c>
      <c r="G5464" s="14">
        <f>SUM(G5465,G5467)</f>
        <v>0</v>
      </c>
      <c r="H5464" s="14">
        <f>SUM(H5465,H5467)</f>
        <v>0</v>
      </c>
    </row>
    <row r="5465" spans="1:8" ht="16.5" thickTop="1" thickBot="1" x14ac:dyDescent="0.3">
      <c r="A5465" s="5" t="s">
        <v>6430</v>
      </c>
      <c r="B5465" s="7" t="s">
        <v>20</v>
      </c>
      <c r="C5465" s="15">
        <v>230</v>
      </c>
      <c r="D5465" s="15">
        <v>230</v>
      </c>
      <c r="E5465" s="15">
        <f t="shared" si="534"/>
        <v>230</v>
      </c>
      <c r="F5465" s="15">
        <f>SUM(F5466)</f>
        <v>230</v>
      </c>
      <c r="G5465" s="15">
        <f>SUM(G5466)</f>
        <v>0</v>
      </c>
      <c r="H5465" s="15">
        <f>SUM(H5466)</f>
        <v>0</v>
      </c>
    </row>
    <row r="5466" spans="1:8" ht="16.5" thickTop="1" thickBot="1" x14ac:dyDescent="0.3">
      <c r="A5466" s="5" t="s">
        <v>6431</v>
      </c>
      <c r="B5466" s="8" t="s">
        <v>28</v>
      </c>
      <c r="C5466" s="15">
        <v>230</v>
      </c>
      <c r="D5466" s="15">
        <v>230</v>
      </c>
      <c r="E5466" s="15">
        <f t="shared" si="534"/>
        <v>230</v>
      </c>
      <c r="F5466" s="15">
        <v>230</v>
      </c>
      <c r="G5466" s="15">
        <v>0</v>
      </c>
      <c r="H5466" s="15">
        <v>0</v>
      </c>
    </row>
    <row r="5467" spans="1:8" ht="16.5" thickTop="1" thickBot="1" x14ac:dyDescent="0.3">
      <c r="A5467" s="5" t="s">
        <v>6432</v>
      </c>
      <c r="B5467" s="7" t="s">
        <v>36</v>
      </c>
      <c r="C5467" s="15">
        <v>60</v>
      </c>
      <c r="D5467" s="15">
        <v>60</v>
      </c>
      <c r="E5467" s="15">
        <f t="shared" si="534"/>
        <v>60</v>
      </c>
      <c r="F5467" s="15">
        <v>60</v>
      </c>
      <c r="G5467" s="15">
        <v>0</v>
      </c>
      <c r="H5467" s="15">
        <v>0</v>
      </c>
    </row>
    <row r="5468" spans="1:8" ht="31.5" thickTop="1" thickBot="1" x14ac:dyDescent="0.3">
      <c r="A5468" s="5" t="s">
        <v>6433</v>
      </c>
      <c r="B5468" s="6" t="s">
        <v>6434</v>
      </c>
      <c r="C5468" s="14">
        <v>800</v>
      </c>
      <c r="D5468" s="14">
        <v>560</v>
      </c>
      <c r="E5468" s="14">
        <f t="shared" si="534"/>
        <v>560</v>
      </c>
      <c r="F5468" s="14">
        <f>SUM(F5469,F5471)</f>
        <v>560</v>
      </c>
      <c r="G5468" s="14">
        <f>SUM(G5469,G5471)</f>
        <v>0</v>
      </c>
      <c r="H5468" s="14">
        <f>SUM(H5469,H5471)</f>
        <v>0</v>
      </c>
    </row>
    <row r="5469" spans="1:8" ht="16.5" thickTop="1" thickBot="1" x14ac:dyDescent="0.3">
      <c r="A5469" s="5" t="s">
        <v>6435</v>
      </c>
      <c r="B5469" s="7" t="s">
        <v>20</v>
      </c>
      <c r="C5469" s="15">
        <v>800</v>
      </c>
      <c r="D5469" s="15">
        <v>560</v>
      </c>
      <c r="E5469" s="15">
        <f t="shared" si="534"/>
        <v>560</v>
      </c>
      <c r="F5469" s="15">
        <f>SUM(F5470)</f>
        <v>560</v>
      </c>
      <c r="G5469" s="15">
        <f>SUM(G5470)</f>
        <v>0</v>
      </c>
      <c r="H5469" s="15">
        <f>SUM(H5470)</f>
        <v>0</v>
      </c>
    </row>
    <row r="5470" spans="1:8" ht="16.5" thickTop="1" thickBot="1" x14ac:dyDescent="0.3">
      <c r="A5470" s="5" t="s">
        <v>6436</v>
      </c>
      <c r="B5470" s="8" t="s">
        <v>28</v>
      </c>
      <c r="C5470" s="15">
        <v>800</v>
      </c>
      <c r="D5470" s="15">
        <v>560</v>
      </c>
      <c r="E5470" s="15">
        <f t="shared" si="534"/>
        <v>560</v>
      </c>
      <c r="F5470" s="15">
        <v>560</v>
      </c>
      <c r="G5470" s="15">
        <v>0</v>
      </c>
      <c r="H5470" s="15">
        <v>0</v>
      </c>
    </row>
    <row r="5471" spans="1:8" ht="16.5" thickTop="1" thickBot="1" x14ac:dyDescent="0.3">
      <c r="A5471" s="5" t="s">
        <v>6437</v>
      </c>
      <c r="B5471" s="7" t="s">
        <v>36</v>
      </c>
      <c r="C5471" s="15">
        <v>0</v>
      </c>
      <c r="D5471" s="15">
        <v>0</v>
      </c>
      <c r="E5471" s="15">
        <f t="shared" si="534"/>
        <v>0</v>
      </c>
      <c r="F5471" s="15">
        <v>0</v>
      </c>
      <c r="G5471" s="15">
        <v>0</v>
      </c>
      <c r="H5471" s="15">
        <v>0</v>
      </c>
    </row>
    <row r="5472" spans="1:8" ht="46.5" thickTop="1" thickBot="1" x14ac:dyDescent="0.3">
      <c r="A5472" s="5" t="s">
        <v>6438</v>
      </c>
      <c r="B5472" s="6" t="s">
        <v>6439</v>
      </c>
      <c r="C5472" s="14">
        <v>180</v>
      </c>
      <c r="D5472" s="14">
        <v>180</v>
      </c>
      <c r="E5472" s="14">
        <f t="shared" si="534"/>
        <v>180</v>
      </c>
      <c r="F5472" s="14">
        <f>SUM(F5473,F5475)</f>
        <v>180</v>
      </c>
      <c r="G5472" s="14">
        <f>SUM(G5473,G5475)</f>
        <v>0</v>
      </c>
      <c r="H5472" s="14">
        <f>SUM(H5473,H5475)</f>
        <v>0</v>
      </c>
    </row>
    <row r="5473" spans="1:8" ht="16.5" thickTop="1" thickBot="1" x14ac:dyDescent="0.3">
      <c r="A5473" s="5" t="s">
        <v>6440</v>
      </c>
      <c r="B5473" s="7" t="s">
        <v>20</v>
      </c>
      <c r="C5473" s="15">
        <v>180</v>
      </c>
      <c r="D5473" s="15">
        <v>180</v>
      </c>
      <c r="E5473" s="15">
        <f t="shared" si="534"/>
        <v>180</v>
      </c>
      <c r="F5473" s="15">
        <f>SUM(F5474)</f>
        <v>180</v>
      </c>
      <c r="G5473" s="15">
        <f>SUM(G5474)</f>
        <v>0</v>
      </c>
      <c r="H5473" s="15">
        <f>SUM(H5474)</f>
        <v>0</v>
      </c>
    </row>
    <row r="5474" spans="1:8" ht="16.5" thickTop="1" thickBot="1" x14ac:dyDescent="0.3">
      <c r="A5474" s="5" t="s">
        <v>6441</v>
      </c>
      <c r="B5474" s="8" t="s">
        <v>28</v>
      </c>
      <c r="C5474" s="15">
        <v>180</v>
      </c>
      <c r="D5474" s="15">
        <v>180</v>
      </c>
      <c r="E5474" s="15">
        <f t="shared" si="534"/>
        <v>180</v>
      </c>
      <c r="F5474" s="15">
        <v>180</v>
      </c>
      <c r="G5474" s="15">
        <v>0</v>
      </c>
      <c r="H5474" s="15">
        <v>0</v>
      </c>
    </row>
    <row r="5475" spans="1:8" ht="16.5" thickTop="1" thickBot="1" x14ac:dyDescent="0.3">
      <c r="A5475" s="5" t="s">
        <v>6442</v>
      </c>
      <c r="B5475" s="7" t="s">
        <v>36</v>
      </c>
      <c r="C5475" s="15">
        <v>0</v>
      </c>
      <c r="D5475" s="15">
        <v>0</v>
      </c>
      <c r="E5475" s="15">
        <f t="shared" si="534"/>
        <v>0</v>
      </c>
      <c r="F5475" s="15">
        <v>0</v>
      </c>
      <c r="G5475" s="15">
        <v>0</v>
      </c>
      <c r="H5475" s="15">
        <v>0</v>
      </c>
    </row>
    <row r="5476" spans="1:8" ht="31.5" thickTop="1" thickBot="1" x14ac:dyDescent="0.3">
      <c r="A5476" s="5" t="s">
        <v>6443</v>
      </c>
      <c r="B5476" s="6" t="s">
        <v>6444</v>
      </c>
      <c r="C5476" s="14">
        <v>450</v>
      </c>
      <c r="D5476" s="14">
        <v>450</v>
      </c>
      <c r="E5476" s="14">
        <f t="shared" si="534"/>
        <v>450</v>
      </c>
      <c r="F5476" s="14">
        <f t="shared" ref="F5476:H5477" si="537">SUM(F5477)</f>
        <v>450</v>
      </c>
      <c r="G5476" s="14">
        <f t="shared" si="537"/>
        <v>0</v>
      </c>
      <c r="H5476" s="14">
        <f t="shared" si="537"/>
        <v>0</v>
      </c>
    </row>
    <row r="5477" spans="1:8" ht="16.5" thickTop="1" thickBot="1" x14ac:dyDescent="0.3">
      <c r="A5477" s="5" t="s">
        <v>6445</v>
      </c>
      <c r="B5477" s="7" t="s">
        <v>20</v>
      </c>
      <c r="C5477" s="15">
        <v>450</v>
      </c>
      <c r="D5477" s="15">
        <v>450</v>
      </c>
      <c r="E5477" s="15">
        <f t="shared" si="534"/>
        <v>450</v>
      </c>
      <c r="F5477" s="15">
        <f t="shared" si="537"/>
        <v>450</v>
      </c>
      <c r="G5477" s="15">
        <f t="shared" si="537"/>
        <v>0</v>
      </c>
      <c r="H5477" s="15">
        <f t="shared" si="537"/>
        <v>0</v>
      </c>
    </row>
    <row r="5478" spans="1:8" ht="16.5" thickTop="1" thickBot="1" x14ac:dyDescent="0.3">
      <c r="A5478" s="5" t="s">
        <v>6446</v>
      </c>
      <c r="B5478" s="8" t="s">
        <v>28</v>
      </c>
      <c r="C5478" s="15">
        <v>450</v>
      </c>
      <c r="D5478" s="15">
        <v>450</v>
      </c>
      <c r="E5478" s="15">
        <f t="shared" si="534"/>
        <v>450</v>
      </c>
      <c r="F5478" s="15">
        <v>450</v>
      </c>
      <c r="G5478" s="15">
        <v>0</v>
      </c>
      <c r="H5478" s="15">
        <v>0</v>
      </c>
    </row>
    <row r="5479" spans="1:8" ht="31.5" thickTop="1" thickBot="1" x14ac:dyDescent="0.3">
      <c r="A5479" s="5" t="s">
        <v>6447</v>
      </c>
      <c r="B5479" s="6" t="s">
        <v>6448</v>
      </c>
      <c r="C5479" s="14">
        <v>190</v>
      </c>
      <c r="D5479" s="14">
        <v>190</v>
      </c>
      <c r="E5479" s="14">
        <f t="shared" si="534"/>
        <v>190</v>
      </c>
      <c r="F5479" s="14">
        <f>SUM(F5480,F5482)</f>
        <v>190</v>
      </c>
      <c r="G5479" s="14">
        <f>SUM(G5480,G5482)</f>
        <v>0</v>
      </c>
      <c r="H5479" s="14">
        <f>SUM(H5480,H5482)</f>
        <v>0</v>
      </c>
    </row>
    <row r="5480" spans="1:8" ht="16.5" thickTop="1" thickBot="1" x14ac:dyDescent="0.3">
      <c r="A5480" s="5" t="s">
        <v>6449</v>
      </c>
      <c r="B5480" s="7" t="s">
        <v>20</v>
      </c>
      <c r="C5480" s="15">
        <v>190</v>
      </c>
      <c r="D5480" s="15">
        <v>190</v>
      </c>
      <c r="E5480" s="15">
        <f t="shared" si="534"/>
        <v>190</v>
      </c>
      <c r="F5480" s="15">
        <f>SUM(F5481)</f>
        <v>190</v>
      </c>
      <c r="G5480" s="15">
        <f>SUM(G5481)</f>
        <v>0</v>
      </c>
      <c r="H5480" s="15">
        <f>SUM(H5481)</f>
        <v>0</v>
      </c>
    </row>
    <row r="5481" spans="1:8" ht="16.5" thickTop="1" thickBot="1" x14ac:dyDescent="0.3">
      <c r="A5481" s="5" t="s">
        <v>6450</v>
      </c>
      <c r="B5481" s="8" t="s">
        <v>28</v>
      </c>
      <c r="C5481" s="15">
        <v>190</v>
      </c>
      <c r="D5481" s="15">
        <v>190</v>
      </c>
      <c r="E5481" s="15">
        <f t="shared" si="534"/>
        <v>190</v>
      </c>
      <c r="F5481" s="15">
        <v>190</v>
      </c>
      <c r="G5481" s="15">
        <v>0</v>
      </c>
      <c r="H5481" s="15">
        <v>0</v>
      </c>
    </row>
    <row r="5482" spans="1:8" ht="16.5" thickTop="1" thickBot="1" x14ac:dyDescent="0.3">
      <c r="A5482" s="5" t="s">
        <v>6451</v>
      </c>
      <c r="B5482" s="7" t="s">
        <v>36</v>
      </c>
      <c r="C5482" s="15">
        <v>0</v>
      </c>
      <c r="D5482" s="15">
        <v>0</v>
      </c>
      <c r="E5482" s="15">
        <f t="shared" si="534"/>
        <v>0</v>
      </c>
      <c r="F5482" s="15">
        <v>0</v>
      </c>
      <c r="G5482" s="15">
        <v>0</v>
      </c>
      <c r="H5482" s="15">
        <v>0</v>
      </c>
    </row>
    <row r="5483" spans="1:8" ht="31.5" thickTop="1" thickBot="1" x14ac:dyDescent="0.3">
      <c r="A5483" s="5" t="s">
        <v>6452</v>
      </c>
      <c r="B5483" s="6" t="s">
        <v>6453</v>
      </c>
      <c r="C5483" s="14">
        <v>172</v>
      </c>
      <c r="D5483" s="14">
        <v>167</v>
      </c>
      <c r="E5483" s="14">
        <f t="shared" si="534"/>
        <v>167</v>
      </c>
      <c r="F5483" s="14">
        <f>SUM(F5484,F5486)</f>
        <v>167</v>
      </c>
      <c r="G5483" s="14">
        <f>SUM(G5484,G5486)</f>
        <v>0</v>
      </c>
      <c r="H5483" s="14">
        <f>SUM(H5484,H5486)</f>
        <v>0</v>
      </c>
    </row>
    <row r="5484" spans="1:8" ht="16.5" thickTop="1" thickBot="1" x14ac:dyDescent="0.3">
      <c r="A5484" s="5" t="s">
        <v>6454</v>
      </c>
      <c r="B5484" s="7" t="s">
        <v>20</v>
      </c>
      <c r="C5484" s="15">
        <v>172</v>
      </c>
      <c r="D5484" s="15">
        <v>167</v>
      </c>
      <c r="E5484" s="15">
        <f t="shared" si="534"/>
        <v>167</v>
      </c>
      <c r="F5484" s="15">
        <f>SUM(F5485)</f>
        <v>167</v>
      </c>
      <c r="G5484" s="15">
        <f>SUM(G5485)</f>
        <v>0</v>
      </c>
      <c r="H5484" s="15">
        <f>SUM(H5485)</f>
        <v>0</v>
      </c>
    </row>
    <row r="5485" spans="1:8" ht="16.5" thickTop="1" thickBot="1" x14ac:dyDescent="0.3">
      <c r="A5485" s="5" t="s">
        <v>6455</v>
      </c>
      <c r="B5485" s="8" t="s">
        <v>28</v>
      </c>
      <c r="C5485" s="15">
        <v>172</v>
      </c>
      <c r="D5485" s="15">
        <v>167</v>
      </c>
      <c r="E5485" s="15">
        <f t="shared" si="534"/>
        <v>167</v>
      </c>
      <c r="F5485" s="15">
        <v>167</v>
      </c>
      <c r="G5485" s="15">
        <v>0</v>
      </c>
      <c r="H5485" s="15">
        <v>0</v>
      </c>
    </row>
    <row r="5486" spans="1:8" ht="16.5" thickTop="1" thickBot="1" x14ac:dyDescent="0.3">
      <c r="A5486" s="5" t="s">
        <v>6456</v>
      </c>
      <c r="B5486" s="7" t="s">
        <v>36</v>
      </c>
      <c r="C5486" s="15">
        <v>0</v>
      </c>
      <c r="D5486" s="15">
        <v>0</v>
      </c>
      <c r="E5486" s="15">
        <f t="shared" si="534"/>
        <v>0</v>
      </c>
      <c r="F5486" s="15">
        <v>0</v>
      </c>
      <c r="G5486" s="15">
        <v>0</v>
      </c>
      <c r="H5486" s="15">
        <v>0</v>
      </c>
    </row>
    <row r="5487" spans="1:8" ht="31.5" thickTop="1" thickBot="1" x14ac:dyDescent="0.3">
      <c r="A5487" s="5" t="s">
        <v>6457</v>
      </c>
      <c r="B5487" s="6" t="s">
        <v>6458</v>
      </c>
      <c r="C5487" s="14">
        <v>150</v>
      </c>
      <c r="D5487" s="14">
        <v>150</v>
      </c>
      <c r="E5487" s="14">
        <f t="shared" si="534"/>
        <v>150</v>
      </c>
      <c r="F5487" s="14">
        <f>SUM(F5488,F5490)</f>
        <v>150</v>
      </c>
      <c r="G5487" s="14">
        <f>SUM(G5488,G5490)</f>
        <v>0</v>
      </c>
      <c r="H5487" s="14">
        <f>SUM(H5488,H5490)</f>
        <v>0</v>
      </c>
    </row>
    <row r="5488" spans="1:8" ht="16.5" thickTop="1" thickBot="1" x14ac:dyDescent="0.3">
      <c r="A5488" s="5" t="s">
        <v>6459</v>
      </c>
      <c r="B5488" s="7" t="s">
        <v>20</v>
      </c>
      <c r="C5488" s="15">
        <v>150</v>
      </c>
      <c r="D5488" s="15">
        <v>150</v>
      </c>
      <c r="E5488" s="15">
        <f t="shared" si="534"/>
        <v>150</v>
      </c>
      <c r="F5488" s="15">
        <f>SUM(F5489)</f>
        <v>150</v>
      </c>
      <c r="G5488" s="15">
        <f>SUM(G5489)</f>
        <v>0</v>
      </c>
      <c r="H5488" s="15">
        <f>SUM(H5489)</f>
        <v>0</v>
      </c>
    </row>
    <row r="5489" spans="1:8" ht="16.5" thickTop="1" thickBot="1" x14ac:dyDescent="0.3">
      <c r="A5489" s="5" t="s">
        <v>6460</v>
      </c>
      <c r="B5489" s="8" t="s">
        <v>28</v>
      </c>
      <c r="C5489" s="15">
        <v>150</v>
      </c>
      <c r="D5489" s="15">
        <v>150</v>
      </c>
      <c r="E5489" s="15">
        <f t="shared" si="534"/>
        <v>150</v>
      </c>
      <c r="F5489" s="15">
        <v>150</v>
      </c>
      <c r="G5489" s="15">
        <v>0</v>
      </c>
      <c r="H5489" s="15">
        <v>0</v>
      </c>
    </row>
    <row r="5490" spans="1:8" ht="16.5" thickTop="1" thickBot="1" x14ac:dyDescent="0.3">
      <c r="A5490" s="5" t="s">
        <v>6461</v>
      </c>
      <c r="B5490" s="7" t="s">
        <v>36</v>
      </c>
      <c r="C5490" s="15">
        <v>0</v>
      </c>
      <c r="D5490" s="15">
        <v>0</v>
      </c>
      <c r="E5490" s="15">
        <f t="shared" si="534"/>
        <v>0</v>
      </c>
      <c r="F5490" s="15">
        <v>0</v>
      </c>
      <c r="G5490" s="15">
        <v>0</v>
      </c>
      <c r="H5490" s="15">
        <v>0</v>
      </c>
    </row>
    <row r="5491" spans="1:8" ht="46.5" thickTop="1" thickBot="1" x14ac:dyDescent="0.3">
      <c r="A5491" s="5" t="s">
        <v>6462</v>
      </c>
      <c r="B5491" s="6" t="s">
        <v>6463</v>
      </c>
      <c r="C5491" s="14">
        <v>639.98842999999999</v>
      </c>
      <c r="D5491" s="14">
        <v>640</v>
      </c>
      <c r="E5491" s="14">
        <f t="shared" si="534"/>
        <v>640</v>
      </c>
      <c r="F5491" s="14">
        <f>SUM(F5492,F5494)</f>
        <v>640</v>
      </c>
      <c r="G5491" s="14">
        <f>SUM(G5492,G5494)</f>
        <v>0</v>
      </c>
      <c r="H5491" s="14">
        <f>SUM(H5492,H5494)</f>
        <v>0</v>
      </c>
    </row>
    <row r="5492" spans="1:8" ht="16.5" thickTop="1" thickBot="1" x14ac:dyDescent="0.3">
      <c r="A5492" s="5" t="s">
        <v>6464</v>
      </c>
      <c r="B5492" s="7" t="s">
        <v>20</v>
      </c>
      <c r="C5492" s="15">
        <v>579.98934999999994</v>
      </c>
      <c r="D5492" s="15">
        <v>580</v>
      </c>
      <c r="E5492" s="15">
        <f t="shared" si="534"/>
        <v>580</v>
      </c>
      <c r="F5492" s="15">
        <f>SUM(F5493)</f>
        <v>580</v>
      </c>
      <c r="G5492" s="15">
        <f>SUM(G5493)</f>
        <v>0</v>
      </c>
      <c r="H5492" s="15">
        <f>SUM(H5493)</f>
        <v>0</v>
      </c>
    </row>
    <row r="5493" spans="1:8" ht="16.5" thickTop="1" thickBot="1" x14ac:dyDescent="0.3">
      <c r="A5493" s="5" t="s">
        <v>6465</v>
      </c>
      <c r="B5493" s="8" t="s">
        <v>28</v>
      </c>
      <c r="C5493" s="15">
        <v>579.98934999999994</v>
      </c>
      <c r="D5493" s="15">
        <v>580</v>
      </c>
      <c r="E5493" s="15">
        <f t="shared" si="534"/>
        <v>580</v>
      </c>
      <c r="F5493" s="15">
        <v>580</v>
      </c>
      <c r="G5493" s="15">
        <v>0</v>
      </c>
      <c r="H5493" s="15">
        <v>0</v>
      </c>
    </row>
    <row r="5494" spans="1:8" ht="16.5" thickTop="1" thickBot="1" x14ac:dyDescent="0.3">
      <c r="A5494" s="5" t="s">
        <v>6466</v>
      </c>
      <c r="B5494" s="7" t="s">
        <v>36</v>
      </c>
      <c r="C5494" s="15">
        <v>59.999079999999999</v>
      </c>
      <c r="D5494" s="15">
        <v>60</v>
      </c>
      <c r="E5494" s="15">
        <f t="shared" si="534"/>
        <v>60</v>
      </c>
      <c r="F5494" s="15">
        <v>60</v>
      </c>
      <c r="G5494" s="15">
        <v>0</v>
      </c>
      <c r="H5494" s="15">
        <v>0</v>
      </c>
    </row>
    <row r="5495" spans="1:8" ht="31.5" thickTop="1" thickBot="1" x14ac:dyDescent="0.3">
      <c r="A5495" s="5" t="s">
        <v>6467</v>
      </c>
      <c r="B5495" s="6" t="s">
        <v>6468</v>
      </c>
      <c r="C5495" s="14">
        <v>180</v>
      </c>
      <c r="D5495" s="14">
        <v>180</v>
      </c>
      <c r="E5495" s="14">
        <f t="shared" si="534"/>
        <v>180</v>
      </c>
      <c r="F5495" s="14">
        <f>SUM(F5496,F5498)</f>
        <v>180</v>
      </c>
      <c r="G5495" s="14">
        <f>SUM(G5496,G5498)</f>
        <v>0</v>
      </c>
      <c r="H5495" s="14">
        <f>SUM(H5496,H5498)</f>
        <v>0</v>
      </c>
    </row>
    <row r="5496" spans="1:8" ht="16.5" thickTop="1" thickBot="1" x14ac:dyDescent="0.3">
      <c r="A5496" s="5" t="s">
        <v>6469</v>
      </c>
      <c r="B5496" s="7" t="s">
        <v>20</v>
      </c>
      <c r="C5496" s="15">
        <v>180</v>
      </c>
      <c r="D5496" s="15">
        <v>160</v>
      </c>
      <c r="E5496" s="15">
        <f t="shared" si="534"/>
        <v>160</v>
      </c>
      <c r="F5496" s="15">
        <f>SUM(F5497)</f>
        <v>160</v>
      </c>
      <c r="G5496" s="15">
        <f>SUM(G5497)</f>
        <v>0</v>
      </c>
      <c r="H5496" s="15">
        <f>SUM(H5497)</f>
        <v>0</v>
      </c>
    </row>
    <row r="5497" spans="1:8" ht="16.5" thickTop="1" thickBot="1" x14ac:dyDescent="0.3">
      <c r="A5497" s="5" t="s">
        <v>6470</v>
      </c>
      <c r="B5497" s="8" t="s">
        <v>28</v>
      </c>
      <c r="C5497" s="15">
        <v>180</v>
      </c>
      <c r="D5497" s="15">
        <v>160</v>
      </c>
      <c r="E5497" s="15">
        <f t="shared" si="534"/>
        <v>160</v>
      </c>
      <c r="F5497" s="15">
        <v>160</v>
      </c>
      <c r="G5497" s="15">
        <v>0</v>
      </c>
      <c r="H5497" s="15">
        <v>0</v>
      </c>
    </row>
    <row r="5498" spans="1:8" ht="16.5" thickTop="1" thickBot="1" x14ac:dyDescent="0.3">
      <c r="A5498" s="5" t="s">
        <v>6471</v>
      </c>
      <c r="B5498" s="7" t="s">
        <v>36</v>
      </c>
      <c r="C5498" s="15">
        <v>0</v>
      </c>
      <c r="D5498" s="15">
        <v>20</v>
      </c>
      <c r="E5498" s="15">
        <f t="shared" si="534"/>
        <v>20</v>
      </c>
      <c r="F5498" s="15">
        <v>20</v>
      </c>
      <c r="G5498" s="15">
        <v>0</v>
      </c>
      <c r="H5498" s="15">
        <v>0</v>
      </c>
    </row>
    <row r="5499" spans="1:8" ht="31.5" thickTop="1" thickBot="1" x14ac:dyDescent="0.3">
      <c r="A5499" s="5" t="s">
        <v>6472</v>
      </c>
      <c r="B5499" s="6" t="s">
        <v>6473</v>
      </c>
      <c r="C5499" s="14">
        <v>329.99990000000003</v>
      </c>
      <c r="D5499" s="14">
        <v>330</v>
      </c>
      <c r="E5499" s="14">
        <f t="shared" si="534"/>
        <v>330</v>
      </c>
      <c r="F5499" s="14">
        <f>SUM(F5500,F5502)</f>
        <v>330</v>
      </c>
      <c r="G5499" s="14">
        <f>SUM(G5500,G5502)</f>
        <v>0</v>
      </c>
      <c r="H5499" s="14">
        <f>SUM(H5500,H5502)</f>
        <v>0</v>
      </c>
    </row>
    <row r="5500" spans="1:8" ht="16.5" thickTop="1" thickBot="1" x14ac:dyDescent="0.3">
      <c r="A5500" s="5" t="s">
        <v>6474</v>
      </c>
      <c r="B5500" s="7" t="s">
        <v>20</v>
      </c>
      <c r="C5500" s="15">
        <v>299.99990000000003</v>
      </c>
      <c r="D5500" s="15">
        <v>300</v>
      </c>
      <c r="E5500" s="15">
        <f t="shared" si="534"/>
        <v>300</v>
      </c>
      <c r="F5500" s="15">
        <f>SUM(F5501)</f>
        <v>300</v>
      </c>
      <c r="G5500" s="15">
        <f>SUM(G5501)</f>
        <v>0</v>
      </c>
      <c r="H5500" s="15">
        <f>SUM(H5501)</f>
        <v>0</v>
      </c>
    </row>
    <row r="5501" spans="1:8" ht="16.5" thickTop="1" thickBot="1" x14ac:dyDescent="0.3">
      <c r="A5501" s="5" t="s">
        <v>6475</v>
      </c>
      <c r="B5501" s="8" t="s">
        <v>28</v>
      </c>
      <c r="C5501" s="15">
        <v>299.99990000000003</v>
      </c>
      <c r="D5501" s="15">
        <v>300</v>
      </c>
      <c r="E5501" s="15">
        <f t="shared" si="534"/>
        <v>300</v>
      </c>
      <c r="F5501" s="15">
        <v>300</v>
      </c>
      <c r="G5501" s="15">
        <v>0</v>
      </c>
      <c r="H5501" s="15">
        <v>0</v>
      </c>
    </row>
    <row r="5502" spans="1:8" ht="16.5" thickTop="1" thickBot="1" x14ac:dyDescent="0.3">
      <c r="A5502" s="5" t="s">
        <v>6476</v>
      </c>
      <c r="B5502" s="7" t="s">
        <v>36</v>
      </c>
      <c r="C5502" s="15">
        <v>30</v>
      </c>
      <c r="D5502" s="15">
        <v>30</v>
      </c>
      <c r="E5502" s="15">
        <f t="shared" si="534"/>
        <v>30</v>
      </c>
      <c r="F5502" s="15">
        <v>30</v>
      </c>
      <c r="G5502" s="15">
        <v>0</v>
      </c>
      <c r="H5502" s="15">
        <v>0</v>
      </c>
    </row>
    <row r="5503" spans="1:8" ht="46.5" thickTop="1" thickBot="1" x14ac:dyDescent="0.3">
      <c r="A5503" s="5" t="s">
        <v>6477</v>
      </c>
      <c r="B5503" s="6" t="s">
        <v>6478</v>
      </c>
      <c r="C5503" s="14">
        <v>319.99616000000003</v>
      </c>
      <c r="D5503" s="14">
        <v>320</v>
      </c>
      <c r="E5503" s="14">
        <f t="shared" si="534"/>
        <v>320</v>
      </c>
      <c r="F5503" s="14">
        <f>SUM(F5504,F5506)</f>
        <v>320</v>
      </c>
      <c r="G5503" s="14">
        <f>SUM(G5504,G5506)</f>
        <v>0</v>
      </c>
      <c r="H5503" s="14">
        <f>SUM(H5504,H5506)</f>
        <v>0</v>
      </c>
    </row>
    <row r="5504" spans="1:8" ht="16.5" thickTop="1" thickBot="1" x14ac:dyDescent="0.3">
      <c r="A5504" s="5" t="s">
        <v>6479</v>
      </c>
      <c r="B5504" s="7" t="s">
        <v>20</v>
      </c>
      <c r="C5504" s="15">
        <v>219.99616</v>
      </c>
      <c r="D5504" s="15">
        <v>260</v>
      </c>
      <c r="E5504" s="15">
        <f t="shared" si="534"/>
        <v>260</v>
      </c>
      <c r="F5504" s="15">
        <f>SUM(F5505)</f>
        <v>260</v>
      </c>
      <c r="G5504" s="15">
        <f>SUM(G5505)</f>
        <v>0</v>
      </c>
      <c r="H5504" s="15">
        <f>SUM(H5505)</f>
        <v>0</v>
      </c>
    </row>
    <row r="5505" spans="1:8" ht="16.5" thickTop="1" thickBot="1" x14ac:dyDescent="0.3">
      <c r="A5505" s="5" t="s">
        <v>6480</v>
      </c>
      <c r="B5505" s="8" t="s">
        <v>28</v>
      </c>
      <c r="C5505" s="15">
        <v>219.99616</v>
      </c>
      <c r="D5505" s="15">
        <v>260</v>
      </c>
      <c r="E5505" s="15">
        <f t="shared" si="534"/>
        <v>260</v>
      </c>
      <c r="F5505" s="15">
        <v>260</v>
      </c>
      <c r="G5505" s="15">
        <v>0</v>
      </c>
      <c r="H5505" s="15">
        <v>0</v>
      </c>
    </row>
    <row r="5506" spans="1:8" ht="16.5" thickTop="1" thickBot="1" x14ac:dyDescent="0.3">
      <c r="A5506" s="5" t="s">
        <v>6481</v>
      </c>
      <c r="B5506" s="7" t="s">
        <v>36</v>
      </c>
      <c r="C5506" s="15">
        <v>100</v>
      </c>
      <c r="D5506" s="15">
        <v>60</v>
      </c>
      <c r="E5506" s="15">
        <f t="shared" si="534"/>
        <v>60</v>
      </c>
      <c r="F5506" s="15">
        <v>60</v>
      </c>
      <c r="G5506" s="15">
        <v>0</v>
      </c>
      <c r="H5506" s="15">
        <v>0</v>
      </c>
    </row>
    <row r="5507" spans="1:8" ht="31.5" thickTop="1" thickBot="1" x14ac:dyDescent="0.3">
      <c r="A5507" s="5" t="s">
        <v>6482</v>
      </c>
      <c r="B5507" s="6" t="s">
        <v>6483</v>
      </c>
      <c r="C5507" s="14">
        <v>234.99999</v>
      </c>
      <c r="D5507" s="14">
        <v>235</v>
      </c>
      <c r="E5507" s="14">
        <f t="shared" si="534"/>
        <v>235</v>
      </c>
      <c r="F5507" s="14">
        <f>SUM(F5508,F5510)</f>
        <v>235</v>
      </c>
      <c r="G5507" s="14">
        <f>SUM(G5508,G5510)</f>
        <v>0</v>
      </c>
      <c r="H5507" s="14">
        <f>SUM(H5508,H5510)</f>
        <v>0</v>
      </c>
    </row>
    <row r="5508" spans="1:8" ht="16.5" thickTop="1" thickBot="1" x14ac:dyDescent="0.3">
      <c r="A5508" s="5" t="s">
        <v>6484</v>
      </c>
      <c r="B5508" s="7" t="s">
        <v>20</v>
      </c>
      <c r="C5508" s="15">
        <v>230</v>
      </c>
      <c r="D5508" s="15">
        <v>230</v>
      </c>
      <c r="E5508" s="15">
        <f t="shared" si="534"/>
        <v>230</v>
      </c>
      <c r="F5508" s="15">
        <f>SUM(F5509)</f>
        <v>230</v>
      </c>
      <c r="G5508" s="15">
        <f>SUM(G5509)</f>
        <v>0</v>
      </c>
      <c r="H5508" s="15">
        <f>SUM(H5509)</f>
        <v>0</v>
      </c>
    </row>
    <row r="5509" spans="1:8" ht="16.5" thickTop="1" thickBot="1" x14ac:dyDescent="0.3">
      <c r="A5509" s="5" t="s">
        <v>6485</v>
      </c>
      <c r="B5509" s="8" t="s">
        <v>28</v>
      </c>
      <c r="C5509" s="15">
        <v>230</v>
      </c>
      <c r="D5509" s="15">
        <v>230</v>
      </c>
      <c r="E5509" s="15">
        <f t="shared" si="534"/>
        <v>230</v>
      </c>
      <c r="F5509" s="15">
        <v>230</v>
      </c>
      <c r="G5509" s="15">
        <v>0</v>
      </c>
      <c r="H5509" s="15">
        <v>0</v>
      </c>
    </row>
    <row r="5510" spans="1:8" ht="16.5" thickTop="1" thickBot="1" x14ac:dyDescent="0.3">
      <c r="A5510" s="5" t="s">
        <v>6486</v>
      </c>
      <c r="B5510" s="7" t="s">
        <v>36</v>
      </c>
      <c r="C5510" s="15">
        <v>4.9999900000000004</v>
      </c>
      <c r="D5510" s="15">
        <v>5</v>
      </c>
      <c r="E5510" s="15">
        <f t="shared" ref="E5510:E5573" si="538">SUM(F5510:H5510)</f>
        <v>5</v>
      </c>
      <c r="F5510" s="15">
        <v>5</v>
      </c>
      <c r="G5510" s="15">
        <v>0</v>
      </c>
      <c r="H5510" s="15">
        <v>0</v>
      </c>
    </row>
    <row r="5511" spans="1:8" ht="31.5" thickTop="1" thickBot="1" x14ac:dyDescent="0.3">
      <c r="A5511" s="5" t="s">
        <v>6487</v>
      </c>
      <c r="B5511" s="6" t="s">
        <v>6488</v>
      </c>
      <c r="C5511" s="14">
        <v>155</v>
      </c>
      <c r="D5511" s="14">
        <v>145</v>
      </c>
      <c r="E5511" s="14">
        <f t="shared" si="538"/>
        <v>150</v>
      </c>
      <c r="F5511" s="14">
        <f>SUM(F5512,F5514)</f>
        <v>150</v>
      </c>
      <c r="G5511" s="14">
        <f>SUM(G5512,G5514)</f>
        <v>0</v>
      </c>
      <c r="H5511" s="14">
        <f>SUM(H5512,H5514)</f>
        <v>0</v>
      </c>
    </row>
    <row r="5512" spans="1:8" ht="16.5" thickTop="1" thickBot="1" x14ac:dyDescent="0.3">
      <c r="A5512" s="5" t="s">
        <v>6489</v>
      </c>
      <c r="B5512" s="7" t="s">
        <v>20</v>
      </c>
      <c r="C5512" s="15">
        <v>155</v>
      </c>
      <c r="D5512" s="15">
        <v>145</v>
      </c>
      <c r="E5512" s="15">
        <f t="shared" si="538"/>
        <v>150</v>
      </c>
      <c r="F5512" s="15">
        <f>SUM(F5513)</f>
        <v>150</v>
      </c>
      <c r="G5512" s="15">
        <f>SUM(G5513)</f>
        <v>0</v>
      </c>
      <c r="H5512" s="15">
        <f>SUM(H5513)</f>
        <v>0</v>
      </c>
    </row>
    <row r="5513" spans="1:8" ht="16.5" thickTop="1" thickBot="1" x14ac:dyDescent="0.3">
      <c r="A5513" s="5" t="s">
        <v>6490</v>
      </c>
      <c r="B5513" s="8" t="s">
        <v>28</v>
      </c>
      <c r="C5513" s="15">
        <v>155</v>
      </c>
      <c r="D5513" s="15">
        <v>145</v>
      </c>
      <c r="E5513" s="15">
        <f t="shared" si="538"/>
        <v>150</v>
      </c>
      <c r="F5513" s="15">
        <v>150</v>
      </c>
      <c r="G5513" s="15">
        <v>0</v>
      </c>
      <c r="H5513" s="15">
        <v>0</v>
      </c>
    </row>
    <row r="5514" spans="1:8" ht="16.5" thickTop="1" thickBot="1" x14ac:dyDescent="0.3">
      <c r="A5514" s="5" t="s">
        <v>6491</v>
      </c>
      <c r="B5514" s="7" t="s">
        <v>36</v>
      </c>
      <c r="C5514" s="15">
        <v>0</v>
      </c>
      <c r="D5514" s="15">
        <v>0</v>
      </c>
      <c r="E5514" s="15">
        <f t="shared" si="538"/>
        <v>0</v>
      </c>
      <c r="F5514" s="15">
        <v>0</v>
      </c>
      <c r="G5514" s="15">
        <v>0</v>
      </c>
      <c r="H5514" s="15">
        <v>0</v>
      </c>
    </row>
    <row r="5515" spans="1:8" ht="46.5" thickTop="1" thickBot="1" x14ac:dyDescent="0.3">
      <c r="A5515" s="5" t="s">
        <v>6492</v>
      </c>
      <c r="B5515" s="6" t="s">
        <v>6493</v>
      </c>
      <c r="C5515" s="14">
        <v>160</v>
      </c>
      <c r="D5515" s="14">
        <v>155</v>
      </c>
      <c r="E5515" s="14">
        <f t="shared" si="538"/>
        <v>155</v>
      </c>
      <c r="F5515" s="14">
        <f>SUM(F5516,F5518)</f>
        <v>155</v>
      </c>
      <c r="G5515" s="14">
        <f>SUM(G5516,G5518)</f>
        <v>0</v>
      </c>
      <c r="H5515" s="14">
        <f>SUM(H5516,H5518)</f>
        <v>0</v>
      </c>
    </row>
    <row r="5516" spans="1:8" ht="16.5" thickTop="1" thickBot="1" x14ac:dyDescent="0.3">
      <c r="A5516" s="5" t="s">
        <v>6494</v>
      </c>
      <c r="B5516" s="7" t="s">
        <v>20</v>
      </c>
      <c r="C5516" s="15">
        <v>160</v>
      </c>
      <c r="D5516" s="15">
        <v>155</v>
      </c>
      <c r="E5516" s="15">
        <f t="shared" si="538"/>
        <v>155</v>
      </c>
      <c r="F5516" s="15">
        <f>SUM(F5517)</f>
        <v>155</v>
      </c>
      <c r="G5516" s="15">
        <f>SUM(G5517)</f>
        <v>0</v>
      </c>
      <c r="H5516" s="15">
        <f>SUM(H5517)</f>
        <v>0</v>
      </c>
    </row>
    <row r="5517" spans="1:8" ht="16.5" thickTop="1" thickBot="1" x14ac:dyDescent="0.3">
      <c r="A5517" s="5" t="s">
        <v>6495</v>
      </c>
      <c r="B5517" s="8" t="s">
        <v>28</v>
      </c>
      <c r="C5517" s="15">
        <v>160</v>
      </c>
      <c r="D5517" s="15">
        <v>155</v>
      </c>
      <c r="E5517" s="15">
        <f t="shared" si="538"/>
        <v>155</v>
      </c>
      <c r="F5517" s="15">
        <v>155</v>
      </c>
      <c r="G5517" s="15">
        <v>0</v>
      </c>
      <c r="H5517" s="15">
        <v>0</v>
      </c>
    </row>
    <row r="5518" spans="1:8" ht="16.5" thickTop="1" thickBot="1" x14ac:dyDescent="0.3">
      <c r="A5518" s="5" t="s">
        <v>6496</v>
      </c>
      <c r="B5518" s="7" t="s">
        <v>36</v>
      </c>
      <c r="C5518" s="15">
        <v>0</v>
      </c>
      <c r="D5518" s="15">
        <v>0</v>
      </c>
      <c r="E5518" s="15">
        <f t="shared" si="538"/>
        <v>0</v>
      </c>
      <c r="F5518" s="15">
        <v>0</v>
      </c>
      <c r="G5518" s="15">
        <v>0</v>
      </c>
      <c r="H5518" s="15">
        <v>0</v>
      </c>
    </row>
    <row r="5519" spans="1:8" ht="31.5" thickTop="1" thickBot="1" x14ac:dyDescent="0.3">
      <c r="A5519" s="5" t="s">
        <v>6497</v>
      </c>
      <c r="B5519" s="6" t="s">
        <v>6498</v>
      </c>
      <c r="C5519" s="14">
        <v>219.99999</v>
      </c>
      <c r="D5519" s="14">
        <v>220</v>
      </c>
      <c r="E5519" s="14">
        <f t="shared" si="538"/>
        <v>220</v>
      </c>
      <c r="F5519" s="14">
        <f>SUM(F5520,F5522)</f>
        <v>220</v>
      </c>
      <c r="G5519" s="14">
        <f>SUM(G5520,G5522)</f>
        <v>0</v>
      </c>
      <c r="H5519" s="14">
        <f>SUM(H5520,H5522)</f>
        <v>0</v>
      </c>
    </row>
    <row r="5520" spans="1:8" ht="16.5" thickTop="1" thickBot="1" x14ac:dyDescent="0.3">
      <c r="A5520" s="5" t="s">
        <v>6499</v>
      </c>
      <c r="B5520" s="7" t="s">
        <v>20</v>
      </c>
      <c r="C5520" s="15">
        <v>204.99999</v>
      </c>
      <c r="D5520" s="15">
        <v>205</v>
      </c>
      <c r="E5520" s="15">
        <f t="shared" si="538"/>
        <v>210</v>
      </c>
      <c r="F5520" s="15">
        <f>SUM(F5521)</f>
        <v>210</v>
      </c>
      <c r="G5520" s="15">
        <f>SUM(G5521)</f>
        <v>0</v>
      </c>
      <c r="H5520" s="15">
        <f>SUM(H5521)</f>
        <v>0</v>
      </c>
    </row>
    <row r="5521" spans="1:8" ht="16.5" thickTop="1" thickBot="1" x14ac:dyDescent="0.3">
      <c r="A5521" s="5" t="s">
        <v>6500</v>
      </c>
      <c r="B5521" s="8" t="s">
        <v>28</v>
      </c>
      <c r="C5521" s="15">
        <v>204.99999</v>
      </c>
      <c r="D5521" s="15">
        <v>205</v>
      </c>
      <c r="E5521" s="15">
        <f t="shared" si="538"/>
        <v>210</v>
      </c>
      <c r="F5521" s="15">
        <v>210</v>
      </c>
      <c r="G5521" s="15">
        <v>0</v>
      </c>
      <c r="H5521" s="15">
        <v>0</v>
      </c>
    </row>
    <row r="5522" spans="1:8" ht="16.5" thickTop="1" thickBot="1" x14ac:dyDescent="0.3">
      <c r="A5522" s="5" t="s">
        <v>6501</v>
      </c>
      <c r="B5522" s="7" t="s">
        <v>36</v>
      </c>
      <c r="C5522" s="15">
        <v>15</v>
      </c>
      <c r="D5522" s="15">
        <v>15</v>
      </c>
      <c r="E5522" s="15">
        <f t="shared" si="538"/>
        <v>10</v>
      </c>
      <c r="F5522" s="15">
        <v>10</v>
      </c>
      <c r="G5522" s="15">
        <v>0</v>
      </c>
      <c r="H5522" s="15">
        <v>0</v>
      </c>
    </row>
    <row r="5523" spans="1:8" ht="31.5" thickTop="1" thickBot="1" x14ac:dyDescent="0.3">
      <c r="A5523" s="5" t="s">
        <v>6502</v>
      </c>
      <c r="B5523" s="6" t="s">
        <v>6503</v>
      </c>
      <c r="C5523" s="14">
        <v>419.99923000000001</v>
      </c>
      <c r="D5523" s="14">
        <v>420</v>
      </c>
      <c r="E5523" s="14">
        <f t="shared" si="538"/>
        <v>420</v>
      </c>
      <c r="F5523" s="14">
        <f>SUM(F5524,F5526)</f>
        <v>420</v>
      </c>
      <c r="G5523" s="14">
        <f>SUM(G5524,G5526)</f>
        <v>0</v>
      </c>
      <c r="H5523" s="14">
        <f>SUM(H5524,H5526)</f>
        <v>0</v>
      </c>
    </row>
    <row r="5524" spans="1:8" ht="16.5" thickTop="1" thickBot="1" x14ac:dyDescent="0.3">
      <c r="A5524" s="5" t="s">
        <v>6504</v>
      </c>
      <c r="B5524" s="7" t="s">
        <v>20</v>
      </c>
      <c r="C5524" s="15">
        <v>300.98399999999998</v>
      </c>
      <c r="D5524" s="15">
        <v>300</v>
      </c>
      <c r="E5524" s="15">
        <f t="shared" si="538"/>
        <v>300</v>
      </c>
      <c r="F5524" s="15">
        <f>SUM(F5525)</f>
        <v>300</v>
      </c>
      <c r="G5524" s="15">
        <f>SUM(G5525)</f>
        <v>0</v>
      </c>
      <c r="H5524" s="15">
        <f>SUM(H5525)</f>
        <v>0</v>
      </c>
    </row>
    <row r="5525" spans="1:8" ht="16.5" thickTop="1" thickBot="1" x14ac:dyDescent="0.3">
      <c r="A5525" s="5" t="s">
        <v>6505</v>
      </c>
      <c r="B5525" s="8" t="s">
        <v>28</v>
      </c>
      <c r="C5525" s="15">
        <v>300.98399999999998</v>
      </c>
      <c r="D5525" s="15">
        <v>300</v>
      </c>
      <c r="E5525" s="15">
        <f t="shared" si="538"/>
        <v>300</v>
      </c>
      <c r="F5525" s="15">
        <v>300</v>
      </c>
      <c r="G5525" s="15">
        <v>0</v>
      </c>
      <c r="H5525" s="15">
        <v>0</v>
      </c>
    </row>
    <row r="5526" spans="1:8" ht="16.5" thickTop="1" thickBot="1" x14ac:dyDescent="0.3">
      <c r="A5526" s="5" t="s">
        <v>6506</v>
      </c>
      <c r="B5526" s="7" t="s">
        <v>36</v>
      </c>
      <c r="C5526" s="15">
        <v>119.01523</v>
      </c>
      <c r="D5526" s="15">
        <v>120</v>
      </c>
      <c r="E5526" s="15">
        <f t="shared" si="538"/>
        <v>120</v>
      </c>
      <c r="F5526" s="15">
        <v>120</v>
      </c>
      <c r="G5526" s="15">
        <v>0</v>
      </c>
      <c r="H5526" s="15">
        <v>0</v>
      </c>
    </row>
    <row r="5527" spans="1:8" ht="61.5" thickTop="1" thickBot="1" x14ac:dyDescent="0.3">
      <c r="A5527" s="5" t="s">
        <v>6507</v>
      </c>
      <c r="B5527" s="6" t="s">
        <v>6508</v>
      </c>
      <c r="C5527" s="14">
        <v>335</v>
      </c>
      <c r="D5527" s="14">
        <v>335</v>
      </c>
      <c r="E5527" s="14">
        <f t="shared" si="538"/>
        <v>385</v>
      </c>
      <c r="F5527" s="14">
        <f>SUM(F5528,F5530)</f>
        <v>385</v>
      </c>
      <c r="G5527" s="14">
        <f>SUM(G5528,G5530)</f>
        <v>0</v>
      </c>
      <c r="H5527" s="14">
        <f>SUM(H5528,H5530)</f>
        <v>0</v>
      </c>
    </row>
    <row r="5528" spans="1:8" ht="16.5" thickTop="1" thickBot="1" x14ac:dyDescent="0.3">
      <c r="A5528" s="5" t="s">
        <v>6509</v>
      </c>
      <c r="B5528" s="7" t="s">
        <v>20</v>
      </c>
      <c r="C5528" s="15">
        <v>330</v>
      </c>
      <c r="D5528" s="15">
        <v>330</v>
      </c>
      <c r="E5528" s="15">
        <f t="shared" si="538"/>
        <v>380</v>
      </c>
      <c r="F5528" s="15">
        <f>SUM(F5529)</f>
        <v>380</v>
      </c>
      <c r="G5528" s="15">
        <f>SUM(G5529)</f>
        <v>0</v>
      </c>
      <c r="H5528" s="15">
        <f>SUM(H5529)</f>
        <v>0</v>
      </c>
    </row>
    <row r="5529" spans="1:8" ht="16.5" thickTop="1" thickBot="1" x14ac:dyDescent="0.3">
      <c r="A5529" s="5" t="s">
        <v>6510</v>
      </c>
      <c r="B5529" s="8" t="s">
        <v>28</v>
      </c>
      <c r="C5529" s="15">
        <v>330</v>
      </c>
      <c r="D5529" s="15">
        <v>330</v>
      </c>
      <c r="E5529" s="15">
        <f t="shared" si="538"/>
        <v>380</v>
      </c>
      <c r="F5529" s="15">
        <v>380</v>
      </c>
      <c r="G5529" s="15">
        <v>0</v>
      </c>
      <c r="H5529" s="15">
        <v>0</v>
      </c>
    </row>
    <row r="5530" spans="1:8" ht="16.5" thickTop="1" thickBot="1" x14ac:dyDescent="0.3">
      <c r="A5530" s="5" t="s">
        <v>6511</v>
      </c>
      <c r="B5530" s="7" t="s">
        <v>36</v>
      </c>
      <c r="C5530" s="15">
        <v>5</v>
      </c>
      <c r="D5530" s="15">
        <v>5</v>
      </c>
      <c r="E5530" s="15">
        <f t="shared" si="538"/>
        <v>5</v>
      </c>
      <c r="F5530" s="15">
        <v>5</v>
      </c>
      <c r="G5530" s="15">
        <v>0</v>
      </c>
      <c r="H5530" s="15">
        <v>0</v>
      </c>
    </row>
    <row r="5531" spans="1:8" ht="31.5" thickTop="1" thickBot="1" x14ac:dyDescent="0.3">
      <c r="A5531" s="5" t="s">
        <v>6512</v>
      </c>
      <c r="B5531" s="6" t="s">
        <v>6513</v>
      </c>
      <c r="C5531" s="14">
        <v>470</v>
      </c>
      <c r="D5531" s="14">
        <v>470</v>
      </c>
      <c r="E5531" s="14">
        <f t="shared" si="538"/>
        <v>470</v>
      </c>
      <c r="F5531" s="14">
        <f t="shared" ref="F5531:H5532" si="539">SUM(F5532)</f>
        <v>470</v>
      </c>
      <c r="G5531" s="14">
        <f t="shared" si="539"/>
        <v>0</v>
      </c>
      <c r="H5531" s="14">
        <f t="shared" si="539"/>
        <v>0</v>
      </c>
    </row>
    <row r="5532" spans="1:8" ht="16.5" thickTop="1" thickBot="1" x14ac:dyDescent="0.3">
      <c r="A5532" s="5" t="s">
        <v>6514</v>
      </c>
      <c r="B5532" s="7" t="s">
        <v>20</v>
      </c>
      <c r="C5532" s="15">
        <v>470</v>
      </c>
      <c r="D5532" s="15">
        <v>470</v>
      </c>
      <c r="E5532" s="15">
        <f t="shared" si="538"/>
        <v>470</v>
      </c>
      <c r="F5532" s="15">
        <f t="shared" si="539"/>
        <v>470</v>
      </c>
      <c r="G5532" s="15">
        <f t="shared" si="539"/>
        <v>0</v>
      </c>
      <c r="H5532" s="15">
        <f t="shared" si="539"/>
        <v>0</v>
      </c>
    </row>
    <row r="5533" spans="1:8" ht="16.5" thickTop="1" thickBot="1" x14ac:dyDescent="0.3">
      <c r="A5533" s="5" t="s">
        <v>6515</v>
      </c>
      <c r="B5533" s="8" t="s">
        <v>28</v>
      </c>
      <c r="C5533" s="15">
        <v>470</v>
      </c>
      <c r="D5533" s="15">
        <v>470</v>
      </c>
      <c r="E5533" s="15">
        <f t="shared" si="538"/>
        <v>470</v>
      </c>
      <c r="F5533" s="15">
        <v>470</v>
      </c>
      <c r="G5533" s="15">
        <v>0</v>
      </c>
      <c r="H5533" s="15">
        <v>0</v>
      </c>
    </row>
    <row r="5534" spans="1:8" ht="31.5" thickTop="1" thickBot="1" x14ac:dyDescent="0.3">
      <c r="A5534" s="5" t="s">
        <v>6516</v>
      </c>
      <c r="B5534" s="6" t="s">
        <v>6517</v>
      </c>
      <c r="C5534" s="14">
        <v>64</v>
      </c>
      <c r="D5534" s="14">
        <v>64</v>
      </c>
      <c r="E5534" s="14">
        <f t="shared" si="538"/>
        <v>64</v>
      </c>
      <c r="F5534" s="14">
        <f t="shared" ref="F5534:H5535" si="540">SUM(F5535)</f>
        <v>64</v>
      </c>
      <c r="G5534" s="14">
        <f t="shared" si="540"/>
        <v>0</v>
      </c>
      <c r="H5534" s="14">
        <f t="shared" si="540"/>
        <v>0</v>
      </c>
    </row>
    <row r="5535" spans="1:8" ht="16.5" thickTop="1" thickBot="1" x14ac:dyDescent="0.3">
      <c r="A5535" s="5" t="s">
        <v>6518</v>
      </c>
      <c r="B5535" s="7" t="s">
        <v>20</v>
      </c>
      <c r="C5535" s="15">
        <v>64</v>
      </c>
      <c r="D5535" s="15">
        <v>64</v>
      </c>
      <c r="E5535" s="15">
        <f t="shared" si="538"/>
        <v>64</v>
      </c>
      <c r="F5535" s="15">
        <f t="shared" si="540"/>
        <v>64</v>
      </c>
      <c r="G5535" s="15">
        <f t="shared" si="540"/>
        <v>0</v>
      </c>
      <c r="H5535" s="15">
        <f t="shared" si="540"/>
        <v>0</v>
      </c>
    </row>
    <row r="5536" spans="1:8" ht="16.5" thickTop="1" thickBot="1" x14ac:dyDescent="0.3">
      <c r="A5536" s="5" t="s">
        <v>6519</v>
      </c>
      <c r="B5536" s="8" t="s">
        <v>28</v>
      </c>
      <c r="C5536" s="15">
        <v>64</v>
      </c>
      <c r="D5536" s="15">
        <v>64</v>
      </c>
      <c r="E5536" s="15">
        <f t="shared" si="538"/>
        <v>64</v>
      </c>
      <c r="F5536" s="15">
        <v>64</v>
      </c>
      <c r="G5536" s="15">
        <v>0</v>
      </c>
      <c r="H5536" s="15">
        <v>0</v>
      </c>
    </row>
    <row r="5537" spans="1:8" ht="31.5" thickTop="1" thickBot="1" x14ac:dyDescent="0.3">
      <c r="A5537" s="5" t="s">
        <v>6520</v>
      </c>
      <c r="B5537" s="6" t="s">
        <v>6521</v>
      </c>
      <c r="C5537" s="14">
        <v>287.8562</v>
      </c>
      <c r="D5537" s="14">
        <v>196</v>
      </c>
      <c r="E5537" s="14">
        <f t="shared" si="538"/>
        <v>209</v>
      </c>
      <c r="F5537" s="14">
        <f>SUM(F5538,F5540)</f>
        <v>209</v>
      </c>
      <c r="G5537" s="14">
        <f>SUM(G5538,G5540)</f>
        <v>0</v>
      </c>
      <c r="H5537" s="14">
        <f>SUM(H5538,H5540)</f>
        <v>0</v>
      </c>
    </row>
    <row r="5538" spans="1:8" ht="16.5" thickTop="1" thickBot="1" x14ac:dyDescent="0.3">
      <c r="A5538" s="5" t="s">
        <v>6522</v>
      </c>
      <c r="B5538" s="7" t="s">
        <v>20</v>
      </c>
      <c r="C5538" s="15">
        <v>248.99951999999999</v>
      </c>
      <c r="D5538" s="15">
        <v>196</v>
      </c>
      <c r="E5538" s="15">
        <f t="shared" si="538"/>
        <v>209</v>
      </c>
      <c r="F5538" s="15">
        <f>SUM(F5539)</f>
        <v>209</v>
      </c>
      <c r="G5538" s="15">
        <f>SUM(G5539)</f>
        <v>0</v>
      </c>
      <c r="H5538" s="15">
        <f>SUM(H5539)</f>
        <v>0</v>
      </c>
    </row>
    <row r="5539" spans="1:8" ht="16.5" thickTop="1" thickBot="1" x14ac:dyDescent="0.3">
      <c r="A5539" s="5" t="s">
        <v>6523</v>
      </c>
      <c r="B5539" s="8" t="s">
        <v>28</v>
      </c>
      <c r="C5539" s="15">
        <v>248.99951999999999</v>
      </c>
      <c r="D5539" s="15">
        <v>196</v>
      </c>
      <c r="E5539" s="15">
        <f t="shared" si="538"/>
        <v>209</v>
      </c>
      <c r="F5539" s="15">
        <v>209</v>
      </c>
      <c r="G5539" s="15">
        <v>0</v>
      </c>
      <c r="H5539" s="15">
        <v>0</v>
      </c>
    </row>
    <row r="5540" spans="1:8" ht="16.5" thickTop="1" thickBot="1" x14ac:dyDescent="0.3">
      <c r="A5540" s="5" t="s">
        <v>6524</v>
      </c>
      <c r="B5540" s="7" t="s">
        <v>36</v>
      </c>
      <c r="C5540" s="15">
        <v>38.856679999999997</v>
      </c>
      <c r="D5540" s="15">
        <v>0</v>
      </c>
      <c r="E5540" s="15">
        <f t="shared" si="538"/>
        <v>0</v>
      </c>
      <c r="F5540" s="15">
        <v>0</v>
      </c>
      <c r="G5540" s="15">
        <v>0</v>
      </c>
      <c r="H5540" s="15">
        <v>0</v>
      </c>
    </row>
    <row r="5541" spans="1:8" ht="16.5" thickTop="1" thickBot="1" x14ac:dyDescent="0.3">
      <c r="A5541" s="5" t="s">
        <v>6525</v>
      </c>
      <c r="B5541" s="6" t="s">
        <v>6526</v>
      </c>
      <c r="C5541" s="14">
        <v>129.99934999999999</v>
      </c>
      <c r="D5541" s="14">
        <v>130</v>
      </c>
      <c r="E5541" s="14">
        <f t="shared" si="538"/>
        <v>130</v>
      </c>
      <c r="F5541" s="14">
        <f>SUM(F5542,F5544)</f>
        <v>130</v>
      </c>
      <c r="G5541" s="14">
        <f>SUM(G5542,G5544)</f>
        <v>0</v>
      </c>
      <c r="H5541" s="14">
        <f>SUM(H5542,H5544)</f>
        <v>0</v>
      </c>
    </row>
    <row r="5542" spans="1:8" ht="16.5" thickTop="1" thickBot="1" x14ac:dyDescent="0.3">
      <c r="A5542" s="5" t="s">
        <v>6527</v>
      </c>
      <c r="B5542" s="7" t="s">
        <v>20</v>
      </c>
      <c r="C5542" s="15">
        <v>110</v>
      </c>
      <c r="D5542" s="15">
        <v>110</v>
      </c>
      <c r="E5542" s="15">
        <f t="shared" si="538"/>
        <v>110</v>
      </c>
      <c r="F5542" s="15">
        <f>SUM(F5543)</f>
        <v>110</v>
      </c>
      <c r="G5542" s="15">
        <f>SUM(G5543)</f>
        <v>0</v>
      </c>
      <c r="H5542" s="15">
        <f>SUM(H5543)</f>
        <v>0</v>
      </c>
    </row>
    <row r="5543" spans="1:8" ht="16.5" thickTop="1" thickBot="1" x14ac:dyDescent="0.3">
      <c r="A5543" s="5" t="s">
        <v>6528</v>
      </c>
      <c r="B5543" s="8" t="s">
        <v>28</v>
      </c>
      <c r="C5543" s="15">
        <v>110</v>
      </c>
      <c r="D5543" s="15">
        <v>110</v>
      </c>
      <c r="E5543" s="15">
        <f t="shared" si="538"/>
        <v>110</v>
      </c>
      <c r="F5543" s="15">
        <v>110</v>
      </c>
      <c r="G5543" s="15">
        <v>0</v>
      </c>
      <c r="H5543" s="15">
        <v>0</v>
      </c>
    </row>
    <row r="5544" spans="1:8" ht="16.5" thickTop="1" thickBot="1" x14ac:dyDescent="0.3">
      <c r="A5544" s="5" t="s">
        <v>6529</v>
      </c>
      <c r="B5544" s="7" t="s">
        <v>36</v>
      </c>
      <c r="C5544" s="15">
        <v>19.99935</v>
      </c>
      <c r="D5544" s="15">
        <v>20</v>
      </c>
      <c r="E5544" s="15">
        <f t="shared" si="538"/>
        <v>20</v>
      </c>
      <c r="F5544" s="15">
        <v>20</v>
      </c>
      <c r="G5544" s="15">
        <v>0</v>
      </c>
      <c r="H5544" s="15">
        <v>0</v>
      </c>
    </row>
    <row r="5545" spans="1:8" ht="31.5" thickTop="1" thickBot="1" x14ac:dyDescent="0.3">
      <c r="A5545" s="5" t="s">
        <v>6530</v>
      </c>
      <c r="B5545" s="6" t="s">
        <v>6531</v>
      </c>
      <c r="C5545" s="14">
        <v>289.99851000000001</v>
      </c>
      <c r="D5545" s="14">
        <v>290</v>
      </c>
      <c r="E5545" s="14">
        <f t="shared" si="538"/>
        <v>290</v>
      </c>
      <c r="F5545" s="14">
        <f>SUM(F5546,F5548)</f>
        <v>290</v>
      </c>
      <c r="G5545" s="14">
        <f>SUM(G5546,G5548)</f>
        <v>0</v>
      </c>
      <c r="H5545" s="14">
        <f>SUM(H5546,H5548)</f>
        <v>0</v>
      </c>
    </row>
    <row r="5546" spans="1:8" ht="16.5" thickTop="1" thickBot="1" x14ac:dyDescent="0.3">
      <c r="A5546" s="5" t="s">
        <v>6532</v>
      </c>
      <c r="B5546" s="7" t="s">
        <v>20</v>
      </c>
      <c r="C5546" s="15">
        <v>199.99921000000001</v>
      </c>
      <c r="D5546" s="15">
        <v>180</v>
      </c>
      <c r="E5546" s="15">
        <f t="shared" si="538"/>
        <v>180</v>
      </c>
      <c r="F5546" s="15">
        <f>SUM(F5547)</f>
        <v>180</v>
      </c>
      <c r="G5546" s="15">
        <f>SUM(G5547)</f>
        <v>0</v>
      </c>
      <c r="H5546" s="15">
        <f>SUM(H5547)</f>
        <v>0</v>
      </c>
    </row>
    <row r="5547" spans="1:8" ht="16.5" thickTop="1" thickBot="1" x14ac:dyDescent="0.3">
      <c r="A5547" s="5" t="s">
        <v>6533</v>
      </c>
      <c r="B5547" s="8" t="s">
        <v>28</v>
      </c>
      <c r="C5547" s="15">
        <v>199.99921000000001</v>
      </c>
      <c r="D5547" s="15">
        <v>180</v>
      </c>
      <c r="E5547" s="15">
        <f t="shared" si="538"/>
        <v>180</v>
      </c>
      <c r="F5547" s="15">
        <v>180</v>
      </c>
      <c r="G5547" s="15">
        <v>0</v>
      </c>
      <c r="H5547" s="15">
        <v>0</v>
      </c>
    </row>
    <row r="5548" spans="1:8" ht="16.5" thickTop="1" thickBot="1" x14ac:dyDescent="0.3">
      <c r="A5548" s="5" t="s">
        <v>6534</v>
      </c>
      <c r="B5548" s="7" t="s">
        <v>36</v>
      </c>
      <c r="C5548" s="15">
        <v>89.999300000000005</v>
      </c>
      <c r="D5548" s="15">
        <v>110</v>
      </c>
      <c r="E5548" s="15">
        <f t="shared" si="538"/>
        <v>110</v>
      </c>
      <c r="F5548" s="15">
        <v>110</v>
      </c>
      <c r="G5548" s="15">
        <v>0</v>
      </c>
      <c r="H5548" s="15">
        <v>0</v>
      </c>
    </row>
    <row r="5549" spans="1:8" ht="31.5" thickTop="1" thickBot="1" x14ac:dyDescent="0.3">
      <c r="A5549" s="5" t="s">
        <v>6535</v>
      </c>
      <c r="B5549" s="6" t="s">
        <v>6536</v>
      </c>
      <c r="C5549" s="14">
        <v>154.99968999999999</v>
      </c>
      <c r="D5549" s="14">
        <v>115</v>
      </c>
      <c r="E5549" s="14">
        <f t="shared" si="538"/>
        <v>115</v>
      </c>
      <c r="F5549" s="14">
        <f>SUM(F5550,F5552)</f>
        <v>115</v>
      </c>
      <c r="G5549" s="14">
        <f>SUM(G5550,G5552)</f>
        <v>0</v>
      </c>
      <c r="H5549" s="14">
        <f>SUM(H5550,H5552)</f>
        <v>0</v>
      </c>
    </row>
    <row r="5550" spans="1:8" ht="16.5" thickTop="1" thickBot="1" x14ac:dyDescent="0.3">
      <c r="A5550" s="5" t="s">
        <v>6537</v>
      </c>
      <c r="B5550" s="7" t="s">
        <v>20</v>
      </c>
      <c r="C5550" s="15">
        <v>154.99968999999999</v>
      </c>
      <c r="D5550" s="15">
        <v>115</v>
      </c>
      <c r="E5550" s="15">
        <f t="shared" si="538"/>
        <v>115</v>
      </c>
      <c r="F5550" s="15">
        <f>SUM(F5551)</f>
        <v>115</v>
      </c>
      <c r="G5550" s="15">
        <f>SUM(G5551)</f>
        <v>0</v>
      </c>
      <c r="H5550" s="15">
        <f>SUM(H5551)</f>
        <v>0</v>
      </c>
    </row>
    <row r="5551" spans="1:8" ht="16.5" thickTop="1" thickBot="1" x14ac:dyDescent="0.3">
      <c r="A5551" s="5" t="s">
        <v>6538</v>
      </c>
      <c r="B5551" s="8" t="s">
        <v>28</v>
      </c>
      <c r="C5551" s="15">
        <v>154.99968999999999</v>
      </c>
      <c r="D5551" s="15">
        <v>115</v>
      </c>
      <c r="E5551" s="15">
        <f t="shared" si="538"/>
        <v>115</v>
      </c>
      <c r="F5551" s="15">
        <v>115</v>
      </c>
      <c r="G5551" s="15">
        <v>0</v>
      </c>
      <c r="H5551" s="15">
        <v>0</v>
      </c>
    </row>
    <row r="5552" spans="1:8" ht="16.5" thickTop="1" thickBot="1" x14ac:dyDescent="0.3">
      <c r="A5552" s="5" t="s">
        <v>6539</v>
      </c>
      <c r="B5552" s="7" t="s">
        <v>36</v>
      </c>
      <c r="C5552" s="15">
        <v>0</v>
      </c>
      <c r="D5552" s="15">
        <v>0</v>
      </c>
      <c r="E5552" s="15">
        <f t="shared" si="538"/>
        <v>0</v>
      </c>
      <c r="F5552" s="15">
        <v>0</v>
      </c>
      <c r="G5552" s="15">
        <v>0</v>
      </c>
      <c r="H5552" s="15">
        <v>0</v>
      </c>
    </row>
    <row r="5553" spans="1:8" ht="16.5" thickTop="1" thickBot="1" x14ac:dyDescent="0.3">
      <c r="A5553" s="5" t="s">
        <v>6540</v>
      </c>
      <c r="B5553" s="6" t="s">
        <v>6541</v>
      </c>
      <c r="C5553" s="14">
        <v>199.73639</v>
      </c>
      <c r="D5553" s="14">
        <v>200</v>
      </c>
      <c r="E5553" s="14">
        <f t="shared" si="538"/>
        <v>200</v>
      </c>
      <c r="F5553" s="14">
        <f>SUM(F5554,F5556)</f>
        <v>200</v>
      </c>
      <c r="G5553" s="14">
        <f>SUM(G5554,G5556)</f>
        <v>0</v>
      </c>
      <c r="H5553" s="14">
        <f>SUM(H5554,H5556)</f>
        <v>0</v>
      </c>
    </row>
    <row r="5554" spans="1:8" ht="16.5" thickTop="1" thickBot="1" x14ac:dyDescent="0.3">
      <c r="A5554" s="5" t="s">
        <v>6542</v>
      </c>
      <c r="B5554" s="7" t="s">
        <v>20</v>
      </c>
      <c r="C5554" s="15">
        <v>122.73639</v>
      </c>
      <c r="D5554" s="15">
        <v>123</v>
      </c>
      <c r="E5554" s="15">
        <f t="shared" si="538"/>
        <v>186</v>
      </c>
      <c r="F5554" s="15">
        <f>SUM(F5555)</f>
        <v>186</v>
      </c>
      <c r="G5554" s="15">
        <f>SUM(G5555)</f>
        <v>0</v>
      </c>
      <c r="H5554" s="15">
        <f>SUM(H5555)</f>
        <v>0</v>
      </c>
    </row>
    <row r="5555" spans="1:8" ht="16.5" thickTop="1" thickBot="1" x14ac:dyDescent="0.3">
      <c r="A5555" s="5" t="s">
        <v>6543</v>
      </c>
      <c r="B5555" s="8" t="s">
        <v>28</v>
      </c>
      <c r="C5555" s="15">
        <v>122.73639</v>
      </c>
      <c r="D5555" s="15">
        <v>123</v>
      </c>
      <c r="E5555" s="15">
        <f t="shared" si="538"/>
        <v>186</v>
      </c>
      <c r="F5555" s="15">
        <v>186</v>
      </c>
      <c r="G5555" s="15">
        <v>0</v>
      </c>
      <c r="H5555" s="15">
        <v>0</v>
      </c>
    </row>
    <row r="5556" spans="1:8" ht="16.5" thickTop="1" thickBot="1" x14ac:dyDescent="0.3">
      <c r="A5556" s="5" t="s">
        <v>6544</v>
      </c>
      <c r="B5556" s="7" t="s">
        <v>36</v>
      </c>
      <c r="C5556" s="15">
        <v>77</v>
      </c>
      <c r="D5556" s="15">
        <v>77</v>
      </c>
      <c r="E5556" s="15">
        <f t="shared" si="538"/>
        <v>14</v>
      </c>
      <c r="F5556" s="15">
        <v>14</v>
      </c>
      <c r="G5556" s="15">
        <v>0</v>
      </c>
      <c r="H5556" s="15">
        <v>0</v>
      </c>
    </row>
    <row r="5557" spans="1:8" ht="31.5" thickTop="1" thickBot="1" x14ac:dyDescent="0.3">
      <c r="A5557" s="5" t="s">
        <v>6545</v>
      </c>
      <c r="B5557" s="6" t="s">
        <v>6546</v>
      </c>
      <c r="C5557" s="14">
        <v>139.67131999999998</v>
      </c>
      <c r="D5557" s="14">
        <v>140</v>
      </c>
      <c r="E5557" s="14">
        <f t="shared" si="538"/>
        <v>170</v>
      </c>
      <c r="F5557" s="14">
        <f>SUM(F5558,F5560)</f>
        <v>170</v>
      </c>
      <c r="G5557" s="14">
        <f>SUM(G5558,G5560)</f>
        <v>0</v>
      </c>
      <c r="H5557" s="14">
        <f>SUM(H5558,H5560)</f>
        <v>0</v>
      </c>
    </row>
    <row r="5558" spans="1:8" ht="16.5" thickTop="1" thickBot="1" x14ac:dyDescent="0.3">
      <c r="A5558" s="5" t="s">
        <v>6547</v>
      </c>
      <c r="B5558" s="7" t="s">
        <v>20</v>
      </c>
      <c r="C5558" s="15">
        <v>71.694559999999996</v>
      </c>
      <c r="D5558" s="15">
        <v>70</v>
      </c>
      <c r="E5558" s="15">
        <f t="shared" si="538"/>
        <v>100</v>
      </c>
      <c r="F5558" s="15">
        <f>SUM(F5559)</f>
        <v>100</v>
      </c>
      <c r="G5558" s="15">
        <f>SUM(G5559)</f>
        <v>0</v>
      </c>
      <c r="H5558" s="15">
        <f>SUM(H5559)</f>
        <v>0</v>
      </c>
    </row>
    <row r="5559" spans="1:8" ht="16.5" thickTop="1" thickBot="1" x14ac:dyDescent="0.3">
      <c r="A5559" s="5" t="s">
        <v>6548</v>
      </c>
      <c r="B5559" s="8" t="s">
        <v>28</v>
      </c>
      <c r="C5559" s="15">
        <v>71.694559999999996</v>
      </c>
      <c r="D5559" s="15">
        <v>70</v>
      </c>
      <c r="E5559" s="15">
        <f t="shared" si="538"/>
        <v>100</v>
      </c>
      <c r="F5559" s="15">
        <v>100</v>
      </c>
      <c r="G5559" s="15">
        <v>0</v>
      </c>
      <c r="H5559" s="15">
        <v>0</v>
      </c>
    </row>
    <row r="5560" spans="1:8" ht="16.5" thickTop="1" thickBot="1" x14ac:dyDescent="0.3">
      <c r="A5560" s="5" t="s">
        <v>6549</v>
      </c>
      <c r="B5560" s="7" t="s">
        <v>36</v>
      </c>
      <c r="C5560" s="15">
        <v>67.976759999999999</v>
      </c>
      <c r="D5560" s="15">
        <v>70</v>
      </c>
      <c r="E5560" s="15">
        <f t="shared" si="538"/>
        <v>70</v>
      </c>
      <c r="F5560" s="15">
        <v>70</v>
      </c>
      <c r="G5560" s="15">
        <v>0</v>
      </c>
      <c r="H5560" s="15">
        <v>0</v>
      </c>
    </row>
    <row r="5561" spans="1:8" ht="31.5" thickTop="1" thickBot="1" x14ac:dyDescent="0.3">
      <c r="A5561" s="5" t="s">
        <v>6550</v>
      </c>
      <c r="B5561" s="6" t="s">
        <v>6551</v>
      </c>
      <c r="C5561" s="14">
        <v>180</v>
      </c>
      <c r="D5561" s="14">
        <v>180</v>
      </c>
      <c r="E5561" s="14">
        <f t="shared" si="538"/>
        <v>175</v>
      </c>
      <c r="F5561" s="14">
        <f>SUM(F5562,F5564)</f>
        <v>175</v>
      </c>
      <c r="G5561" s="14">
        <f>SUM(G5562,G5564)</f>
        <v>0</v>
      </c>
      <c r="H5561" s="14">
        <f>SUM(H5562,H5564)</f>
        <v>0</v>
      </c>
    </row>
    <row r="5562" spans="1:8" ht="16.5" thickTop="1" thickBot="1" x14ac:dyDescent="0.3">
      <c r="A5562" s="5" t="s">
        <v>6552</v>
      </c>
      <c r="B5562" s="7" t="s">
        <v>20</v>
      </c>
      <c r="C5562" s="15">
        <v>155</v>
      </c>
      <c r="D5562" s="15">
        <v>155</v>
      </c>
      <c r="E5562" s="15">
        <f t="shared" si="538"/>
        <v>175</v>
      </c>
      <c r="F5562" s="15">
        <f>SUM(F5563)</f>
        <v>175</v>
      </c>
      <c r="G5562" s="15">
        <f>SUM(G5563)</f>
        <v>0</v>
      </c>
      <c r="H5562" s="15">
        <f>SUM(H5563)</f>
        <v>0</v>
      </c>
    </row>
    <row r="5563" spans="1:8" ht="16.5" thickTop="1" thickBot="1" x14ac:dyDescent="0.3">
      <c r="A5563" s="5" t="s">
        <v>6553</v>
      </c>
      <c r="B5563" s="8" t="s">
        <v>28</v>
      </c>
      <c r="C5563" s="15">
        <v>155</v>
      </c>
      <c r="D5563" s="15">
        <v>155</v>
      </c>
      <c r="E5563" s="15">
        <f t="shared" si="538"/>
        <v>175</v>
      </c>
      <c r="F5563" s="15">
        <v>175</v>
      </c>
      <c r="G5563" s="15">
        <v>0</v>
      </c>
      <c r="H5563" s="15">
        <v>0</v>
      </c>
    </row>
    <row r="5564" spans="1:8" ht="16.5" thickTop="1" thickBot="1" x14ac:dyDescent="0.3">
      <c r="A5564" s="5" t="s">
        <v>6554</v>
      </c>
      <c r="B5564" s="7" t="s">
        <v>36</v>
      </c>
      <c r="C5564" s="15">
        <v>25</v>
      </c>
      <c r="D5564" s="15">
        <v>25</v>
      </c>
      <c r="E5564" s="15">
        <f t="shared" si="538"/>
        <v>0</v>
      </c>
      <c r="F5564" s="15">
        <v>0</v>
      </c>
      <c r="G5564" s="15">
        <v>0</v>
      </c>
      <c r="H5564" s="15">
        <v>0</v>
      </c>
    </row>
    <row r="5565" spans="1:8" ht="31.5" thickTop="1" thickBot="1" x14ac:dyDescent="0.3">
      <c r="A5565" s="5" t="s">
        <v>6555</v>
      </c>
      <c r="B5565" s="6" t="s">
        <v>6556</v>
      </c>
      <c r="C5565" s="14">
        <v>149.99673999999999</v>
      </c>
      <c r="D5565" s="14">
        <v>150</v>
      </c>
      <c r="E5565" s="14">
        <f t="shared" si="538"/>
        <v>180</v>
      </c>
      <c r="F5565" s="14">
        <f t="shared" ref="F5565:H5566" si="541">SUM(F5566)</f>
        <v>180</v>
      </c>
      <c r="G5565" s="14">
        <f t="shared" si="541"/>
        <v>0</v>
      </c>
      <c r="H5565" s="14">
        <f t="shared" si="541"/>
        <v>0</v>
      </c>
    </row>
    <row r="5566" spans="1:8" ht="16.5" thickTop="1" thickBot="1" x14ac:dyDescent="0.3">
      <c r="A5566" s="5" t="s">
        <v>6557</v>
      </c>
      <c r="B5566" s="7" t="s">
        <v>20</v>
      </c>
      <c r="C5566" s="15">
        <v>149.99673999999999</v>
      </c>
      <c r="D5566" s="15">
        <v>150</v>
      </c>
      <c r="E5566" s="15">
        <f t="shared" si="538"/>
        <v>180</v>
      </c>
      <c r="F5566" s="15">
        <f t="shared" si="541"/>
        <v>180</v>
      </c>
      <c r="G5566" s="15">
        <f t="shared" si="541"/>
        <v>0</v>
      </c>
      <c r="H5566" s="15">
        <f t="shared" si="541"/>
        <v>0</v>
      </c>
    </row>
    <row r="5567" spans="1:8" ht="16.5" thickTop="1" thickBot="1" x14ac:dyDescent="0.3">
      <c r="A5567" s="5" t="s">
        <v>6558</v>
      </c>
      <c r="B5567" s="8" t="s">
        <v>28</v>
      </c>
      <c r="C5567" s="15">
        <v>149.99673999999999</v>
      </c>
      <c r="D5567" s="15">
        <v>150</v>
      </c>
      <c r="E5567" s="15">
        <f t="shared" si="538"/>
        <v>180</v>
      </c>
      <c r="F5567" s="15">
        <v>180</v>
      </c>
      <c r="G5567" s="15">
        <v>0</v>
      </c>
      <c r="H5567" s="15">
        <v>0</v>
      </c>
    </row>
    <row r="5568" spans="1:8" ht="31.5" thickTop="1" thickBot="1" x14ac:dyDescent="0.3">
      <c r="A5568" s="5" t="s">
        <v>6559</v>
      </c>
      <c r="B5568" s="6" t="s">
        <v>6560</v>
      </c>
      <c r="C5568" s="14">
        <v>49.998980000000003</v>
      </c>
      <c r="D5568" s="14">
        <v>50</v>
      </c>
      <c r="E5568" s="14">
        <f t="shared" si="538"/>
        <v>50</v>
      </c>
      <c r="F5568" s="14">
        <f>SUM(F5569,F5571)</f>
        <v>50</v>
      </c>
      <c r="G5568" s="14">
        <f>SUM(G5569,G5571)</f>
        <v>0</v>
      </c>
      <c r="H5568" s="14">
        <f>SUM(H5569,H5571)</f>
        <v>0</v>
      </c>
    </row>
    <row r="5569" spans="1:8" ht="16.5" thickTop="1" thickBot="1" x14ac:dyDescent="0.3">
      <c r="A5569" s="5" t="s">
        <v>6561</v>
      </c>
      <c r="B5569" s="7" t="s">
        <v>20</v>
      </c>
      <c r="C5569" s="15">
        <v>27.998999999999999</v>
      </c>
      <c r="D5569" s="15">
        <v>28</v>
      </c>
      <c r="E5569" s="15">
        <f t="shared" si="538"/>
        <v>40</v>
      </c>
      <c r="F5569" s="15">
        <f>SUM(F5570)</f>
        <v>40</v>
      </c>
      <c r="G5569" s="15">
        <f>SUM(G5570)</f>
        <v>0</v>
      </c>
      <c r="H5569" s="15">
        <f>SUM(H5570)</f>
        <v>0</v>
      </c>
    </row>
    <row r="5570" spans="1:8" ht="16.5" thickTop="1" thickBot="1" x14ac:dyDescent="0.3">
      <c r="A5570" s="5" t="s">
        <v>6562</v>
      </c>
      <c r="B5570" s="8" t="s">
        <v>28</v>
      </c>
      <c r="C5570" s="15">
        <v>27.998999999999999</v>
      </c>
      <c r="D5570" s="15">
        <v>28</v>
      </c>
      <c r="E5570" s="15">
        <f t="shared" si="538"/>
        <v>40</v>
      </c>
      <c r="F5570" s="15">
        <v>40</v>
      </c>
      <c r="G5570" s="15">
        <v>0</v>
      </c>
      <c r="H5570" s="15">
        <v>0</v>
      </c>
    </row>
    <row r="5571" spans="1:8" ht="16.5" thickTop="1" thickBot="1" x14ac:dyDescent="0.3">
      <c r="A5571" s="5" t="s">
        <v>6563</v>
      </c>
      <c r="B5571" s="7" t="s">
        <v>36</v>
      </c>
      <c r="C5571" s="15">
        <v>21.999980000000001</v>
      </c>
      <c r="D5571" s="15">
        <v>22</v>
      </c>
      <c r="E5571" s="15">
        <f t="shared" si="538"/>
        <v>10</v>
      </c>
      <c r="F5571" s="15">
        <v>10</v>
      </c>
      <c r="G5571" s="15">
        <v>0</v>
      </c>
      <c r="H5571" s="15">
        <v>0</v>
      </c>
    </row>
    <row r="5572" spans="1:8" ht="31.5" thickTop="1" thickBot="1" x14ac:dyDescent="0.3">
      <c r="A5572" s="5" t="s">
        <v>6564</v>
      </c>
      <c r="B5572" s="6" t="s">
        <v>6565</v>
      </c>
      <c r="C5572" s="14">
        <v>308.10395999999997</v>
      </c>
      <c r="D5572" s="14">
        <v>300</v>
      </c>
      <c r="E5572" s="14">
        <f t="shared" si="538"/>
        <v>300</v>
      </c>
      <c r="F5572" s="14">
        <f>SUM(F5573,F5575)</f>
        <v>300</v>
      </c>
      <c r="G5572" s="14">
        <f>SUM(G5573,G5575)</f>
        <v>0</v>
      </c>
      <c r="H5572" s="14">
        <f>SUM(H5573,H5575)</f>
        <v>0</v>
      </c>
    </row>
    <row r="5573" spans="1:8" ht="16.5" thickTop="1" thickBot="1" x14ac:dyDescent="0.3">
      <c r="A5573" s="5" t="s">
        <v>6566</v>
      </c>
      <c r="B5573" s="7" t="s">
        <v>20</v>
      </c>
      <c r="C5573" s="15">
        <v>306.10478999999998</v>
      </c>
      <c r="D5573" s="15">
        <v>300</v>
      </c>
      <c r="E5573" s="15">
        <f t="shared" si="538"/>
        <v>285</v>
      </c>
      <c r="F5573" s="15">
        <f>SUM(F5574)</f>
        <v>285</v>
      </c>
      <c r="G5573" s="15">
        <f>SUM(G5574)</f>
        <v>0</v>
      </c>
      <c r="H5573" s="15">
        <f>SUM(H5574)</f>
        <v>0</v>
      </c>
    </row>
    <row r="5574" spans="1:8" ht="16.5" thickTop="1" thickBot="1" x14ac:dyDescent="0.3">
      <c r="A5574" s="5" t="s">
        <v>6567</v>
      </c>
      <c r="B5574" s="8" t="s">
        <v>28</v>
      </c>
      <c r="C5574" s="15">
        <v>306.10478999999998</v>
      </c>
      <c r="D5574" s="15">
        <v>300</v>
      </c>
      <c r="E5574" s="15">
        <f t="shared" ref="E5574:E5637" si="542">SUM(F5574:H5574)</f>
        <v>285</v>
      </c>
      <c r="F5574" s="15">
        <v>285</v>
      </c>
      <c r="G5574" s="15">
        <v>0</v>
      </c>
      <c r="H5574" s="15">
        <v>0</v>
      </c>
    </row>
    <row r="5575" spans="1:8" ht="16.5" thickTop="1" thickBot="1" x14ac:dyDescent="0.3">
      <c r="A5575" s="5" t="s">
        <v>6568</v>
      </c>
      <c r="B5575" s="7" t="s">
        <v>36</v>
      </c>
      <c r="C5575" s="15">
        <v>1.9991699999999999</v>
      </c>
      <c r="D5575" s="15">
        <v>0</v>
      </c>
      <c r="E5575" s="15">
        <f t="shared" si="542"/>
        <v>15</v>
      </c>
      <c r="F5575" s="15">
        <v>15</v>
      </c>
      <c r="G5575" s="15">
        <v>0</v>
      </c>
      <c r="H5575" s="15">
        <v>0</v>
      </c>
    </row>
    <row r="5576" spans="1:8" ht="46.5" thickTop="1" thickBot="1" x14ac:dyDescent="0.3">
      <c r="A5576" s="5" t="s">
        <v>6569</v>
      </c>
      <c r="B5576" s="6" t="s">
        <v>6570</v>
      </c>
      <c r="C5576" s="14">
        <v>193</v>
      </c>
      <c r="D5576" s="14">
        <v>193</v>
      </c>
      <c r="E5576" s="14">
        <f t="shared" si="542"/>
        <v>193</v>
      </c>
      <c r="F5576" s="14">
        <f>SUM(F5577,F5579)</f>
        <v>193</v>
      </c>
      <c r="G5576" s="14">
        <f>SUM(G5577,G5579)</f>
        <v>0</v>
      </c>
      <c r="H5576" s="14">
        <f>SUM(H5577,H5579)</f>
        <v>0</v>
      </c>
    </row>
    <row r="5577" spans="1:8" ht="16.5" thickTop="1" thickBot="1" x14ac:dyDescent="0.3">
      <c r="A5577" s="5" t="s">
        <v>6571</v>
      </c>
      <c r="B5577" s="7" t="s">
        <v>20</v>
      </c>
      <c r="C5577" s="15">
        <v>193</v>
      </c>
      <c r="D5577" s="15">
        <v>193</v>
      </c>
      <c r="E5577" s="15">
        <f t="shared" si="542"/>
        <v>193</v>
      </c>
      <c r="F5577" s="15">
        <f>SUM(F5578)</f>
        <v>193</v>
      </c>
      <c r="G5577" s="15">
        <f>SUM(G5578)</f>
        <v>0</v>
      </c>
      <c r="H5577" s="15">
        <f>SUM(H5578)</f>
        <v>0</v>
      </c>
    </row>
    <row r="5578" spans="1:8" ht="16.5" thickTop="1" thickBot="1" x14ac:dyDescent="0.3">
      <c r="A5578" s="5" t="s">
        <v>6572</v>
      </c>
      <c r="B5578" s="8" t="s">
        <v>28</v>
      </c>
      <c r="C5578" s="15">
        <v>193</v>
      </c>
      <c r="D5578" s="15">
        <v>193</v>
      </c>
      <c r="E5578" s="15">
        <f t="shared" si="542"/>
        <v>193</v>
      </c>
      <c r="F5578" s="15">
        <v>193</v>
      </c>
      <c r="G5578" s="15">
        <v>0</v>
      </c>
      <c r="H5578" s="15">
        <v>0</v>
      </c>
    </row>
    <row r="5579" spans="1:8" ht="16.5" thickTop="1" thickBot="1" x14ac:dyDescent="0.3">
      <c r="A5579" s="5" t="s">
        <v>6573</v>
      </c>
      <c r="B5579" s="7" t="s">
        <v>36</v>
      </c>
      <c r="C5579" s="15">
        <v>0</v>
      </c>
      <c r="D5579" s="15">
        <v>0</v>
      </c>
      <c r="E5579" s="15">
        <f t="shared" si="542"/>
        <v>0</v>
      </c>
      <c r="F5579" s="15">
        <v>0</v>
      </c>
      <c r="G5579" s="15">
        <v>0</v>
      </c>
      <c r="H5579" s="15">
        <v>0</v>
      </c>
    </row>
    <row r="5580" spans="1:8" ht="31.5" thickTop="1" thickBot="1" x14ac:dyDescent="0.3">
      <c r="A5580" s="5" t="s">
        <v>6574</v>
      </c>
      <c r="B5580" s="6" t="s">
        <v>6575</v>
      </c>
      <c r="C5580" s="14">
        <v>150</v>
      </c>
      <c r="D5580" s="14">
        <v>150</v>
      </c>
      <c r="E5580" s="14">
        <f t="shared" si="542"/>
        <v>150</v>
      </c>
      <c r="F5580" s="14">
        <f>SUM(F5581,F5583)</f>
        <v>150</v>
      </c>
      <c r="G5580" s="14">
        <f>SUM(G5581,G5583)</f>
        <v>0</v>
      </c>
      <c r="H5580" s="14">
        <f>SUM(H5581,H5583)</f>
        <v>0</v>
      </c>
    </row>
    <row r="5581" spans="1:8" ht="16.5" thickTop="1" thickBot="1" x14ac:dyDescent="0.3">
      <c r="A5581" s="5" t="s">
        <v>6576</v>
      </c>
      <c r="B5581" s="7" t="s">
        <v>20</v>
      </c>
      <c r="C5581" s="15">
        <v>150</v>
      </c>
      <c r="D5581" s="15">
        <v>150</v>
      </c>
      <c r="E5581" s="15">
        <f t="shared" si="542"/>
        <v>150</v>
      </c>
      <c r="F5581" s="15">
        <f>SUM(F5582)</f>
        <v>150</v>
      </c>
      <c r="G5581" s="15">
        <f>SUM(G5582)</f>
        <v>0</v>
      </c>
      <c r="H5581" s="15">
        <f>SUM(H5582)</f>
        <v>0</v>
      </c>
    </row>
    <row r="5582" spans="1:8" ht="16.5" thickTop="1" thickBot="1" x14ac:dyDescent="0.3">
      <c r="A5582" s="5" t="s">
        <v>6577</v>
      </c>
      <c r="B5582" s="8" t="s">
        <v>28</v>
      </c>
      <c r="C5582" s="15">
        <v>150</v>
      </c>
      <c r="D5582" s="15">
        <v>150</v>
      </c>
      <c r="E5582" s="15">
        <f t="shared" si="542"/>
        <v>150</v>
      </c>
      <c r="F5582" s="15">
        <v>150</v>
      </c>
      <c r="G5582" s="15">
        <v>0</v>
      </c>
      <c r="H5582" s="15">
        <v>0</v>
      </c>
    </row>
    <row r="5583" spans="1:8" ht="16.5" thickTop="1" thickBot="1" x14ac:dyDescent="0.3">
      <c r="A5583" s="5" t="s">
        <v>6578</v>
      </c>
      <c r="B5583" s="7" t="s">
        <v>36</v>
      </c>
      <c r="C5583" s="15">
        <v>0</v>
      </c>
      <c r="D5583" s="15">
        <v>0</v>
      </c>
      <c r="E5583" s="15">
        <f t="shared" si="542"/>
        <v>0</v>
      </c>
      <c r="F5583" s="15">
        <v>0</v>
      </c>
      <c r="G5583" s="15">
        <v>0</v>
      </c>
      <c r="H5583" s="15">
        <v>0</v>
      </c>
    </row>
    <row r="5584" spans="1:8" ht="46.5" thickTop="1" thickBot="1" x14ac:dyDescent="0.3">
      <c r="A5584" s="5" t="s">
        <v>6579</v>
      </c>
      <c r="B5584" s="6" t="s">
        <v>6580</v>
      </c>
      <c r="C5584" s="14">
        <v>119.97835000000001</v>
      </c>
      <c r="D5584" s="14">
        <v>120</v>
      </c>
      <c r="E5584" s="14">
        <f t="shared" si="542"/>
        <v>120</v>
      </c>
      <c r="F5584" s="14">
        <f>SUM(F5585,F5587)</f>
        <v>120</v>
      </c>
      <c r="G5584" s="14">
        <f>SUM(G5585,G5587)</f>
        <v>0</v>
      </c>
      <c r="H5584" s="14">
        <f>SUM(H5585,H5587)</f>
        <v>0</v>
      </c>
    </row>
    <row r="5585" spans="1:8" ht="16.5" thickTop="1" thickBot="1" x14ac:dyDescent="0.3">
      <c r="A5585" s="5" t="s">
        <v>6581</v>
      </c>
      <c r="B5585" s="7" t="s">
        <v>20</v>
      </c>
      <c r="C5585" s="15">
        <v>119.97835000000001</v>
      </c>
      <c r="D5585" s="15">
        <v>120</v>
      </c>
      <c r="E5585" s="15">
        <f t="shared" si="542"/>
        <v>120</v>
      </c>
      <c r="F5585" s="15">
        <f>SUM(F5586)</f>
        <v>120</v>
      </c>
      <c r="G5585" s="15">
        <f>SUM(G5586)</f>
        <v>0</v>
      </c>
      <c r="H5585" s="15">
        <f>SUM(H5586)</f>
        <v>0</v>
      </c>
    </row>
    <row r="5586" spans="1:8" ht="16.5" thickTop="1" thickBot="1" x14ac:dyDescent="0.3">
      <c r="A5586" s="5" t="s">
        <v>6582</v>
      </c>
      <c r="B5586" s="8" t="s">
        <v>28</v>
      </c>
      <c r="C5586" s="15">
        <v>119.97835000000001</v>
      </c>
      <c r="D5586" s="15">
        <v>120</v>
      </c>
      <c r="E5586" s="15">
        <f t="shared" si="542"/>
        <v>120</v>
      </c>
      <c r="F5586" s="15">
        <v>120</v>
      </c>
      <c r="G5586" s="15">
        <v>0</v>
      </c>
      <c r="H5586" s="15">
        <v>0</v>
      </c>
    </row>
    <row r="5587" spans="1:8" ht="16.5" thickTop="1" thickBot="1" x14ac:dyDescent="0.3">
      <c r="A5587" s="5" t="s">
        <v>6583</v>
      </c>
      <c r="B5587" s="7" t="s">
        <v>36</v>
      </c>
      <c r="C5587" s="15">
        <v>0</v>
      </c>
      <c r="D5587" s="15">
        <v>0</v>
      </c>
      <c r="E5587" s="15">
        <f t="shared" si="542"/>
        <v>0</v>
      </c>
      <c r="F5587" s="15">
        <v>0</v>
      </c>
      <c r="G5587" s="15">
        <v>0</v>
      </c>
      <c r="H5587" s="15">
        <v>0</v>
      </c>
    </row>
    <row r="5588" spans="1:8" ht="46.5" thickTop="1" thickBot="1" x14ac:dyDescent="0.3">
      <c r="A5588" s="5" t="s">
        <v>6584</v>
      </c>
      <c r="B5588" s="6" t="s">
        <v>6585</v>
      </c>
      <c r="C5588" s="14">
        <v>174.96693999999999</v>
      </c>
      <c r="D5588" s="14">
        <v>175</v>
      </c>
      <c r="E5588" s="14">
        <f t="shared" si="542"/>
        <v>175</v>
      </c>
      <c r="F5588" s="14">
        <f>SUM(F5589,F5591)</f>
        <v>175</v>
      </c>
      <c r="G5588" s="14">
        <f>SUM(G5589,G5591)</f>
        <v>0</v>
      </c>
      <c r="H5588" s="14">
        <f>SUM(H5589,H5591)</f>
        <v>0</v>
      </c>
    </row>
    <row r="5589" spans="1:8" ht="16.5" thickTop="1" thickBot="1" x14ac:dyDescent="0.3">
      <c r="A5589" s="5" t="s">
        <v>6586</v>
      </c>
      <c r="B5589" s="7" t="s">
        <v>20</v>
      </c>
      <c r="C5589" s="15">
        <v>152.98324</v>
      </c>
      <c r="D5589" s="15">
        <v>153</v>
      </c>
      <c r="E5589" s="15">
        <f t="shared" si="542"/>
        <v>175</v>
      </c>
      <c r="F5589" s="15">
        <f>SUM(F5590)</f>
        <v>175</v>
      </c>
      <c r="G5589" s="15">
        <f>SUM(G5590)</f>
        <v>0</v>
      </c>
      <c r="H5589" s="15">
        <f>SUM(H5590)</f>
        <v>0</v>
      </c>
    </row>
    <row r="5590" spans="1:8" ht="16.5" thickTop="1" thickBot="1" x14ac:dyDescent="0.3">
      <c r="A5590" s="5" t="s">
        <v>6587</v>
      </c>
      <c r="B5590" s="8" t="s">
        <v>28</v>
      </c>
      <c r="C5590" s="15">
        <v>152.98324</v>
      </c>
      <c r="D5590" s="15">
        <v>153</v>
      </c>
      <c r="E5590" s="15">
        <f t="shared" si="542"/>
        <v>175</v>
      </c>
      <c r="F5590" s="15">
        <v>175</v>
      </c>
      <c r="G5590" s="15">
        <v>0</v>
      </c>
      <c r="H5590" s="15">
        <v>0</v>
      </c>
    </row>
    <row r="5591" spans="1:8" ht="16.5" thickTop="1" thickBot="1" x14ac:dyDescent="0.3">
      <c r="A5591" s="5" t="s">
        <v>6588</v>
      </c>
      <c r="B5591" s="7" t="s">
        <v>36</v>
      </c>
      <c r="C5591" s="15">
        <v>21.983699999999999</v>
      </c>
      <c r="D5591" s="15">
        <v>22</v>
      </c>
      <c r="E5591" s="15">
        <f t="shared" si="542"/>
        <v>0</v>
      </c>
      <c r="F5591" s="15">
        <v>0</v>
      </c>
      <c r="G5591" s="15">
        <v>0</v>
      </c>
      <c r="H5591" s="15">
        <v>0</v>
      </c>
    </row>
    <row r="5592" spans="1:8" ht="31.5" thickTop="1" thickBot="1" x14ac:dyDescent="0.3">
      <c r="A5592" s="5" t="s">
        <v>6589</v>
      </c>
      <c r="B5592" s="6" t="s">
        <v>6590</v>
      </c>
      <c r="C5592" s="14">
        <v>57</v>
      </c>
      <c r="D5592" s="14">
        <v>57</v>
      </c>
      <c r="E5592" s="14">
        <f t="shared" si="542"/>
        <v>57</v>
      </c>
      <c r="F5592" s="14">
        <f t="shared" ref="F5592:H5593" si="543">SUM(F5593)</f>
        <v>57</v>
      </c>
      <c r="G5592" s="14">
        <f t="shared" si="543"/>
        <v>0</v>
      </c>
      <c r="H5592" s="14">
        <f t="shared" si="543"/>
        <v>0</v>
      </c>
    </row>
    <row r="5593" spans="1:8" ht="16.5" thickTop="1" thickBot="1" x14ac:dyDescent="0.3">
      <c r="A5593" s="5" t="s">
        <v>6591</v>
      </c>
      <c r="B5593" s="7" t="s">
        <v>20</v>
      </c>
      <c r="C5593" s="15">
        <v>57</v>
      </c>
      <c r="D5593" s="15">
        <v>57</v>
      </c>
      <c r="E5593" s="15">
        <f t="shared" si="542"/>
        <v>57</v>
      </c>
      <c r="F5593" s="15">
        <f t="shared" si="543"/>
        <v>57</v>
      </c>
      <c r="G5593" s="15">
        <f t="shared" si="543"/>
        <v>0</v>
      </c>
      <c r="H5593" s="15">
        <f t="shared" si="543"/>
        <v>0</v>
      </c>
    </row>
    <row r="5594" spans="1:8" ht="16.5" thickTop="1" thickBot="1" x14ac:dyDescent="0.3">
      <c r="A5594" s="5" t="s">
        <v>6592</v>
      </c>
      <c r="B5594" s="8" t="s">
        <v>28</v>
      </c>
      <c r="C5594" s="15">
        <v>57</v>
      </c>
      <c r="D5594" s="15">
        <v>57</v>
      </c>
      <c r="E5594" s="15">
        <f t="shared" si="542"/>
        <v>57</v>
      </c>
      <c r="F5594" s="15">
        <v>57</v>
      </c>
      <c r="G5594" s="15">
        <v>0</v>
      </c>
      <c r="H5594" s="15">
        <v>0</v>
      </c>
    </row>
    <row r="5595" spans="1:8" ht="31.5" thickTop="1" thickBot="1" x14ac:dyDescent="0.3">
      <c r="A5595" s="5" t="s">
        <v>6593</v>
      </c>
      <c r="B5595" s="6" t="s">
        <v>6594</v>
      </c>
      <c r="C5595" s="14">
        <v>6</v>
      </c>
      <c r="D5595" s="14">
        <v>0</v>
      </c>
      <c r="E5595" s="14">
        <f t="shared" si="542"/>
        <v>0</v>
      </c>
      <c r="F5595" s="14">
        <f t="shared" ref="F5595:H5596" si="544">SUM(F5596)</f>
        <v>0</v>
      </c>
      <c r="G5595" s="14">
        <f t="shared" si="544"/>
        <v>0</v>
      </c>
      <c r="H5595" s="14">
        <f t="shared" si="544"/>
        <v>0</v>
      </c>
    </row>
    <row r="5596" spans="1:8" ht="16.5" thickTop="1" thickBot="1" x14ac:dyDescent="0.3">
      <c r="A5596" s="5" t="s">
        <v>6595</v>
      </c>
      <c r="B5596" s="7" t="s">
        <v>20</v>
      </c>
      <c r="C5596" s="15">
        <v>6</v>
      </c>
      <c r="D5596" s="15">
        <v>0</v>
      </c>
      <c r="E5596" s="15">
        <f t="shared" si="542"/>
        <v>0</v>
      </c>
      <c r="F5596" s="15">
        <f t="shared" si="544"/>
        <v>0</v>
      </c>
      <c r="G5596" s="15">
        <f t="shared" si="544"/>
        <v>0</v>
      </c>
      <c r="H5596" s="15">
        <f t="shared" si="544"/>
        <v>0</v>
      </c>
    </row>
    <row r="5597" spans="1:8" ht="16.5" thickTop="1" thickBot="1" x14ac:dyDescent="0.3">
      <c r="A5597" s="5" t="s">
        <v>6596</v>
      </c>
      <c r="B5597" s="8" t="s">
        <v>28</v>
      </c>
      <c r="C5597" s="15">
        <v>6</v>
      </c>
      <c r="D5597" s="15">
        <v>0</v>
      </c>
      <c r="E5597" s="15">
        <f t="shared" si="542"/>
        <v>0</v>
      </c>
      <c r="F5597" s="15">
        <v>0</v>
      </c>
      <c r="G5597" s="15">
        <v>0</v>
      </c>
      <c r="H5597" s="15">
        <v>0</v>
      </c>
    </row>
    <row r="5598" spans="1:8" ht="16.5" thickTop="1" thickBot="1" x14ac:dyDescent="0.3">
      <c r="A5598" s="5" t="s">
        <v>6597</v>
      </c>
      <c r="B5598" s="6" t="s">
        <v>6598</v>
      </c>
      <c r="C5598" s="14">
        <v>1779.9996799999999</v>
      </c>
      <c r="D5598" s="14">
        <v>781</v>
      </c>
      <c r="E5598" s="14">
        <f t="shared" si="542"/>
        <v>972</v>
      </c>
      <c r="F5598" s="14">
        <f>SUM(F5599,F5601)</f>
        <v>972</v>
      </c>
      <c r="G5598" s="14">
        <f>SUM(G5599,G5601)</f>
        <v>0</v>
      </c>
      <c r="H5598" s="14">
        <f>SUM(H5599,H5601)</f>
        <v>0</v>
      </c>
    </row>
    <row r="5599" spans="1:8" ht="16.5" thickTop="1" thickBot="1" x14ac:dyDescent="0.3">
      <c r="A5599" s="5" t="s">
        <v>6599</v>
      </c>
      <c r="B5599" s="7" t="s">
        <v>20</v>
      </c>
      <c r="C5599" s="15">
        <v>1779.9996799999999</v>
      </c>
      <c r="D5599" s="15">
        <v>781</v>
      </c>
      <c r="E5599" s="15">
        <f t="shared" si="542"/>
        <v>972</v>
      </c>
      <c r="F5599" s="15">
        <f>SUM(F5600)</f>
        <v>972</v>
      </c>
      <c r="G5599" s="15">
        <f>SUM(G5600)</f>
        <v>0</v>
      </c>
      <c r="H5599" s="15">
        <f>SUM(H5600)</f>
        <v>0</v>
      </c>
    </row>
    <row r="5600" spans="1:8" ht="16.5" thickTop="1" thickBot="1" x14ac:dyDescent="0.3">
      <c r="A5600" s="5" t="s">
        <v>6600</v>
      </c>
      <c r="B5600" s="8" t="s">
        <v>28</v>
      </c>
      <c r="C5600" s="15">
        <v>1779.9996799999999</v>
      </c>
      <c r="D5600" s="15">
        <v>781</v>
      </c>
      <c r="E5600" s="15">
        <f t="shared" si="542"/>
        <v>972</v>
      </c>
      <c r="F5600" s="15">
        <v>972</v>
      </c>
      <c r="G5600" s="15">
        <v>0</v>
      </c>
      <c r="H5600" s="15">
        <v>0</v>
      </c>
    </row>
    <row r="5601" spans="1:8" ht="16.5" thickTop="1" thickBot="1" x14ac:dyDescent="0.3">
      <c r="A5601" s="5" t="s">
        <v>6601</v>
      </c>
      <c r="B5601" s="7" t="s">
        <v>36</v>
      </c>
      <c r="C5601" s="15">
        <v>0</v>
      </c>
      <c r="D5601" s="15">
        <v>0</v>
      </c>
      <c r="E5601" s="15">
        <f t="shared" si="542"/>
        <v>0</v>
      </c>
      <c r="F5601" s="15">
        <v>0</v>
      </c>
      <c r="G5601" s="15">
        <v>0</v>
      </c>
      <c r="H5601" s="15">
        <v>0</v>
      </c>
    </row>
    <row r="5602" spans="1:8" ht="61.5" thickTop="1" thickBot="1" x14ac:dyDescent="0.3">
      <c r="A5602" s="5" t="s">
        <v>6602</v>
      </c>
      <c r="B5602" s="6" t="s">
        <v>6603</v>
      </c>
      <c r="C5602" s="14">
        <v>762</v>
      </c>
      <c r="D5602" s="14">
        <v>762</v>
      </c>
      <c r="E5602" s="14">
        <f t="shared" si="542"/>
        <v>294</v>
      </c>
      <c r="F5602" s="14">
        <f t="shared" ref="F5602:H5603" si="545">SUM(F5603)</f>
        <v>294</v>
      </c>
      <c r="G5602" s="14">
        <f t="shared" si="545"/>
        <v>0</v>
      </c>
      <c r="H5602" s="14">
        <f t="shared" si="545"/>
        <v>0</v>
      </c>
    </row>
    <row r="5603" spans="1:8" ht="16.5" thickTop="1" thickBot="1" x14ac:dyDescent="0.3">
      <c r="A5603" s="5" t="s">
        <v>6604</v>
      </c>
      <c r="B5603" s="7" t="s">
        <v>20</v>
      </c>
      <c r="C5603" s="15">
        <v>762</v>
      </c>
      <c r="D5603" s="15">
        <v>762</v>
      </c>
      <c r="E5603" s="15">
        <f t="shared" si="542"/>
        <v>294</v>
      </c>
      <c r="F5603" s="15">
        <f t="shared" si="545"/>
        <v>294</v>
      </c>
      <c r="G5603" s="15">
        <f t="shared" si="545"/>
        <v>0</v>
      </c>
      <c r="H5603" s="15">
        <f t="shared" si="545"/>
        <v>0</v>
      </c>
    </row>
    <row r="5604" spans="1:8" ht="16.5" thickTop="1" thickBot="1" x14ac:dyDescent="0.3">
      <c r="A5604" s="5" t="s">
        <v>6605</v>
      </c>
      <c r="B5604" s="8" t="s">
        <v>28</v>
      </c>
      <c r="C5604" s="15">
        <v>762</v>
      </c>
      <c r="D5604" s="15">
        <v>762</v>
      </c>
      <c r="E5604" s="15">
        <f t="shared" si="542"/>
        <v>294</v>
      </c>
      <c r="F5604" s="15">
        <v>294</v>
      </c>
      <c r="G5604" s="15">
        <v>0</v>
      </c>
      <c r="H5604" s="15">
        <v>0</v>
      </c>
    </row>
    <row r="5605" spans="1:8" ht="31.5" thickTop="1" thickBot="1" x14ac:dyDescent="0.3">
      <c r="A5605" s="5" t="s">
        <v>6606</v>
      </c>
      <c r="B5605" s="6" t="s">
        <v>6607</v>
      </c>
      <c r="C5605" s="14">
        <v>290</v>
      </c>
      <c r="D5605" s="14">
        <v>290</v>
      </c>
      <c r="E5605" s="14">
        <f t="shared" si="542"/>
        <v>290</v>
      </c>
      <c r="F5605" s="14">
        <f t="shared" ref="F5605:H5606" si="546">SUM(F5606)</f>
        <v>290</v>
      </c>
      <c r="G5605" s="14">
        <f t="shared" si="546"/>
        <v>0</v>
      </c>
      <c r="H5605" s="14">
        <f t="shared" si="546"/>
        <v>0</v>
      </c>
    </row>
    <row r="5606" spans="1:8" ht="16.5" thickTop="1" thickBot="1" x14ac:dyDescent="0.3">
      <c r="A5606" s="5" t="s">
        <v>6608</v>
      </c>
      <c r="B5606" s="7" t="s">
        <v>20</v>
      </c>
      <c r="C5606" s="15">
        <v>290</v>
      </c>
      <c r="D5606" s="15">
        <v>290</v>
      </c>
      <c r="E5606" s="15">
        <f t="shared" si="542"/>
        <v>290</v>
      </c>
      <c r="F5606" s="15">
        <f t="shared" si="546"/>
        <v>290</v>
      </c>
      <c r="G5606" s="15">
        <f t="shared" si="546"/>
        <v>0</v>
      </c>
      <c r="H5606" s="15">
        <f t="shared" si="546"/>
        <v>0</v>
      </c>
    </row>
    <row r="5607" spans="1:8" ht="16.5" thickTop="1" thickBot="1" x14ac:dyDescent="0.3">
      <c r="A5607" s="5" t="s">
        <v>6609</v>
      </c>
      <c r="B5607" s="8" t="s">
        <v>28</v>
      </c>
      <c r="C5607" s="15">
        <v>290</v>
      </c>
      <c r="D5607" s="15">
        <v>290</v>
      </c>
      <c r="E5607" s="15">
        <f t="shared" si="542"/>
        <v>290</v>
      </c>
      <c r="F5607" s="15">
        <v>290</v>
      </c>
      <c r="G5607" s="15">
        <v>0</v>
      </c>
      <c r="H5607" s="15">
        <v>0</v>
      </c>
    </row>
    <row r="5608" spans="1:8" ht="46.5" thickTop="1" thickBot="1" x14ac:dyDescent="0.3">
      <c r="A5608" s="5" t="s">
        <v>6610</v>
      </c>
      <c r="B5608" s="6" t="s">
        <v>6611</v>
      </c>
      <c r="C5608" s="14">
        <v>149.99784</v>
      </c>
      <c r="D5608" s="14">
        <v>150</v>
      </c>
      <c r="E5608" s="14">
        <f t="shared" si="542"/>
        <v>150</v>
      </c>
      <c r="F5608" s="14">
        <f>SUM(F5609,F5611)</f>
        <v>150</v>
      </c>
      <c r="G5608" s="14">
        <f>SUM(G5609,G5611)</f>
        <v>0</v>
      </c>
      <c r="H5608" s="14">
        <f>SUM(H5609,H5611)</f>
        <v>0</v>
      </c>
    </row>
    <row r="5609" spans="1:8" ht="16.5" thickTop="1" thickBot="1" x14ac:dyDescent="0.3">
      <c r="A5609" s="5" t="s">
        <v>6612</v>
      </c>
      <c r="B5609" s="7" t="s">
        <v>20</v>
      </c>
      <c r="C5609" s="15">
        <v>143.49784</v>
      </c>
      <c r="D5609" s="15">
        <v>145</v>
      </c>
      <c r="E5609" s="15">
        <f t="shared" si="542"/>
        <v>150</v>
      </c>
      <c r="F5609" s="15">
        <f>SUM(F5610)</f>
        <v>150</v>
      </c>
      <c r="G5609" s="15">
        <f>SUM(G5610)</f>
        <v>0</v>
      </c>
      <c r="H5609" s="15">
        <f>SUM(H5610)</f>
        <v>0</v>
      </c>
    </row>
    <row r="5610" spans="1:8" ht="16.5" thickTop="1" thickBot="1" x14ac:dyDescent="0.3">
      <c r="A5610" s="5" t="s">
        <v>6613</v>
      </c>
      <c r="B5610" s="8" t="s">
        <v>28</v>
      </c>
      <c r="C5610" s="15">
        <v>143.49784</v>
      </c>
      <c r="D5610" s="15">
        <v>145</v>
      </c>
      <c r="E5610" s="15">
        <f t="shared" si="542"/>
        <v>150</v>
      </c>
      <c r="F5610" s="15">
        <v>150</v>
      </c>
      <c r="G5610" s="15">
        <v>0</v>
      </c>
      <c r="H5610" s="15">
        <v>0</v>
      </c>
    </row>
    <row r="5611" spans="1:8" ht="16.5" thickTop="1" thickBot="1" x14ac:dyDescent="0.3">
      <c r="A5611" s="5" t="s">
        <v>6614</v>
      </c>
      <c r="B5611" s="7" t="s">
        <v>36</v>
      </c>
      <c r="C5611" s="15">
        <v>6.5</v>
      </c>
      <c r="D5611" s="15">
        <v>5</v>
      </c>
      <c r="E5611" s="15">
        <f t="shared" si="542"/>
        <v>0</v>
      </c>
      <c r="F5611" s="15">
        <v>0</v>
      </c>
      <c r="G5611" s="15">
        <v>0</v>
      </c>
      <c r="H5611" s="15">
        <v>0</v>
      </c>
    </row>
    <row r="5612" spans="1:8" ht="46.5" thickTop="1" thickBot="1" x14ac:dyDescent="0.3">
      <c r="A5612" s="5" t="s">
        <v>6615</v>
      </c>
      <c r="B5612" s="6" t="s">
        <v>6616</v>
      </c>
      <c r="C5612" s="14">
        <v>50</v>
      </c>
      <c r="D5612" s="14">
        <v>50</v>
      </c>
      <c r="E5612" s="14">
        <f t="shared" si="542"/>
        <v>50</v>
      </c>
      <c r="F5612" s="14">
        <f t="shared" ref="F5612:H5613" si="547">SUM(F5613)</f>
        <v>50</v>
      </c>
      <c r="G5612" s="14">
        <f t="shared" si="547"/>
        <v>0</v>
      </c>
      <c r="H5612" s="14">
        <f t="shared" si="547"/>
        <v>0</v>
      </c>
    </row>
    <row r="5613" spans="1:8" ht="16.5" thickTop="1" thickBot="1" x14ac:dyDescent="0.3">
      <c r="A5613" s="5" t="s">
        <v>6617</v>
      </c>
      <c r="B5613" s="7" t="s">
        <v>20</v>
      </c>
      <c r="C5613" s="15">
        <v>50</v>
      </c>
      <c r="D5613" s="15">
        <v>50</v>
      </c>
      <c r="E5613" s="15">
        <f t="shared" si="542"/>
        <v>50</v>
      </c>
      <c r="F5613" s="15">
        <f t="shared" si="547"/>
        <v>50</v>
      </c>
      <c r="G5613" s="15">
        <f t="shared" si="547"/>
        <v>0</v>
      </c>
      <c r="H5613" s="15">
        <f t="shared" si="547"/>
        <v>0</v>
      </c>
    </row>
    <row r="5614" spans="1:8" ht="16.5" thickTop="1" thickBot="1" x14ac:dyDescent="0.3">
      <c r="A5614" s="5" t="s">
        <v>6618</v>
      </c>
      <c r="B5614" s="8" t="s">
        <v>28</v>
      </c>
      <c r="C5614" s="15">
        <v>50</v>
      </c>
      <c r="D5614" s="15">
        <v>50</v>
      </c>
      <c r="E5614" s="15">
        <f t="shared" si="542"/>
        <v>50</v>
      </c>
      <c r="F5614" s="15">
        <v>50</v>
      </c>
      <c r="G5614" s="15">
        <v>0</v>
      </c>
      <c r="H5614" s="15">
        <v>0</v>
      </c>
    </row>
    <row r="5615" spans="1:8" ht="31.5" thickTop="1" thickBot="1" x14ac:dyDescent="0.3">
      <c r="A5615" s="5" t="s">
        <v>6619</v>
      </c>
      <c r="B5615" s="6" t="s">
        <v>6620</v>
      </c>
      <c r="C5615" s="14">
        <v>69.998289999999997</v>
      </c>
      <c r="D5615" s="14">
        <v>70</v>
      </c>
      <c r="E5615" s="14">
        <f t="shared" si="542"/>
        <v>70</v>
      </c>
      <c r="F5615" s="14">
        <f>SUM(F5616,F5618)</f>
        <v>70</v>
      </c>
      <c r="G5615" s="14">
        <f>SUM(G5616,G5618)</f>
        <v>0</v>
      </c>
      <c r="H5615" s="14">
        <f>SUM(H5616,H5618)</f>
        <v>0</v>
      </c>
    </row>
    <row r="5616" spans="1:8" ht="16.5" thickTop="1" thickBot="1" x14ac:dyDescent="0.3">
      <c r="A5616" s="5" t="s">
        <v>6621</v>
      </c>
      <c r="B5616" s="7" t="s">
        <v>20</v>
      </c>
      <c r="C5616" s="15">
        <v>69.998289999999997</v>
      </c>
      <c r="D5616" s="15">
        <v>70</v>
      </c>
      <c r="E5616" s="15">
        <f t="shared" si="542"/>
        <v>70</v>
      </c>
      <c r="F5616" s="15">
        <f>SUM(F5617)</f>
        <v>70</v>
      </c>
      <c r="G5616" s="15">
        <f>SUM(G5617)</f>
        <v>0</v>
      </c>
      <c r="H5616" s="15">
        <f>SUM(H5617)</f>
        <v>0</v>
      </c>
    </row>
    <row r="5617" spans="1:8" ht="16.5" thickTop="1" thickBot="1" x14ac:dyDescent="0.3">
      <c r="A5617" s="5" t="s">
        <v>6622</v>
      </c>
      <c r="B5617" s="8" t="s">
        <v>28</v>
      </c>
      <c r="C5617" s="15">
        <v>69.998289999999997</v>
      </c>
      <c r="D5617" s="15">
        <v>70</v>
      </c>
      <c r="E5617" s="15">
        <f t="shared" si="542"/>
        <v>70</v>
      </c>
      <c r="F5617" s="15">
        <v>70</v>
      </c>
      <c r="G5617" s="15">
        <v>0</v>
      </c>
      <c r="H5617" s="15">
        <v>0</v>
      </c>
    </row>
    <row r="5618" spans="1:8" ht="16.5" thickTop="1" thickBot="1" x14ac:dyDescent="0.3">
      <c r="A5618" s="5" t="s">
        <v>6623</v>
      </c>
      <c r="B5618" s="7" t="s">
        <v>36</v>
      </c>
      <c r="C5618" s="15">
        <v>0</v>
      </c>
      <c r="D5618" s="15">
        <v>0</v>
      </c>
      <c r="E5618" s="15">
        <f t="shared" si="542"/>
        <v>0</v>
      </c>
      <c r="F5618" s="15">
        <v>0</v>
      </c>
      <c r="G5618" s="15">
        <v>0</v>
      </c>
      <c r="H5618" s="15">
        <v>0</v>
      </c>
    </row>
    <row r="5619" spans="1:8" ht="46.5" thickTop="1" thickBot="1" x14ac:dyDescent="0.3">
      <c r="A5619" s="5" t="s">
        <v>6624</v>
      </c>
      <c r="B5619" s="6" t="s">
        <v>6625</v>
      </c>
      <c r="C5619" s="14">
        <v>69.989999999999995</v>
      </c>
      <c r="D5619" s="14">
        <v>70</v>
      </c>
      <c r="E5619" s="14">
        <f t="shared" si="542"/>
        <v>70</v>
      </c>
      <c r="F5619" s="14">
        <f t="shared" ref="F5619:H5620" si="548">SUM(F5620)</f>
        <v>70</v>
      </c>
      <c r="G5619" s="14">
        <f t="shared" si="548"/>
        <v>0</v>
      </c>
      <c r="H5619" s="14">
        <f t="shared" si="548"/>
        <v>0</v>
      </c>
    </row>
    <row r="5620" spans="1:8" ht="16.5" thickTop="1" thickBot="1" x14ac:dyDescent="0.3">
      <c r="A5620" s="5" t="s">
        <v>6626</v>
      </c>
      <c r="B5620" s="7" t="s">
        <v>20</v>
      </c>
      <c r="C5620" s="15">
        <v>69.989999999999995</v>
      </c>
      <c r="D5620" s="15">
        <v>70</v>
      </c>
      <c r="E5620" s="15">
        <f t="shared" si="542"/>
        <v>70</v>
      </c>
      <c r="F5620" s="15">
        <f t="shared" si="548"/>
        <v>70</v>
      </c>
      <c r="G5620" s="15">
        <f t="shared" si="548"/>
        <v>0</v>
      </c>
      <c r="H5620" s="15">
        <f t="shared" si="548"/>
        <v>0</v>
      </c>
    </row>
    <row r="5621" spans="1:8" ht="16.5" thickTop="1" thickBot="1" x14ac:dyDescent="0.3">
      <c r="A5621" s="5" t="s">
        <v>6627</v>
      </c>
      <c r="B5621" s="8" t="s">
        <v>28</v>
      </c>
      <c r="C5621" s="15">
        <v>69.989999999999995</v>
      </c>
      <c r="D5621" s="15">
        <v>70</v>
      </c>
      <c r="E5621" s="15">
        <f t="shared" si="542"/>
        <v>70</v>
      </c>
      <c r="F5621" s="15">
        <v>70</v>
      </c>
      <c r="G5621" s="15">
        <v>0</v>
      </c>
      <c r="H5621" s="15">
        <v>0</v>
      </c>
    </row>
    <row r="5622" spans="1:8" ht="46.5" thickTop="1" thickBot="1" x14ac:dyDescent="0.3">
      <c r="A5622" s="5" t="s">
        <v>6628</v>
      </c>
      <c r="B5622" s="6" t="s">
        <v>6629</v>
      </c>
      <c r="C5622" s="14">
        <v>89.931950000000001</v>
      </c>
      <c r="D5622" s="14">
        <v>90</v>
      </c>
      <c r="E5622" s="14">
        <f t="shared" si="542"/>
        <v>90</v>
      </c>
      <c r="F5622" s="14">
        <f t="shared" ref="F5622:H5623" si="549">SUM(F5623)</f>
        <v>90</v>
      </c>
      <c r="G5622" s="14">
        <f t="shared" si="549"/>
        <v>0</v>
      </c>
      <c r="H5622" s="14">
        <f t="shared" si="549"/>
        <v>0</v>
      </c>
    </row>
    <row r="5623" spans="1:8" ht="16.5" thickTop="1" thickBot="1" x14ac:dyDescent="0.3">
      <c r="A5623" s="5" t="s">
        <v>6630</v>
      </c>
      <c r="B5623" s="7" t="s">
        <v>20</v>
      </c>
      <c r="C5623" s="15">
        <v>89.931950000000001</v>
      </c>
      <c r="D5623" s="15">
        <v>90</v>
      </c>
      <c r="E5623" s="15">
        <f t="shared" si="542"/>
        <v>90</v>
      </c>
      <c r="F5623" s="15">
        <f t="shared" si="549"/>
        <v>90</v>
      </c>
      <c r="G5623" s="15">
        <f t="shared" si="549"/>
        <v>0</v>
      </c>
      <c r="H5623" s="15">
        <f t="shared" si="549"/>
        <v>0</v>
      </c>
    </row>
    <row r="5624" spans="1:8" ht="16.5" thickTop="1" thickBot="1" x14ac:dyDescent="0.3">
      <c r="A5624" s="5" t="s">
        <v>6631</v>
      </c>
      <c r="B5624" s="8" t="s">
        <v>28</v>
      </c>
      <c r="C5624" s="15">
        <v>89.931950000000001</v>
      </c>
      <c r="D5624" s="15">
        <v>90</v>
      </c>
      <c r="E5624" s="15">
        <f t="shared" si="542"/>
        <v>90</v>
      </c>
      <c r="F5624" s="15">
        <v>90</v>
      </c>
      <c r="G5624" s="15">
        <v>0</v>
      </c>
      <c r="H5624" s="15">
        <v>0</v>
      </c>
    </row>
    <row r="5625" spans="1:8" ht="31.5" thickTop="1" thickBot="1" x14ac:dyDescent="0.3">
      <c r="A5625" s="5" t="s">
        <v>6632</v>
      </c>
      <c r="B5625" s="6" t="s">
        <v>6633</v>
      </c>
      <c r="C5625" s="14">
        <v>94</v>
      </c>
      <c r="D5625" s="14">
        <v>100</v>
      </c>
      <c r="E5625" s="14">
        <f t="shared" si="542"/>
        <v>100</v>
      </c>
      <c r="F5625" s="14">
        <f>SUM(F5626,F5628)</f>
        <v>100</v>
      </c>
      <c r="G5625" s="14">
        <f>SUM(G5626,G5628)</f>
        <v>0</v>
      </c>
      <c r="H5625" s="14">
        <f>SUM(H5626,H5628)</f>
        <v>0</v>
      </c>
    </row>
    <row r="5626" spans="1:8" ht="16.5" thickTop="1" thickBot="1" x14ac:dyDescent="0.3">
      <c r="A5626" s="5" t="s">
        <v>6634</v>
      </c>
      <c r="B5626" s="7" t="s">
        <v>20</v>
      </c>
      <c r="C5626" s="15">
        <v>55.7</v>
      </c>
      <c r="D5626" s="15">
        <v>70</v>
      </c>
      <c r="E5626" s="15">
        <f t="shared" si="542"/>
        <v>70</v>
      </c>
      <c r="F5626" s="15">
        <f>SUM(F5627)</f>
        <v>70</v>
      </c>
      <c r="G5626" s="15">
        <f>SUM(G5627)</f>
        <v>0</v>
      </c>
      <c r="H5626" s="15">
        <f>SUM(H5627)</f>
        <v>0</v>
      </c>
    </row>
    <row r="5627" spans="1:8" ht="16.5" thickTop="1" thickBot="1" x14ac:dyDescent="0.3">
      <c r="A5627" s="5" t="s">
        <v>6635</v>
      </c>
      <c r="B5627" s="8" t="s">
        <v>28</v>
      </c>
      <c r="C5627" s="15">
        <v>55.7</v>
      </c>
      <c r="D5627" s="15">
        <v>70</v>
      </c>
      <c r="E5627" s="15">
        <f t="shared" si="542"/>
        <v>70</v>
      </c>
      <c r="F5627" s="15">
        <v>70</v>
      </c>
      <c r="G5627" s="15">
        <v>0</v>
      </c>
      <c r="H5627" s="15">
        <v>0</v>
      </c>
    </row>
    <row r="5628" spans="1:8" ht="16.5" thickTop="1" thickBot="1" x14ac:dyDescent="0.3">
      <c r="A5628" s="5" t="s">
        <v>6636</v>
      </c>
      <c r="B5628" s="7" t="s">
        <v>36</v>
      </c>
      <c r="C5628" s="15">
        <v>38.299999999999997</v>
      </c>
      <c r="D5628" s="15">
        <v>30</v>
      </c>
      <c r="E5628" s="15">
        <f t="shared" si="542"/>
        <v>30</v>
      </c>
      <c r="F5628" s="15">
        <v>30</v>
      </c>
      <c r="G5628" s="15">
        <v>0</v>
      </c>
      <c r="H5628" s="15">
        <v>0</v>
      </c>
    </row>
    <row r="5629" spans="1:8" ht="16.5" thickTop="1" thickBot="1" x14ac:dyDescent="0.3">
      <c r="A5629" s="5" t="s">
        <v>6637</v>
      </c>
      <c r="B5629" s="6" t="s">
        <v>6638</v>
      </c>
      <c r="C5629" s="14">
        <v>0</v>
      </c>
      <c r="D5629" s="14">
        <v>91</v>
      </c>
      <c r="E5629" s="14">
        <f t="shared" si="542"/>
        <v>87</v>
      </c>
      <c r="F5629" s="14">
        <f t="shared" ref="F5629:H5630" si="550">SUM(F5630)</f>
        <v>87</v>
      </c>
      <c r="G5629" s="14">
        <f t="shared" si="550"/>
        <v>0</v>
      </c>
      <c r="H5629" s="14">
        <f t="shared" si="550"/>
        <v>0</v>
      </c>
    </row>
    <row r="5630" spans="1:8" ht="16.5" thickTop="1" thickBot="1" x14ac:dyDescent="0.3">
      <c r="A5630" s="5" t="s">
        <v>6639</v>
      </c>
      <c r="B5630" s="7" t="s">
        <v>20</v>
      </c>
      <c r="C5630" s="15">
        <v>0</v>
      </c>
      <c r="D5630" s="15">
        <v>91</v>
      </c>
      <c r="E5630" s="15">
        <f t="shared" si="542"/>
        <v>87</v>
      </c>
      <c r="F5630" s="15">
        <f t="shared" si="550"/>
        <v>87</v>
      </c>
      <c r="G5630" s="15">
        <f t="shared" si="550"/>
        <v>0</v>
      </c>
      <c r="H5630" s="15">
        <f t="shared" si="550"/>
        <v>0</v>
      </c>
    </row>
    <row r="5631" spans="1:8" ht="16.5" thickTop="1" thickBot="1" x14ac:dyDescent="0.3">
      <c r="A5631" s="5" t="s">
        <v>6640</v>
      </c>
      <c r="B5631" s="8" t="s">
        <v>28</v>
      </c>
      <c r="C5631" s="15">
        <v>0</v>
      </c>
      <c r="D5631" s="15">
        <v>91</v>
      </c>
      <c r="E5631" s="15">
        <f t="shared" si="542"/>
        <v>87</v>
      </c>
      <c r="F5631" s="15">
        <v>87</v>
      </c>
      <c r="G5631" s="15">
        <v>0</v>
      </c>
      <c r="H5631" s="15">
        <v>0</v>
      </c>
    </row>
    <row r="5632" spans="1:8" ht="16.5" thickTop="1" thickBot="1" x14ac:dyDescent="0.3">
      <c r="A5632" s="5" t="s">
        <v>6641</v>
      </c>
      <c r="B5632" s="6" t="s">
        <v>6642</v>
      </c>
      <c r="C5632" s="14">
        <v>0</v>
      </c>
      <c r="D5632" s="14">
        <v>0</v>
      </c>
      <c r="E5632" s="14">
        <f t="shared" si="542"/>
        <v>100</v>
      </c>
      <c r="F5632" s="14">
        <f t="shared" ref="F5632:H5633" si="551">SUM(F5633)</f>
        <v>100</v>
      </c>
      <c r="G5632" s="14">
        <f t="shared" si="551"/>
        <v>0</v>
      </c>
      <c r="H5632" s="14">
        <f t="shared" si="551"/>
        <v>0</v>
      </c>
    </row>
    <row r="5633" spans="1:8" ht="16.5" thickTop="1" thickBot="1" x14ac:dyDescent="0.3">
      <c r="A5633" s="5" t="s">
        <v>6643</v>
      </c>
      <c r="B5633" s="7" t="s">
        <v>20</v>
      </c>
      <c r="C5633" s="15">
        <v>0</v>
      </c>
      <c r="D5633" s="15">
        <v>0</v>
      </c>
      <c r="E5633" s="15">
        <f t="shared" si="542"/>
        <v>100</v>
      </c>
      <c r="F5633" s="15">
        <f t="shared" si="551"/>
        <v>100</v>
      </c>
      <c r="G5633" s="15">
        <f t="shared" si="551"/>
        <v>0</v>
      </c>
      <c r="H5633" s="15">
        <f t="shared" si="551"/>
        <v>0</v>
      </c>
    </row>
    <row r="5634" spans="1:8" ht="16.5" thickTop="1" thickBot="1" x14ac:dyDescent="0.3">
      <c r="A5634" s="5" t="s">
        <v>6644</v>
      </c>
      <c r="B5634" s="8" t="s">
        <v>28</v>
      </c>
      <c r="C5634" s="15">
        <v>0</v>
      </c>
      <c r="D5634" s="15">
        <v>0</v>
      </c>
      <c r="E5634" s="15">
        <f t="shared" si="542"/>
        <v>100</v>
      </c>
      <c r="F5634" s="15">
        <v>100</v>
      </c>
      <c r="G5634" s="15">
        <v>0</v>
      </c>
      <c r="H5634" s="15">
        <v>0</v>
      </c>
    </row>
    <row r="5635" spans="1:8" ht="16.5" thickTop="1" thickBot="1" x14ac:dyDescent="0.3">
      <c r="A5635" s="5" t="s">
        <v>6645</v>
      </c>
      <c r="B5635" s="6" t="s">
        <v>6646</v>
      </c>
      <c r="C5635" s="14">
        <v>0</v>
      </c>
      <c r="D5635" s="14">
        <v>0</v>
      </c>
      <c r="E5635" s="14">
        <f t="shared" si="542"/>
        <v>100</v>
      </c>
      <c r="F5635" s="14">
        <f t="shared" ref="F5635:H5636" si="552">SUM(F5636)</f>
        <v>100</v>
      </c>
      <c r="G5635" s="14">
        <f t="shared" si="552"/>
        <v>0</v>
      </c>
      <c r="H5635" s="14">
        <f t="shared" si="552"/>
        <v>0</v>
      </c>
    </row>
    <row r="5636" spans="1:8" ht="16.5" thickTop="1" thickBot="1" x14ac:dyDescent="0.3">
      <c r="A5636" s="5" t="s">
        <v>6647</v>
      </c>
      <c r="B5636" s="7" t="s">
        <v>20</v>
      </c>
      <c r="C5636" s="15">
        <v>0</v>
      </c>
      <c r="D5636" s="15">
        <v>0</v>
      </c>
      <c r="E5636" s="15">
        <f t="shared" si="542"/>
        <v>100</v>
      </c>
      <c r="F5636" s="15">
        <f t="shared" si="552"/>
        <v>100</v>
      </c>
      <c r="G5636" s="15">
        <f t="shared" si="552"/>
        <v>0</v>
      </c>
      <c r="H5636" s="15">
        <f t="shared" si="552"/>
        <v>0</v>
      </c>
    </row>
    <row r="5637" spans="1:8" ht="16.5" thickTop="1" thickBot="1" x14ac:dyDescent="0.3">
      <c r="A5637" s="5" t="s">
        <v>6648</v>
      </c>
      <c r="B5637" s="8" t="s">
        <v>28</v>
      </c>
      <c r="C5637" s="15">
        <v>0</v>
      </c>
      <c r="D5637" s="15">
        <v>0</v>
      </c>
      <c r="E5637" s="15">
        <f t="shared" si="542"/>
        <v>100</v>
      </c>
      <c r="F5637" s="15">
        <v>100</v>
      </c>
      <c r="G5637" s="15">
        <v>0</v>
      </c>
      <c r="H5637" s="15">
        <v>0</v>
      </c>
    </row>
    <row r="5638" spans="1:8" ht="31.5" thickTop="1" thickBot="1" x14ac:dyDescent="0.3">
      <c r="A5638" s="5" t="s">
        <v>6649</v>
      </c>
      <c r="B5638" s="6" t="s">
        <v>6650</v>
      </c>
      <c r="C5638" s="14">
        <v>0</v>
      </c>
      <c r="D5638" s="14">
        <v>0</v>
      </c>
      <c r="E5638" s="14">
        <f t="shared" ref="E5638:E5701" si="553">SUM(F5638:H5638)</f>
        <v>469</v>
      </c>
      <c r="F5638" s="14">
        <f t="shared" ref="F5638:H5639" si="554">SUM(F5639)</f>
        <v>469</v>
      </c>
      <c r="G5638" s="14">
        <f t="shared" si="554"/>
        <v>0</v>
      </c>
      <c r="H5638" s="14">
        <f t="shared" si="554"/>
        <v>0</v>
      </c>
    </row>
    <row r="5639" spans="1:8" ht="16.5" thickTop="1" thickBot="1" x14ac:dyDescent="0.3">
      <c r="A5639" s="5" t="s">
        <v>6651</v>
      </c>
      <c r="B5639" s="7" t="s">
        <v>20</v>
      </c>
      <c r="C5639" s="15">
        <v>0</v>
      </c>
      <c r="D5639" s="15">
        <v>0</v>
      </c>
      <c r="E5639" s="15">
        <f t="shared" si="553"/>
        <v>469</v>
      </c>
      <c r="F5639" s="15">
        <f t="shared" si="554"/>
        <v>469</v>
      </c>
      <c r="G5639" s="15">
        <f t="shared" si="554"/>
        <v>0</v>
      </c>
      <c r="H5639" s="15">
        <f t="shared" si="554"/>
        <v>0</v>
      </c>
    </row>
    <row r="5640" spans="1:8" ht="16.5" thickTop="1" thickBot="1" x14ac:dyDescent="0.3">
      <c r="A5640" s="5" t="s">
        <v>6652</v>
      </c>
      <c r="B5640" s="8" t="s">
        <v>28</v>
      </c>
      <c r="C5640" s="15">
        <v>0</v>
      </c>
      <c r="D5640" s="15">
        <v>0</v>
      </c>
      <c r="E5640" s="15">
        <f t="shared" si="553"/>
        <v>469</v>
      </c>
      <c r="F5640" s="15">
        <v>469</v>
      </c>
      <c r="G5640" s="15">
        <v>0</v>
      </c>
      <c r="H5640" s="15">
        <v>0</v>
      </c>
    </row>
    <row r="5641" spans="1:8" ht="31.5" thickTop="1" thickBot="1" x14ac:dyDescent="0.3">
      <c r="A5641" s="5" t="s">
        <v>6653</v>
      </c>
      <c r="B5641" s="6" t="s">
        <v>6654</v>
      </c>
      <c r="C5641" s="14">
        <v>0</v>
      </c>
      <c r="D5641" s="14">
        <v>0</v>
      </c>
      <c r="E5641" s="14">
        <f t="shared" si="553"/>
        <v>100</v>
      </c>
      <c r="F5641" s="14">
        <f>SUM(F5642,F5644)</f>
        <v>100</v>
      </c>
      <c r="G5641" s="14">
        <f>SUM(G5642,G5644)</f>
        <v>0</v>
      </c>
      <c r="H5641" s="14">
        <f>SUM(H5642,H5644)</f>
        <v>0</v>
      </c>
    </row>
    <row r="5642" spans="1:8" ht="16.5" thickTop="1" thickBot="1" x14ac:dyDescent="0.3">
      <c r="A5642" s="5" t="s">
        <v>6655</v>
      </c>
      <c r="B5642" s="7" t="s">
        <v>20</v>
      </c>
      <c r="C5642" s="15">
        <v>0</v>
      </c>
      <c r="D5642" s="15">
        <v>0</v>
      </c>
      <c r="E5642" s="15">
        <f t="shared" si="553"/>
        <v>90</v>
      </c>
      <c r="F5642" s="15">
        <f>SUM(F5643)</f>
        <v>90</v>
      </c>
      <c r="G5642" s="15">
        <f>SUM(G5643)</f>
        <v>0</v>
      </c>
      <c r="H5642" s="15">
        <f>SUM(H5643)</f>
        <v>0</v>
      </c>
    </row>
    <row r="5643" spans="1:8" ht="16.5" thickTop="1" thickBot="1" x14ac:dyDescent="0.3">
      <c r="A5643" s="5" t="s">
        <v>6656</v>
      </c>
      <c r="B5643" s="8" t="s">
        <v>28</v>
      </c>
      <c r="C5643" s="15">
        <v>0</v>
      </c>
      <c r="D5643" s="15">
        <v>0</v>
      </c>
      <c r="E5643" s="15">
        <f t="shared" si="553"/>
        <v>90</v>
      </c>
      <c r="F5643" s="15">
        <v>90</v>
      </c>
      <c r="G5643" s="15">
        <v>0</v>
      </c>
      <c r="H5643" s="15">
        <v>0</v>
      </c>
    </row>
    <row r="5644" spans="1:8" ht="16.5" thickTop="1" thickBot="1" x14ac:dyDescent="0.3">
      <c r="A5644" s="5" t="s">
        <v>6657</v>
      </c>
      <c r="B5644" s="7" t="s">
        <v>36</v>
      </c>
      <c r="C5644" s="15">
        <v>0</v>
      </c>
      <c r="D5644" s="15">
        <v>0</v>
      </c>
      <c r="E5644" s="15">
        <f t="shared" si="553"/>
        <v>10</v>
      </c>
      <c r="F5644" s="15">
        <v>10</v>
      </c>
      <c r="G5644" s="15">
        <v>0</v>
      </c>
      <c r="H5644" s="15">
        <v>0</v>
      </c>
    </row>
    <row r="5645" spans="1:8" ht="46.5" thickTop="1" thickBot="1" x14ac:dyDescent="0.3">
      <c r="A5645" s="5" t="s">
        <v>6658</v>
      </c>
      <c r="B5645" s="6" t="s">
        <v>6659</v>
      </c>
      <c r="C5645" s="14">
        <v>299.65666999999996</v>
      </c>
      <c r="D5645" s="14">
        <v>150</v>
      </c>
      <c r="E5645" s="14">
        <f t="shared" si="553"/>
        <v>295</v>
      </c>
      <c r="F5645" s="14">
        <f>SUM(F5646,F5648)</f>
        <v>295</v>
      </c>
      <c r="G5645" s="14">
        <f>SUM(G5646,G5648)</f>
        <v>0</v>
      </c>
      <c r="H5645" s="14">
        <f>SUM(H5646,H5648)</f>
        <v>0</v>
      </c>
    </row>
    <row r="5646" spans="1:8" ht="16.5" thickTop="1" thickBot="1" x14ac:dyDescent="0.3">
      <c r="A5646" s="5" t="s">
        <v>6660</v>
      </c>
      <c r="B5646" s="7" t="s">
        <v>20</v>
      </c>
      <c r="C5646" s="15">
        <v>299.65666999999996</v>
      </c>
      <c r="D5646" s="15">
        <v>150</v>
      </c>
      <c r="E5646" s="15">
        <f t="shared" si="553"/>
        <v>295</v>
      </c>
      <c r="F5646" s="15">
        <f>SUM(F5647)</f>
        <v>295</v>
      </c>
      <c r="G5646" s="15">
        <f>SUM(G5647)</f>
        <v>0</v>
      </c>
      <c r="H5646" s="15">
        <f>SUM(H5647)</f>
        <v>0</v>
      </c>
    </row>
    <row r="5647" spans="1:8" ht="16.5" thickTop="1" thickBot="1" x14ac:dyDescent="0.3">
      <c r="A5647" s="5" t="s">
        <v>6661</v>
      </c>
      <c r="B5647" s="8" t="s">
        <v>28</v>
      </c>
      <c r="C5647" s="15">
        <v>299.65666999999996</v>
      </c>
      <c r="D5647" s="15">
        <v>150</v>
      </c>
      <c r="E5647" s="15">
        <f t="shared" si="553"/>
        <v>295</v>
      </c>
      <c r="F5647" s="15">
        <v>295</v>
      </c>
      <c r="G5647" s="15">
        <v>0</v>
      </c>
      <c r="H5647" s="15">
        <v>0</v>
      </c>
    </row>
    <row r="5648" spans="1:8" ht="16.5" thickTop="1" thickBot="1" x14ac:dyDescent="0.3">
      <c r="A5648" s="5" t="s">
        <v>6662</v>
      </c>
      <c r="B5648" s="7" t="s">
        <v>36</v>
      </c>
      <c r="C5648" s="15">
        <v>0</v>
      </c>
      <c r="D5648" s="15">
        <v>0</v>
      </c>
      <c r="E5648" s="15">
        <f t="shared" si="553"/>
        <v>0</v>
      </c>
      <c r="F5648" s="15">
        <v>0</v>
      </c>
      <c r="G5648" s="15">
        <v>0</v>
      </c>
      <c r="H5648" s="15">
        <v>0</v>
      </c>
    </row>
    <row r="5649" spans="1:8" ht="46.5" thickTop="1" thickBot="1" x14ac:dyDescent="0.3">
      <c r="A5649" s="5" t="s">
        <v>6663</v>
      </c>
      <c r="B5649" s="6" t="s">
        <v>6664</v>
      </c>
      <c r="C5649" s="14">
        <v>1767.9998399999999</v>
      </c>
      <c r="D5649" s="14">
        <v>1768</v>
      </c>
      <c r="E5649" s="14">
        <f t="shared" si="553"/>
        <v>1768</v>
      </c>
      <c r="F5649" s="14">
        <f>SUM(F5650,F5652)</f>
        <v>1768</v>
      </c>
      <c r="G5649" s="14">
        <f>SUM(G5650,G5652)</f>
        <v>0</v>
      </c>
      <c r="H5649" s="14">
        <f>SUM(H5650,H5652)</f>
        <v>0</v>
      </c>
    </row>
    <row r="5650" spans="1:8" ht="16.5" thickTop="1" thickBot="1" x14ac:dyDescent="0.3">
      <c r="A5650" s="5" t="s">
        <v>6665</v>
      </c>
      <c r="B5650" s="7" t="s">
        <v>20</v>
      </c>
      <c r="C5650" s="15">
        <v>1439.9998399999999</v>
      </c>
      <c r="D5650" s="15">
        <v>1440</v>
      </c>
      <c r="E5650" s="15">
        <f t="shared" si="553"/>
        <v>1440</v>
      </c>
      <c r="F5650" s="15">
        <f>SUM(F5651)</f>
        <v>1440</v>
      </c>
      <c r="G5650" s="15">
        <f>SUM(G5651)</f>
        <v>0</v>
      </c>
      <c r="H5650" s="15">
        <f>SUM(H5651)</f>
        <v>0</v>
      </c>
    </row>
    <row r="5651" spans="1:8" ht="16.5" thickTop="1" thickBot="1" x14ac:dyDescent="0.3">
      <c r="A5651" s="5" t="s">
        <v>6666</v>
      </c>
      <c r="B5651" s="8" t="s">
        <v>28</v>
      </c>
      <c r="C5651" s="15">
        <v>1439.9998399999999</v>
      </c>
      <c r="D5651" s="15">
        <v>1440</v>
      </c>
      <c r="E5651" s="15">
        <f t="shared" si="553"/>
        <v>1440</v>
      </c>
      <c r="F5651" s="15">
        <v>1440</v>
      </c>
      <c r="G5651" s="15">
        <v>0</v>
      </c>
      <c r="H5651" s="15">
        <v>0</v>
      </c>
    </row>
    <row r="5652" spans="1:8" ht="16.5" thickTop="1" thickBot="1" x14ac:dyDescent="0.3">
      <c r="A5652" s="5" t="s">
        <v>6667</v>
      </c>
      <c r="B5652" s="7" t="s">
        <v>36</v>
      </c>
      <c r="C5652" s="15">
        <v>328</v>
      </c>
      <c r="D5652" s="15">
        <v>328</v>
      </c>
      <c r="E5652" s="15">
        <f t="shared" si="553"/>
        <v>328</v>
      </c>
      <c r="F5652" s="15">
        <v>328</v>
      </c>
      <c r="G5652" s="15">
        <v>0</v>
      </c>
      <c r="H5652" s="15">
        <v>0</v>
      </c>
    </row>
    <row r="5653" spans="1:8" ht="61.5" thickTop="1" thickBot="1" x14ac:dyDescent="0.3">
      <c r="A5653" s="5" t="s">
        <v>6668</v>
      </c>
      <c r="B5653" s="6" t="s">
        <v>6669</v>
      </c>
      <c r="C5653" s="14">
        <v>958.8</v>
      </c>
      <c r="D5653" s="14">
        <v>959</v>
      </c>
      <c r="E5653" s="14">
        <f t="shared" si="553"/>
        <v>959</v>
      </c>
      <c r="F5653" s="14">
        <f>SUM(F5654,F5656)</f>
        <v>959</v>
      </c>
      <c r="G5653" s="14">
        <f>SUM(G5654,G5656)</f>
        <v>0</v>
      </c>
      <c r="H5653" s="14">
        <f>SUM(H5654,H5656)</f>
        <v>0</v>
      </c>
    </row>
    <row r="5654" spans="1:8" ht="16.5" thickTop="1" thickBot="1" x14ac:dyDescent="0.3">
      <c r="A5654" s="5" t="s">
        <v>6670</v>
      </c>
      <c r="B5654" s="7" t="s">
        <v>20</v>
      </c>
      <c r="C5654" s="15">
        <v>580</v>
      </c>
      <c r="D5654" s="15">
        <v>580</v>
      </c>
      <c r="E5654" s="15">
        <f t="shared" si="553"/>
        <v>580</v>
      </c>
      <c r="F5654" s="15">
        <f>SUM(F5655)</f>
        <v>580</v>
      </c>
      <c r="G5654" s="15">
        <f>SUM(G5655)</f>
        <v>0</v>
      </c>
      <c r="H5654" s="15">
        <f>SUM(H5655)</f>
        <v>0</v>
      </c>
    </row>
    <row r="5655" spans="1:8" ht="16.5" thickTop="1" thickBot="1" x14ac:dyDescent="0.3">
      <c r="A5655" s="5" t="s">
        <v>6671</v>
      </c>
      <c r="B5655" s="8" t="s">
        <v>28</v>
      </c>
      <c r="C5655" s="15">
        <v>580</v>
      </c>
      <c r="D5655" s="15">
        <v>580</v>
      </c>
      <c r="E5655" s="15">
        <f t="shared" si="553"/>
        <v>580</v>
      </c>
      <c r="F5655" s="15">
        <v>580</v>
      </c>
      <c r="G5655" s="15">
        <v>0</v>
      </c>
      <c r="H5655" s="15">
        <v>0</v>
      </c>
    </row>
    <row r="5656" spans="1:8" ht="16.5" thickTop="1" thickBot="1" x14ac:dyDescent="0.3">
      <c r="A5656" s="5" t="s">
        <v>6672</v>
      </c>
      <c r="B5656" s="7" t="s">
        <v>36</v>
      </c>
      <c r="C5656" s="15">
        <v>378.8</v>
      </c>
      <c r="D5656" s="15">
        <v>379</v>
      </c>
      <c r="E5656" s="15">
        <f t="shared" si="553"/>
        <v>379</v>
      </c>
      <c r="F5656" s="15">
        <v>379</v>
      </c>
      <c r="G5656" s="15">
        <v>0</v>
      </c>
      <c r="H5656" s="15">
        <v>0</v>
      </c>
    </row>
    <row r="5657" spans="1:8" ht="46.5" thickTop="1" thickBot="1" x14ac:dyDescent="0.3">
      <c r="A5657" s="5" t="s">
        <v>6673</v>
      </c>
      <c r="B5657" s="6" t="s">
        <v>6674</v>
      </c>
      <c r="C5657" s="14">
        <v>260.726</v>
      </c>
      <c r="D5657" s="14">
        <v>261</v>
      </c>
      <c r="E5657" s="14">
        <f t="shared" si="553"/>
        <v>261</v>
      </c>
      <c r="F5657" s="14">
        <f>SUM(F5658,F5660)</f>
        <v>261</v>
      </c>
      <c r="G5657" s="14">
        <f>SUM(G5658,G5660)</f>
        <v>0</v>
      </c>
      <c r="H5657" s="14">
        <f>SUM(H5658,H5660)</f>
        <v>0</v>
      </c>
    </row>
    <row r="5658" spans="1:8" ht="16.5" thickTop="1" thickBot="1" x14ac:dyDescent="0.3">
      <c r="A5658" s="5" t="s">
        <v>6675</v>
      </c>
      <c r="B5658" s="7" t="s">
        <v>20</v>
      </c>
      <c r="C5658" s="15">
        <v>251</v>
      </c>
      <c r="D5658" s="15">
        <v>251</v>
      </c>
      <c r="E5658" s="15">
        <f t="shared" si="553"/>
        <v>251</v>
      </c>
      <c r="F5658" s="15">
        <f>SUM(F5659)</f>
        <v>251</v>
      </c>
      <c r="G5658" s="15">
        <f>SUM(G5659)</f>
        <v>0</v>
      </c>
      <c r="H5658" s="15">
        <f>SUM(H5659)</f>
        <v>0</v>
      </c>
    </row>
    <row r="5659" spans="1:8" ht="16.5" thickTop="1" thickBot="1" x14ac:dyDescent="0.3">
      <c r="A5659" s="5" t="s">
        <v>6676</v>
      </c>
      <c r="B5659" s="8" t="s">
        <v>28</v>
      </c>
      <c r="C5659" s="15">
        <v>251</v>
      </c>
      <c r="D5659" s="15">
        <v>251</v>
      </c>
      <c r="E5659" s="15">
        <f t="shared" si="553"/>
        <v>251</v>
      </c>
      <c r="F5659" s="15">
        <v>251</v>
      </c>
      <c r="G5659" s="15">
        <v>0</v>
      </c>
      <c r="H5659" s="15">
        <v>0</v>
      </c>
    </row>
    <row r="5660" spans="1:8" ht="16.5" thickTop="1" thickBot="1" x14ac:dyDescent="0.3">
      <c r="A5660" s="5" t="s">
        <v>6677</v>
      </c>
      <c r="B5660" s="7" t="s">
        <v>36</v>
      </c>
      <c r="C5660" s="15">
        <v>9.7260000000000009</v>
      </c>
      <c r="D5660" s="15">
        <v>10</v>
      </c>
      <c r="E5660" s="15">
        <f t="shared" si="553"/>
        <v>10</v>
      </c>
      <c r="F5660" s="15">
        <v>10</v>
      </c>
      <c r="G5660" s="15">
        <v>0</v>
      </c>
      <c r="H5660" s="15">
        <v>0</v>
      </c>
    </row>
    <row r="5661" spans="1:8" ht="46.5" thickTop="1" thickBot="1" x14ac:dyDescent="0.3">
      <c r="A5661" s="5" t="s">
        <v>6678</v>
      </c>
      <c r="B5661" s="6" t="s">
        <v>6679</v>
      </c>
      <c r="C5661" s="14">
        <v>447</v>
      </c>
      <c r="D5661" s="14">
        <v>447</v>
      </c>
      <c r="E5661" s="14">
        <f t="shared" si="553"/>
        <v>447</v>
      </c>
      <c r="F5661" s="14">
        <f>SUM(F5662,F5664)</f>
        <v>447</v>
      </c>
      <c r="G5661" s="14">
        <f>SUM(G5662,G5664)</f>
        <v>0</v>
      </c>
      <c r="H5661" s="14">
        <f>SUM(H5662,H5664)</f>
        <v>0</v>
      </c>
    </row>
    <row r="5662" spans="1:8" ht="16.5" thickTop="1" thickBot="1" x14ac:dyDescent="0.3">
      <c r="A5662" s="5" t="s">
        <v>6680</v>
      </c>
      <c r="B5662" s="7" t="s">
        <v>20</v>
      </c>
      <c r="C5662" s="15">
        <v>440</v>
      </c>
      <c r="D5662" s="15">
        <v>440</v>
      </c>
      <c r="E5662" s="15">
        <f t="shared" si="553"/>
        <v>440</v>
      </c>
      <c r="F5662" s="15">
        <f>SUM(F5663)</f>
        <v>440</v>
      </c>
      <c r="G5662" s="15">
        <f>SUM(G5663)</f>
        <v>0</v>
      </c>
      <c r="H5662" s="15">
        <f>SUM(H5663)</f>
        <v>0</v>
      </c>
    </row>
    <row r="5663" spans="1:8" ht="16.5" thickTop="1" thickBot="1" x14ac:dyDescent="0.3">
      <c r="A5663" s="5" t="s">
        <v>6681</v>
      </c>
      <c r="B5663" s="8" t="s">
        <v>28</v>
      </c>
      <c r="C5663" s="15">
        <v>440</v>
      </c>
      <c r="D5663" s="15">
        <v>440</v>
      </c>
      <c r="E5663" s="15">
        <f t="shared" si="553"/>
        <v>440</v>
      </c>
      <c r="F5663" s="15">
        <v>440</v>
      </c>
      <c r="G5663" s="15">
        <v>0</v>
      </c>
      <c r="H5663" s="15">
        <v>0</v>
      </c>
    </row>
    <row r="5664" spans="1:8" ht="16.5" thickTop="1" thickBot="1" x14ac:dyDescent="0.3">
      <c r="A5664" s="5" t="s">
        <v>6682</v>
      </c>
      <c r="B5664" s="7" t="s">
        <v>36</v>
      </c>
      <c r="C5664" s="15">
        <v>7</v>
      </c>
      <c r="D5664" s="15">
        <v>7</v>
      </c>
      <c r="E5664" s="15">
        <f t="shared" si="553"/>
        <v>7</v>
      </c>
      <c r="F5664" s="15">
        <v>7</v>
      </c>
      <c r="G5664" s="15">
        <v>0</v>
      </c>
      <c r="H5664" s="15">
        <v>0</v>
      </c>
    </row>
    <row r="5665" spans="1:8" ht="46.5" thickTop="1" thickBot="1" x14ac:dyDescent="0.3">
      <c r="A5665" s="5" t="s">
        <v>6683</v>
      </c>
      <c r="B5665" s="6" t="s">
        <v>6684</v>
      </c>
      <c r="C5665" s="14">
        <v>230</v>
      </c>
      <c r="D5665" s="14">
        <v>230</v>
      </c>
      <c r="E5665" s="14">
        <f t="shared" si="553"/>
        <v>230</v>
      </c>
      <c r="F5665" s="14">
        <f>SUM(F5666,F5668)</f>
        <v>230</v>
      </c>
      <c r="G5665" s="14">
        <f>SUM(G5666,G5668)</f>
        <v>0</v>
      </c>
      <c r="H5665" s="14">
        <f>SUM(H5666,H5668)</f>
        <v>0</v>
      </c>
    </row>
    <row r="5666" spans="1:8" ht="16.5" thickTop="1" thickBot="1" x14ac:dyDescent="0.3">
      <c r="A5666" s="5" t="s">
        <v>6685</v>
      </c>
      <c r="B5666" s="7" t="s">
        <v>20</v>
      </c>
      <c r="C5666" s="15">
        <v>220</v>
      </c>
      <c r="D5666" s="15">
        <v>220</v>
      </c>
      <c r="E5666" s="15">
        <f t="shared" si="553"/>
        <v>220</v>
      </c>
      <c r="F5666" s="15">
        <f>SUM(F5667)</f>
        <v>220</v>
      </c>
      <c r="G5666" s="15">
        <f>SUM(G5667)</f>
        <v>0</v>
      </c>
      <c r="H5666" s="15">
        <f>SUM(H5667)</f>
        <v>0</v>
      </c>
    </row>
    <row r="5667" spans="1:8" ht="16.5" thickTop="1" thickBot="1" x14ac:dyDescent="0.3">
      <c r="A5667" s="5" t="s">
        <v>6686</v>
      </c>
      <c r="B5667" s="8" t="s">
        <v>28</v>
      </c>
      <c r="C5667" s="15">
        <v>220</v>
      </c>
      <c r="D5667" s="15">
        <v>220</v>
      </c>
      <c r="E5667" s="15">
        <f t="shared" si="553"/>
        <v>220</v>
      </c>
      <c r="F5667" s="15">
        <v>220</v>
      </c>
      <c r="G5667" s="15">
        <v>0</v>
      </c>
      <c r="H5667" s="15">
        <v>0</v>
      </c>
    </row>
    <row r="5668" spans="1:8" ht="16.5" thickTop="1" thickBot="1" x14ac:dyDescent="0.3">
      <c r="A5668" s="5" t="s">
        <v>6687</v>
      </c>
      <c r="B5668" s="7" t="s">
        <v>36</v>
      </c>
      <c r="C5668" s="15">
        <v>10</v>
      </c>
      <c r="D5668" s="15">
        <v>10</v>
      </c>
      <c r="E5668" s="15">
        <f t="shared" si="553"/>
        <v>10</v>
      </c>
      <c r="F5668" s="15">
        <v>10</v>
      </c>
      <c r="G5668" s="15">
        <v>0</v>
      </c>
      <c r="H5668" s="15">
        <v>0</v>
      </c>
    </row>
    <row r="5669" spans="1:8" ht="46.5" thickTop="1" thickBot="1" x14ac:dyDescent="0.3">
      <c r="A5669" s="5" t="s">
        <v>6688</v>
      </c>
      <c r="B5669" s="6" t="s">
        <v>6689</v>
      </c>
      <c r="C5669" s="14">
        <v>1000</v>
      </c>
      <c r="D5669" s="14">
        <v>2000</v>
      </c>
      <c r="E5669" s="14">
        <f t="shared" si="553"/>
        <v>2000</v>
      </c>
      <c r="F5669" s="14">
        <f t="shared" ref="F5669:H5670" si="555">SUM(F5670)</f>
        <v>2000</v>
      </c>
      <c r="G5669" s="14">
        <f t="shared" si="555"/>
        <v>0</v>
      </c>
      <c r="H5669" s="14">
        <f t="shared" si="555"/>
        <v>0</v>
      </c>
    </row>
    <row r="5670" spans="1:8" ht="16.5" thickTop="1" thickBot="1" x14ac:dyDescent="0.3">
      <c r="A5670" s="5" t="s">
        <v>6690</v>
      </c>
      <c r="B5670" s="7" t="s">
        <v>20</v>
      </c>
      <c r="C5670" s="15">
        <v>1000</v>
      </c>
      <c r="D5670" s="15">
        <v>2000</v>
      </c>
      <c r="E5670" s="15">
        <f t="shared" si="553"/>
        <v>2000</v>
      </c>
      <c r="F5670" s="15">
        <f t="shared" si="555"/>
        <v>2000</v>
      </c>
      <c r="G5670" s="15">
        <f t="shared" si="555"/>
        <v>0</v>
      </c>
      <c r="H5670" s="15">
        <f t="shared" si="555"/>
        <v>0</v>
      </c>
    </row>
    <row r="5671" spans="1:8" ht="16.5" thickTop="1" thickBot="1" x14ac:dyDescent="0.3">
      <c r="A5671" s="5" t="s">
        <v>6691</v>
      </c>
      <c r="B5671" s="8" t="s">
        <v>28</v>
      </c>
      <c r="C5671" s="15">
        <v>1000</v>
      </c>
      <c r="D5671" s="15">
        <v>2000</v>
      </c>
      <c r="E5671" s="15">
        <f t="shared" si="553"/>
        <v>2000</v>
      </c>
      <c r="F5671" s="15">
        <v>2000</v>
      </c>
      <c r="G5671" s="15">
        <v>0</v>
      </c>
      <c r="H5671" s="15">
        <v>0</v>
      </c>
    </row>
    <row r="5672" spans="1:8" ht="46.5" thickTop="1" thickBot="1" x14ac:dyDescent="0.3">
      <c r="A5672" s="5" t="s">
        <v>6692</v>
      </c>
      <c r="B5672" s="6" t="s">
        <v>6693</v>
      </c>
      <c r="C5672" s="14">
        <v>2449</v>
      </c>
      <c r="D5672" s="14">
        <v>2449</v>
      </c>
      <c r="E5672" s="14">
        <f t="shared" si="553"/>
        <v>2304</v>
      </c>
      <c r="F5672" s="14">
        <f>SUM(F5673,F5675)</f>
        <v>2304</v>
      </c>
      <c r="G5672" s="14">
        <f>SUM(G5673,G5675)</f>
        <v>0</v>
      </c>
      <c r="H5672" s="14">
        <f>SUM(H5673,H5675)</f>
        <v>0</v>
      </c>
    </row>
    <row r="5673" spans="1:8" ht="16.5" thickTop="1" thickBot="1" x14ac:dyDescent="0.3">
      <c r="A5673" s="5" t="s">
        <v>6694</v>
      </c>
      <c r="B5673" s="7" t="s">
        <v>20</v>
      </c>
      <c r="C5673" s="15">
        <v>1950</v>
      </c>
      <c r="D5673" s="15">
        <v>1950</v>
      </c>
      <c r="E5673" s="15">
        <f t="shared" si="553"/>
        <v>1955</v>
      </c>
      <c r="F5673" s="15">
        <f>SUM(F5674)</f>
        <v>1955</v>
      </c>
      <c r="G5673" s="15">
        <f>SUM(G5674)</f>
        <v>0</v>
      </c>
      <c r="H5673" s="15">
        <f>SUM(H5674)</f>
        <v>0</v>
      </c>
    </row>
    <row r="5674" spans="1:8" ht="16.5" thickTop="1" thickBot="1" x14ac:dyDescent="0.3">
      <c r="A5674" s="5" t="s">
        <v>6695</v>
      </c>
      <c r="B5674" s="8" t="s">
        <v>28</v>
      </c>
      <c r="C5674" s="15">
        <v>1950</v>
      </c>
      <c r="D5674" s="15">
        <v>1950</v>
      </c>
      <c r="E5674" s="15">
        <f t="shared" si="553"/>
        <v>1955</v>
      </c>
      <c r="F5674" s="15">
        <v>1955</v>
      </c>
      <c r="G5674" s="15">
        <v>0</v>
      </c>
      <c r="H5674" s="15">
        <v>0</v>
      </c>
    </row>
    <row r="5675" spans="1:8" ht="16.5" thickTop="1" thickBot="1" x14ac:dyDescent="0.3">
      <c r="A5675" s="5" t="s">
        <v>6696</v>
      </c>
      <c r="B5675" s="7" t="s">
        <v>36</v>
      </c>
      <c r="C5675" s="15">
        <v>499</v>
      </c>
      <c r="D5675" s="15">
        <v>499</v>
      </c>
      <c r="E5675" s="15">
        <f t="shared" si="553"/>
        <v>349</v>
      </c>
      <c r="F5675" s="15">
        <v>349</v>
      </c>
      <c r="G5675" s="15">
        <v>0</v>
      </c>
      <c r="H5675" s="15">
        <v>0</v>
      </c>
    </row>
    <row r="5676" spans="1:8" ht="46.5" thickTop="1" thickBot="1" x14ac:dyDescent="0.3">
      <c r="A5676" s="5" t="s">
        <v>6697</v>
      </c>
      <c r="B5676" s="6" t="s">
        <v>6698</v>
      </c>
      <c r="C5676" s="14">
        <v>100</v>
      </c>
      <c r="D5676" s="14">
        <v>100</v>
      </c>
      <c r="E5676" s="14">
        <f t="shared" si="553"/>
        <v>100</v>
      </c>
      <c r="F5676" s="14">
        <f t="shared" ref="F5676:H5677" si="556">SUM(F5677)</f>
        <v>100</v>
      </c>
      <c r="G5676" s="14">
        <f t="shared" si="556"/>
        <v>0</v>
      </c>
      <c r="H5676" s="14">
        <f t="shared" si="556"/>
        <v>0</v>
      </c>
    </row>
    <row r="5677" spans="1:8" ht="16.5" thickTop="1" thickBot="1" x14ac:dyDescent="0.3">
      <c r="A5677" s="5" t="s">
        <v>6699</v>
      </c>
      <c r="B5677" s="7" t="s">
        <v>20</v>
      </c>
      <c r="C5677" s="15">
        <v>100</v>
      </c>
      <c r="D5677" s="15">
        <v>100</v>
      </c>
      <c r="E5677" s="15">
        <f t="shared" si="553"/>
        <v>100</v>
      </c>
      <c r="F5677" s="15">
        <f t="shared" si="556"/>
        <v>100</v>
      </c>
      <c r="G5677" s="15">
        <f t="shared" si="556"/>
        <v>0</v>
      </c>
      <c r="H5677" s="15">
        <f t="shared" si="556"/>
        <v>0</v>
      </c>
    </row>
    <row r="5678" spans="1:8" ht="16.5" thickTop="1" thickBot="1" x14ac:dyDescent="0.3">
      <c r="A5678" s="5" t="s">
        <v>6700</v>
      </c>
      <c r="B5678" s="8" t="s">
        <v>28</v>
      </c>
      <c r="C5678" s="15">
        <v>100</v>
      </c>
      <c r="D5678" s="15">
        <v>100</v>
      </c>
      <c r="E5678" s="15">
        <f t="shared" si="553"/>
        <v>100</v>
      </c>
      <c r="F5678" s="15">
        <v>100</v>
      </c>
      <c r="G5678" s="15">
        <v>0</v>
      </c>
      <c r="H5678" s="15">
        <v>0</v>
      </c>
    </row>
    <row r="5679" spans="1:8" ht="31.5" thickTop="1" thickBot="1" x14ac:dyDescent="0.3">
      <c r="A5679" s="5" t="s">
        <v>6701</v>
      </c>
      <c r="B5679" s="6" t="s">
        <v>6702</v>
      </c>
      <c r="C5679" s="14">
        <v>800</v>
      </c>
      <c r="D5679" s="14">
        <v>800</v>
      </c>
      <c r="E5679" s="14">
        <f t="shared" si="553"/>
        <v>800</v>
      </c>
      <c r="F5679" s="14">
        <f t="shared" ref="F5679:H5680" si="557">SUM(F5680)</f>
        <v>800</v>
      </c>
      <c r="G5679" s="14">
        <f t="shared" si="557"/>
        <v>0</v>
      </c>
      <c r="H5679" s="14">
        <f t="shared" si="557"/>
        <v>0</v>
      </c>
    </row>
    <row r="5680" spans="1:8" ht="16.5" thickTop="1" thickBot="1" x14ac:dyDescent="0.3">
      <c r="A5680" s="5" t="s">
        <v>6703</v>
      </c>
      <c r="B5680" s="7" t="s">
        <v>20</v>
      </c>
      <c r="C5680" s="15">
        <v>800</v>
      </c>
      <c r="D5680" s="15">
        <v>800</v>
      </c>
      <c r="E5680" s="15">
        <f t="shared" si="553"/>
        <v>800</v>
      </c>
      <c r="F5680" s="15">
        <f t="shared" si="557"/>
        <v>800</v>
      </c>
      <c r="G5680" s="15">
        <f t="shared" si="557"/>
        <v>0</v>
      </c>
      <c r="H5680" s="15">
        <f t="shared" si="557"/>
        <v>0</v>
      </c>
    </row>
    <row r="5681" spans="1:8" ht="16.5" thickTop="1" thickBot="1" x14ac:dyDescent="0.3">
      <c r="A5681" s="5" t="s">
        <v>6704</v>
      </c>
      <c r="B5681" s="8" t="s">
        <v>28</v>
      </c>
      <c r="C5681" s="15">
        <v>800</v>
      </c>
      <c r="D5681" s="15">
        <v>800</v>
      </c>
      <c r="E5681" s="15">
        <f t="shared" si="553"/>
        <v>800</v>
      </c>
      <c r="F5681" s="15">
        <v>800</v>
      </c>
      <c r="G5681" s="15">
        <v>0</v>
      </c>
      <c r="H5681" s="15">
        <v>0</v>
      </c>
    </row>
    <row r="5682" spans="1:8" ht="31.5" thickTop="1" thickBot="1" x14ac:dyDescent="0.3">
      <c r="A5682" s="5" t="s">
        <v>6705</v>
      </c>
      <c r="B5682" s="6" t="s">
        <v>6706</v>
      </c>
      <c r="C5682" s="14">
        <v>499.99999000000008</v>
      </c>
      <c r="D5682" s="14">
        <v>500</v>
      </c>
      <c r="E5682" s="14">
        <f t="shared" si="553"/>
        <v>500</v>
      </c>
      <c r="F5682" s="14">
        <f>SUM(F5683,F5686:F5687)</f>
        <v>500</v>
      </c>
      <c r="G5682" s="14">
        <f>SUM(G5683,G5686:G5687)</f>
        <v>0</v>
      </c>
      <c r="H5682" s="14">
        <f>SUM(H5683,H5686:H5687)</f>
        <v>0</v>
      </c>
    </row>
    <row r="5683" spans="1:8" ht="16.5" thickTop="1" thickBot="1" x14ac:dyDescent="0.3">
      <c r="A5683" s="5" t="s">
        <v>6707</v>
      </c>
      <c r="B5683" s="7" t="s">
        <v>20</v>
      </c>
      <c r="C5683" s="15">
        <v>320.70000000000005</v>
      </c>
      <c r="D5683" s="15">
        <v>323</v>
      </c>
      <c r="E5683" s="15">
        <f t="shared" si="553"/>
        <v>290</v>
      </c>
      <c r="F5683" s="15">
        <f>SUM(F5684:F5685)</f>
        <v>290</v>
      </c>
      <c r="G5683" s="15">
        <f>SUM(G5684:G5685)</f>
        <v>0</v>
      </c>
      <c r="H5683" s="15">
        <f>SUM(H5684:H5685)</f>
        <v>0</v>
      </c>
    </row>
    <row r="5684" spans="1:8" ht="16.5" thickTop="1" thickBot="1" x14ac:dyDescent="0.3">
      <c r="A5684" s="5" t="s">
        <v>6708</v>
      </c>
      <c r="B5684" s="8" t="s">
        <v>26</v>
      </c>
      <c r="C5684" s="15">
        <v>47.35</v>
      </c>
      <c r="D5684" s="15">
        <v>48</v>
      </c>
      <c r="E5684" s="15">
        <f t="shared" si="553"/>
        <v>40</v>
      </c>
      <c r="F5684" s="15">
        <v>40</v>
      </c>
      <c r="G5684" s="15">
        <v>0</v>
      </c>
      <c r="H5684" s="15">
        <v>0</v>
      </c>
    </row>
    <row r="5685" spans="1:8" ht="16.5" thickTop="1" thickBot="1" x14ac:dyDescent="0.3">
      <c r="A5685" s="5" t="s">
        <v>6709</v>
      </c>
      <c r="B5685" s="8" t="s">
        <v>28</v>
      </c>
      <c r="C5685" s="15">
        <v>273.35000000000002</v>
      </c>
      <c r="D5685" s="15">
        <v>275</v>
      </c>
      <c r="E5685" s="15">
        <f t="shared" si="553"/>
        <v>250</v>
      </c>
      <c r="F5685" s="15">
        <v>250</v>
      </c>
      <c r="G5685" s="15">
        <v>0</v>
      </c>
      <c r="H5685" s="15">
        <v>0</v>
      </c>
    </row>
    <row r="5686" spans="1:8" ht="16.5" thickTop="1" thickBot="1" x14ac:dyDescent="0.3">
      <c r="A5686" s="5" t="s">
        <v>6710</v>
      </c>
      <c r="B5686" s="7" t="s">
        <v>36</v>
      </c>
      <c r="C5686" s="15">
        <v>99.999989999999997</v>
      </c>
      <c r="D5686" s="15">
        <v>105</v>
      </c>
      <c r="E5686" s="15">
        <f t="shared" si="553"/>
        <v>130</v>
      </c>
      <c r="F5686" s="15">
        <v>130</v>
      </c>
      <c r="G5686" s="15">
        <v>0</v>
      </c>
      <c r="H5686" s="15">
        <v>0</v>
      </c>
    </row>
    <row r="5687" spans="1:8" ht="16.5" thickTop="1" thickBot="1" x14ac:dyDescent="0.3">
      <c r="A5687" s="5" t="s">
        <v>6711</v>
      </c>
      <c r="B5687" s="7" t="s">
        <v>40</v>
      </c>
      <c r="C5687" s="15">
        <v>79.3</v>
      </c>
      <c r="D5687" s="15">
        <v>72</v>
      </c>
      <c r="E5687" s="15">
        <f t="shared" si="553"/>
        <v>80</v>
      </c>
      <c r="F5687" s="15">
        <v>80</v>
      </c>
      <c r="G5687" s="15">
        <v>0</v>
      </c>
      <c r="H5687" s="15">
        <v>0</v>
      </c>
    </row>
    <row r="5688" spans="1:8" ht="31.5" thickTop="1" thickBot="1" x14ac:dyDescent="0.3">
      <c r="A5688" s="5" t="s">
        <v>6712</v>
      </c>
      <c r="B5688" s="6" t="s">
        <v>6713</v>
      </c>
      <c r="C5688" s="14">
        <v>653</v>
      </c>
      <c r="D5688" s="14">
        <v>653</v>
      </c>
      <c r="E5688" s="14">
        <f t="shared" si="553"/>
        <v>653</v>
      </c>
      <c r="F5688" s="14">
        <f>SUM(F5689,F5691)</f>
        <v>653</v>
      </c>
      <c r="G5688" s="14">
        <f>SUM(G5689,G5691)</f>
        <v>0</v>
      </c>
      <c r="H5688" s="14">
        <f>SUM(H5689,H5691)</f>
        <v>0</v>
      </c>
    </row>
    <row r="5689" spans="1:8" ht="16.5" thickTop="1" thickBot="1" x14ac:dyDescent="0.3">
      <c r="A5689" s="5" t="s">
        <v>6714</v>
      </c>
      <c r="B5689" s="7" t="s">
        <v>20</v>
      </c>
      <c r="C5689" s="15">
        <v>603</v>
      </c>
      <c r="D5689" s="15">
        <v>603</v>
      </c>
      <c r="E5689" s="15">
        <f t="shared" si="553"/>
        <v>653</v>
      </c>
      <c r="F5689" s="15">
        <f>SUM(F5690)</f>
        <v>653</v>
      </c>
      <c r="G5689" s="15">
        <f>SUM(G5690)</f>
        <v>0</v>
      </c>
      <c r="H5689" s="15">
        <f>SUM(H5690)</f>
        <v>0</v>
      </c>
    </row>
    <row r="5690" spans="1:8" ht="16.5" thickTop="1" thickBot="1" x14ac:dyDescent="0.3">
      <c r="A5690" s="5" t="s">
        <v>6715</v>
      </c>
      <c r="B5690" s="8" t="s">
        <v>28</v>
      </c>
      <c r="C5690" s="15">
        <v>603</v>
      </c>
      <c r="D5690" s="15">
        <v>603</v>
      </c>
      <c r="E5690" s="15">
        <f t="shared" si="553"/>
        <v>653</v>
      </c>
      <c r="F5690" s="15">
        <v>653</v>
      </c>
      <c r="G5690" s="15">
        <v>0</v>
      </c>
      <c r="H5690" s="15">
        <v>0</v>
      </c>
    </row>
    <row r="5691" spans="1:8" ht="16.5" thickTop="1" thickBot="1" x14ac:dyDescent="0.3">
      <c r="A5691" s="5" t="s">
        <v>6716</v>
      </c>
      <c r="B5691" s="7" t="s">
        <v>36</v>
      </c>
      <c r="C5691" s="15">
        <v>50</v>
      </c>
      <c r="D5691" s="15">
        <v>50</v>
      </c>
      <c r="E5691" s="15">
        <f t="shared" si="553"/>
        <v>0</v>
      </c>
      <c r="F5691" s="15">
        <v>0</v>
      </c>
      <c r="G5691" s="15">
        <v>0</v>
      </c>
      <c r="H5691" s="15">
        <v>0</v>
      </c>
    </row>
    <row r="5692" spans="1:8" ht="31.5" thickTop="1" thickBot="1" x14ac:dyDescent="0.3">
      <c r="A5692" s="5" t="s">
        <v>6717</v>
      </c>
      <c r="B5692" s="6" t="s">
        <v>6718</v>
      </c>
      <c r="C5692" s="14">
        <v>3500</v>
      </c>
      <c r="D5692" s="14">
        <v>3500</v>
      </c>
      <c r="E5692" s="14">
        <f t="shared" si="553"/>
        <v>3000</v>
      </c>
      <c r="F5692" s="14">
        <f>SUM(F5693,F5699:F5700)</f>
        <v>3000</v>
      </c>
      <c r="G5692" s="14">
        <f>SUM(G5693,G5699:G5700)</f>
        <v>0</v>
      </c>
      <c r="H5692" s="14">
        <f>SUM(H5693,H5699:H5700)</f>
        <v>0</v>
      </c>
    </row>
    <row r="5693" spans="1:8" ht="16.5" thickTop="1" thickBot="1" x14ac:dyDescent="0.3">
      <c r="A5693" s="5" t="s">
        <v>6719</v>
      </c>
      <c r="B5693" s="7" t="s">
        <v>20</v>
      </c>
      <c r="C5693" s="15">
        <v>3500</v>
      </c>
      <c r="D5693" s="15">
        <v>3500</v>
      </c>
      <c r="E5693" s="15">
        <f t="shared" si="553"/>
        <v>3000</v>
      </c>
      <c r="F5693" s="15">
        <f>SUM(F5694:F5698)</f>
        <v>3000</v>
      </c>
      <c r="G5693" s="15">
        <f>SUM(G5694:G5698)</f>
        <v>0</v>
      </c>
      <c r="H5693" s="15">
        <f>SUM(H5694:H5698)</f>
        <v>0</v>
      </c>
    </row>
    <row r="5694" spans="1:8" ht="16.5" thickTop="1" thickBot="1" x14ac:dyDescent="0.3">
      <c r="A5694" s="5" t="s">
        <v>6720</v>
      </c>
      <c r="B5694" s="8" t="s">
        <v>22</v>
      </c>
      <c r="C5694" s="15">
        <v>3500</v>
      </c>
      <c r="D5694" s="15">
        <v>0</v>
      </c>
      <c r="E5694" s="15">
        <f t="shared" si="553"/>
        <v>0</v>
      </c>
      <c r="F5694" s="15">
        <v>0</v>
      </c>
      <c r="G5694" s="15">
        <v>0</v>
      </c>
      <c r="H5694" s="15">
        <v>0</v>
      </c>
    </row>
    <row r="5695" spans="1:8" ht="16.5" thickTop="1" thickBot="1" x14ac:dyDescent="0.3">
      <c r="A5695" s="5" t="s">
        <v>6721</v>
      </c>
      <c r="B5695" s="8" t="s">
        <v>24</v>
      </c>
      <c r="C5695" s="15">
        <v>0</v>
      </c>
      <c r="D5695" s="15">
        <v>3500</v>
      </c>
      <c r="E5695" s="15">
        <f t="shared" si="553"/>
        <v>3000</v>
      </c>
      <c r="F5695" s="15">
        <v>3000</v>
      </c>
      <c r="G5695" s="15">
        <v>0</v>
      </c>
      <c r="H5695" s="15">
        <v>0</v>
      </c>
    </row>
    <row r="5696" spans="1:8" ht="16.5" thickTop="1" thickBot="1" x14ac:dyDescent="0.3">
      <c r="A5696" s="5" t="s">
        <v>6722</v>
      </c>
      <c r="B5696" s="8" t="s">
        <v>30</v>
      </c>
      <c r="C5696" s="15">
        <v>0</v>
      </c>
      <c r="D5696" s="15">
        <v>0</v>
      </c>
      <c r="E5696" s="15">
        <f t="shared" si="553"/>
        <v>0</v>
      </c>
      <c r="F5696" s="15">
        <v>0</v>
      </c>
      <c r="G5696" s="15">
        <v>0</v>
      </c>
      <c r="H5696" s="15">
        <v>0</v>
      </c>
    </row>
    <row r="5697" spans="1:8" ht="16.5" thickTop="1" thickBot="1" x14ac:dyDescent="0.3">
      <c r="A5697" s="5" t="s">
        <v>6723</v>
      </c>
      <c r="B5697" s="8" t="s">
        <v>32</v>
      </c>
      <c r="C5697" s="15">
        <v>0</v>
      </c>
      <c r="D5697" s="15">
        <v>0</v>
      </c>
      <c r="E5697" s="15">
        <f t="shared" si="553"/>
        <v>0</v>
      </c>
      <c r="F5697" s="15">
        <v>0</v>
      </c>
      <c r="G5697" s="15">
        <v>0</v>
      </c>
      <c r="H5697" s="15">
        <v>0</v>
      </c>
    </row>
    <row r="5698" spans="1:8" ht="16.5" thickTop="1" thickBot="1" x14ac:dyDescent="0.3">
      <c r="A5698" s="5" t="s">
        <v>6724</v>
      </c>
      <c r="B5698" s="8" t="s">
        <v>34</v>
      </c>
      <c r="C5698" s="15">
        <v>0</v>
      </c>
      <c r="D5698" s="15">
        <v>0</v>
      </c>
      <c r="E5698" s="15">
        <f t="shared" si="553"/>
        <v>0</v>
      </c>
      <c r="F5698" s="15">
        <v>0</v>
      </c>
      <c r="G5698" s="15">
        <v>0</v>
      </c>
      <c r="H5698" s="15">
        <v>0</v>
      </c>
    </row>
    <row r="5699" spans="1:8" ht="16.5" thickTop="1" thickBot="1" x14ac:dyDescent="0.3">
      <c r="A5699" s="5" t="s">
        <v>6725</v>
      </c>
      <c r="B5699" s="7" t="s">
        <v>36</v>
      </c>
      <c r="C5699" s="15">
        <v>0</v>
      </c>
      <c r="D5699" s="15">
        <v>0</v>
      </c>
      <c r="E5699" s="15">
        <f t="shared" si="553"/>
        <v>0</v>
      </c>
      <c r="F5699" s="15">
        <v>0</v>
      </c>
      <c r="G5699" s="15">
        <v>0</v>
      </c>
      <c r="H5699" s="15">
        <v>0</v>
      </c>
    </row>
    <row r="5700" spans="1:8" ht="16.5" thickTop="1" thickBot="1" x14ac:dyDescent="0.3">
      <c r="A5700" s="5" t="s">
        <v>6726</v>
      </c>
      <c r="B5700" s="7" t="s">
        <v>40</v>
      </c>
      <c r="C5700" s="15">
        <v>0</v>
      </c>
      <c r="D5700" s="15">
        <v>0</v>
      </c>
      <c r="E5700" s="15">
        <f t="shared" si="553"/>
        <v>0</v>
      </c>
      <c r="F5700" s="15">
        <v>0</v>
      </c>
      <c r="G5700" s="15">
        <v>0</v>
      </c>
      <c r="H5700" s="15">
        <v>0</v>
      </c>
    </row>
    <row r="5701" spans="1:8" ht="31.5" thickTop="1" thickBot="1" x14ac:dyDescent="0.3">
      <c r="A5701" s="5" t="s">
        <v>6727</v>
      </c>
      <c r="B5701" s="6" t="s">
        <v>6728</v>
      </c>
      <c r="C5701" s="14">
        <v>9000.1408900000006</v>
      </c>
      <c r="D5701" s="14">
        <v>7800</v>
      </c>
      <c r="E5701" s="14">
        <f t="shared" si="553"/>
        <v>7800</v>
      </c>
      <c r="F5701" s="14">
        <f t="shared" ref="F5701:H5702" si="558">SUM(F5709,F5717,F5721)</f>
        <v>7800</v>
      </c>
      <c r="G5701" s="14">
        <f t="shared" si="558"/>
        <v>0</v>
      </c>
      <c r="H5701" s="14">
        <f t="shared" si="558"/>
        <v>0</v>
      </c>
    </row>
    <row r="5702" spans="1:8" ht="16.5" thickTop="1" thickBot="1" x14ac:dyDescent="0.3">
      <c r="A5702" s="5" t="s">
        <v>6729</v>
      </c>
      <c r="B5702" s="7" t="s">
        <v>20</v>
      </c>
      <c r="C5702" s="15">
        <v>8944.984190000001</v>
      </c>
      <c r="D5702" s="15">
        <v>7775</v>
      </c>
      <c r="E5702" s="15">
        <f t="shared" ref="E5702:E5765" si="559">SUM(F5702:H5702)</f>
        <v>7775</v>
      </c>
      <c r="F5702" s="15">
        <f t="shared" si="558"/>
        <v>7775</v>
      </c>
      <c r="G5702" s="15">
        <f t="shared" si="558"/>
        <v>0</v>
      </c>
      <c r="H5702" s="15">
        <f t="shared" si="558"/>
        <v>0</v>
      </c>
    </row>
    <row r="5703" spans="1:8" ht="16.5" thickTop="1" thickBot="1" x14ac:dyDescent="0.3">
      <c r="A5703" s="5" t="s">
        <v>6730</v>
      </c>
      <c r="B5703" s="8" t="s">
        <v>22</v>
      </c>
      <c r="C5703" s="15">
        <v>3699.60592</v>
      </c>
      <c r="D5703" s="15">
        <v>3525</v>
      </c>
      <c r="E5703" s="15">
        <f t="shared" si="559"/>
        <v>3525</v>
      </c>
      <c r="F5703" s="15">
        <f>SUM(F5711)</f>
        <v>3525</v>
      </c>
      <c r="G5703" s="15">
        <f>SUM(G5711)</f>
        <v>0</v>
      </c>
      <c r="H5703" s="15">
        <f>SUM(H5711)</f>
        <v>0</v>
      </c>
    </row>
    <row r="5704" spans="1:8" ht="16.5" thickTop="1" thickBot="1" x14ac:dyDescent="0.3">
      <c r="A5704" s="5" t="s">
        <v>6731</v>
      </c>
      <c r="B5704" s="8" t="s">
        <v>24</v>
      </c>
      <c r="C5704" s="15">
        <v>5132.1970300000003</v>
      </c>
      <c r="D5704" s="15">
        <v>4160</v>
      </c>
      <c r="E5704" s="15">
        <f t="shared" si="559"/>
        <v>4162</v>
      </c>
      <c r="F5704" s="15">
        <f t="shared" ref="F5704:H5705" si="560">SUM(F5712,F5719,F5723)</f>
        <v>4162</v>
      </c>
      <c r="G5704" s="15">
        <f t="shared" si="560"/>
        <v>0</v>
      </c>
      <c r="H5704" s="15">
        <f t="shared" si="560"/>
        <v>0</v>
      </c>
    </row>
    <row r="5705" spans="1:8" ht="16.5" thickTop="1" thickBot="1" x14ac:dyDescent="0.3">
      <c r="A5705" s="5" t="s">
        <v>6732</v>
      </c>
      <c r="B5705" s="8" t="s">
        <v>32</v>
      </c>
      <c r="C5705" s="15">
        <v>96.35575</v>
      </c>
      <c r="D5705" s="15">
        <v>70</v>
      </c>
      <c r="E5705" s="15">
        <f t="shared" si="559"/>
        <v>68</v>
      </c>
      <c r="F5705" s="15">
        <f t="shared" si="560"/>
        <v>68</v>
      </c>
      <c r="G5705" s="15">
        <f t="shared" si="560"/>
        <v>0</v>
      </c>
      <c r="H5705" s="15">
        <f t="shared" si="560"/>
        <v>0</v>
      </c>
    </row>
    <row r="5706" spans="1:8" ht="16.5" thickTop="1" thickBot="1" x14ac:dyDescent="0.3">
      <c r="A5706" s="5" t="s">
        <v>6733</v>
      </c>
      <c r="B5706" s="8" t="s">
        <v>34</v>
      </c>
      <c r="C5706" s="15">
        <v>16.825489999999999</v>
      </c>
      <c r="D5706" s="15">
        <v>20</v>
      </c>
      <c r="E5706" s="15">
        <f t="shared" si="559"/>
        <v>20</v>
      </c>
      <c r="F5706" s="15">
        <f t="shared" ref="F5706:H5708" si="561">SUM(F5714)</f>
        <v>20</v>
      </c>
      <c r="G5706" s="15">
        <f t="shared" si="561"/>
        <v>0</v>
      </c>
      <c r="H5706" s="15">
        <f t="shared" si="561"/>
        <v>0</v>
      </c>
    </row>
    <row r="5707" spans="1:8" ht="16.5" thickTop="1" thickBot="1" x14ac:dyDescent="0.3">
      <c r="A5707" s="5" t="s">
        <v>6734</v>
      </c>
      <c r="B5707" s="7" t="s">
        <v>36</v>
      </c>
      <c r="C5707" s="15">
        <v>50.597099999999998</v>
      </c>
      <c r="D5707" s="15">
        <v>25</v>
      </c>
      <c r="E5707" s="15">
        <f t="shared" si="559"/>
        <v>25</v>
      </c>
      <c r="F5707" s="15">
        <f t="shared" si="561"/>
        <v>25</v>
      </c>
      <c r="G5707" s="15">
        <f t="shared" si="561"/>
        <v>0</v>
      </c>
      <c r="H5707" s="15">
        <f t="shared" si="561"/>
        <v>0</v>
      </c>
    </row>
    <row r="5708" spans="1:8" ht="16.5" thickTop="1" thickBot="1" x14ac:dyDescent="0.3">
      <c r="A5708" s="5" t="s">
        <v>6735</v>
      </c>
      <c r="B5708" s="7" t="s">
        <v>40</v>
      </c>
      <c r="C5708" s="15">
        <v>4.5595999999999997</v>
      </c>
      <c r="D5708" s="15">
        <v>0</v>
      </c>
      <c r="E5708" s="15">
        <f t="shared" si="559"/>
        <v>0</v>
      </c>
      <c r="F5708" s="15">
        <f t="shared" si="561"/>
        <v>0</v>
      </c>
      <c r="G5708" s="15">
        <f t="shared" si="561"/>
        <v>0</v>
      </c>
      <c r="H5708" s="15">
        <f t="shared" si="561"/>
        <v>0</v>
      </c>
    </row>
    <row r="5709" spans="1:8" ht="16.5" thickTop="1" thickBot="1" x14ac:dyDescent="0.3">
      <c r="A5709" s="5" t="s">
        <v>6736</v>
      </c>
      <c r="B5709" s="6" t="s">
        <v>6737</v>
      </c>
      <c r="C5709" s="14">
        <v>4897.0206500000004</v>
      </c>
      <c r="D5709" s="14">
        <v>4600</v>
      </c>
      <c r="E5709" s="14">
        <f t="shared" si="559"/>
        <v>4600</v>
      </c>
      <c r="F5709" s="14">
        <f>SUM(F5710,F5715:F5716)</f>
        <v>4600</v>
      </c>
      <c r="G5709" s="14">
        <f>SUM(G5710,G5715:G5716)</f>
        <v>0</v>
      </c>
      <c r="H5709" s="14">
        <f>SUM(H5710,H5715:H5716)</f>
        <v>0</v>
      </c>
    </row>
    <row r="5710" spans="1:8" ht="16.5" thickTop="1" thickBot="1" x14ac:dyDescent="0.3">
      <c r="A5710" s="5" t="s">
        <v>6738</v>
      </c>
      <c r="B5710" s="7" t="s">
        <v>20</v>
      </c>
      <c r="C5710" s="15">
        <v>4841.8639500000008</v>
      </c>
      <c r="D5710" s="15">
        <v>4575</v>
      </c>
      <c r="E5710" s="15">
        <f t="shared" si="559"/>
        <v>4575</v>
      </c>
      <c r="F5710" s="15">
        <f>SUM(F5711:F5714)</f>
        <v>4575</v>
      </c>
      <c r="G5710" s="15">
        <f>SUM(G5711:G5714)</f>
        <v>0</v>
      </c>
      <c r="H5710" s="15">
        <f>SUM(H5711:H5714)</f>
        <v>0</v>
      </c>
    </row>
    <row r="5711" spans="1:8" ht="16.5" thickTop="1" thickBot="1" x14ac:dyDescent="0.3">
      <c r="A5711" s="5" t="s">
        <v>6739</v>
      </c>
      <c r="B5711" s="8" t="s">
        <v>22</v>
      </c>
      <c r="C5711" s="15">
        <v>3699.60592</v>
      </c>
      <c r="D5711" s="15">
        <v>3525</v>
      </c>
      <c r="E5711" s="15">
        <f t="shared" si="559"/>
        <v>3525</v>
      </c>
      <c r="F5711" s="15">
        <v>3525</v>
      </c>
      <c r="G5711" s="15">
        <v>0</v>
      </c>
      <c r="H5711" s="15">
        <v>0</v>
      </c>
    </row>
    <row r="5712" spans="1:8" ht="16.5" thickTop="1" thickBot="1" x14ac:dyDescent="0.3">
      <c r="A5712" s="5" t="s">
        <v>6740</v>
      </c>
      <c r="B5712" s="8" t="s">
        <v>24</v>
      </c>
      <c r="C5712" s="15">
        <v>1036.1005700000001</v>
      </c>
      <c r="D5712" s="15">
        <v>970</v>
      </c>
      <c r="E5712" s="15">
        <f t="shared" si="559"/>
        <v>970</v>
      </c>
      <c r="F5712" s="15">
        <v>970</v>
      </c>
      <c r="G5712" s="15">
        <v>0</v>
      </c>
      <c r="H5712" s="15">
        <v>0</v>
      </c>
    </row>
    <row r="5713" spans="1:8" ht="16.5" thickTop="1" thickBot="1" x14ac:dyDescent="0.3">
      <c r="A5713" s="5" t="s">
        <v>6741</v>
      </c>
      <c r="B5713" s="8" t="s">
        <v>32</v>
      </c>
      <c r="C5713" s="15">
        <v>89.331969999999998</v>
      </c>
      <c r="D5713" s="15">
        <v>60</v>
      </c>
      <c r="E5713" s="15">
        <f t="shared" si="559"/>
        <v>60</v>
      </c>
      <c r="F5713" s="15">
        <v>60</v>
      </c>
      <c r="G5713" s="15">
        <v>0</v>
      </c>
      <c r="H5713" s="15">
        <v>0</v>
      </c>
    </row>
    <row r="5714" spans="1:8" ht="16.5" thickTop="1" thickBot="1" x14ac:dyDescent="0.3">
      <c r="A5714" s="5" t="s">
        <v>6742</v>
      </c>
      <c r="B5714" s="8" t="s">
        <v>34</v>
      </c>
      <c r="C5714" s="15">
        <v>16.825489999999999</v>
      </c>
      <c r="D5714" s="15">
        <v>20</v>
      </c>
      <c r="E5714" s="15">
        <f t="shared" si="559"/>
        <v>20</v>
      </c>
      <c r="F5714" s="15">
        <v>20</v>
      </c>
      <c r="G5714" s="15">
        <v>0</v>
      </c>
      <c r="H5714" s="15">
        <v>0</v>
      </c>
    </row>
    <row r="5715" spans="1:8" ht="16.5" thickTop="1" thickBot="1" x14ac:dyDescent="0.3">
      <c r="A5715" s="5" t="s">
        <v>6743</v>
      </c>
      <c r="B5715" s="7" t="s">
        <v>36</v>
      </c>
      <c r="C5715" s="15">
        <v>50.597099999999998</v>
      </c>
      <c r="D5715" s="15">
        <v>25</v>
      </c>
      <c r="E5715" s="15">
        <f t="shared" si="559"/>
        <v>25</v>
      </c>
      <c r="F5715" s="15">
        <v>25</v>
      </c>
      <c r="G5715" s="15">
        <v>0</v>
      </c>
      <c r="H5715" s="15">
        <v>0</v>
      </c>
    </row>
    <row r="5716" spans="1:8" ht="16.5" thickTop="1" thickBot="1" x14ac:dyDescent="0.3">
      <c r="A5716" s="5" t="s">
        <v>6744</v>
      </c>
      <c r="B5716" s="7" t="s">
        <v>40</v>
      </c>
      <c r="C5716" s="15">
        <v>4.5595999999999997</v>
      </c>
      <c r="D5716" s="15">
        <v>0</v>
      </c>
      <c r="E5716" s="15">
        <f t="shared" si="559"/>
        <v>0</v>
      </c>
      <c r="F5716" s="15">
        <v>0</v>
      </c>
      <c r="G5716" s="15">
        <v>0</v>
      </c>
      <c r="H5716" s="15">
        <v>0</v>
      </c>
    </row>
    <row r="5717" spans="1:8" ht="16.5" thickTop="1" thickBot="1" x14ac:dyDescent="0.3">
      <c r="A5717" s="5" t="s">
        <v>6745</v>
      </c>
      <c r="B5717" s="6" t="s">
        <v>6746</v>
      </c>
      <c r="C5717" s="14">
        <v>2063.18986</v>
      </c>
      <c r="D5717" s="14">
        <v>2860</v>
      </c>
      <c r="E5717" s="14">
        <f t="shared" si="559"/>
        <v>3060</v>
      </c>
      <c r="F5717" s="14">
        <f>SUM(F5718)</f>
        <v>3060</v>
      </c>
      <c r="G5717" s="14">
        <f>SUM(G5718)</f>
        <v>0</v>
      </c>
      <c r="H5717" s="14">
        <f>SUM(H5718)</f>
        <v>0</v>
      </c>
    </row>
    <row r="5718" spans="1:8" ht="16.5" thickTop="1" thickBot="1" x14ac:dyDescent="0.3">
      <c r="A5718" s="5" t="s">
        <v>6747</v>
      </c>
      <c r="B5718" s="7" t="s">
        <v>20</v>
      </c>
      <c r="C5718" s="15">
        <v>2063.18986</v>
      </c>
      <c r="D5718" s="15">
        <v>2860</v>
      </c>
      <c r="E5718" s="15">
        <f t="shared" si="559"/>
        <v>3060</v>
      </c>
      <c r="F5718" s="15">
        <f>SUM(F5719:F5720)</f>
        <v>3060</v>
      </c>
      <c r="G5718" s="15">
        <f>SUM(G5719:G5720)</f>
        <v>0</v>
      </c>
      <c r="H5718" s="15">
        <f>SUM(H5719:H5720)</f>
        <v>0</v>
      </c>
    </row>
    <row r="5719" spans="1:8" ht="16.5" thickTop="1" thickBot="1" x14ac:dyDescent="0.3">
      <c r="A5719" s="5" t="s">
        <v>6748</v>
      </c>
      <c r="B5719" s="8" t="s">
        <v>24</v>
      </c>
      <c r="C5719" s="15">
        <v>2062.1054199999999</v>
      </c>
      <c r="D5719" s="15">
        <v>2855</v>
      </c>
      <c r="E5719" s="15">
        <f t="shared" si="559"/>
        <v>3055</v>
      </c>
      <c r="F5719" s="15">
        <v>3055</v>
      </c>
      <c r="G5719" s="15">
        <v>0</v>
      </c>
      <c r="H5719" s="15">
        <v>0</v>
      </c>
    </row>
    <row r="5720" spans="1:8" ht="16.5" thickTop="1" thickBot="1" x14ac:dyDescent="0.3">
      <c r="A5720" s="5" t="s">
        <v>6749</v>
      </c>
      <c r="B5720" s="8" t="s">
        <v>32</v>
      </c>
      <c r="C5720" s="15">
        <v>1.0844400000000001</v>
      </c>
      <c r="D5720" s="15">
        <v>5</v>
      </c>
      <c r="E5720" s="15">
        <f t="shared" si="559"/>
        <v>5</v>
      </c>
      <c r="F5720" s="15">
        <v>5</v>
      </c>
      <c r="G5720" s="15">
        <v>0</v>
      </c>
      <c r="H5720" s="15">
        <v>0</v>
      </c>
    </row>
    <row r="5721" spans="1:8" ht="31.5" thickTop="1" thickBot="1" x14ac:dyDescent="0.3">
      <c r="A5721" s="5" t="s">
        <v>6750</v>
      </c>
      <c r="B5721" s="6" t="s">
        <v>6751</v>
      </c>
      <c r="C5721" s="14">
        <v>2039.9303799999998</v>
      </c>
      <c r="D5721" s="14">
        <v>340</v>
      </c>
      <c r="E5721" s="14">
        <f t="shared" si="559"/>
        <v>140</v>
      </c>
      <c r="F5721" s="14">
        <f>SUM(F5722)</f>
        <v>140</v>
      </c>
      <c r="G5721" s="14">
        <f>SUM(G5722)</f>
        <v>0</v>
      </c>
      <c r="H5721" s="14">
        <f>SUM(H5722)</f>
        <v>0</v>
      </c>
    </row>
    <row r="5722" spans="1:8" ht="16.5" thickTop="1" thickBot="1" x14ac:dyDescent="0.3">
      <c r="A5722" s="5" t="s">
        <v>6752</v>
      </c>
      <c r="B5722" s="7" t="s">
        <v>20</v>
      </c>
      <c r="C5722" s="15">
        <v>2039.9303799999998</v>
      </c>
      <c r="D5722" s="15">
        <v>340</v>
      </c>
      <c r="E5722" s="15">
        <f t="shared" si="559"/>
        <v>140</v>
      </c>
      <c r="F5722" s="15">
        <f>SUM(F5723:F5724)</f>
        <v>140</v>
      </c>
      <c r="G5722" s="15">
        <f>SUM(G5723:G5724)</f>
        <v>0</v>
      </c>
      <c r="H5722" s="15">
        <f>SUM(H5723:H5724)</f>
        <v>0</v>
      </c>
    </row>
    <row r="5723" spans="1:8" ht="16.5" thickTop="1" thickBot="1" x14ac:dyDescent="0.3">
      <c r="A5723" s="5" t="s">
        <v>6753</v>
      </c>
      <c r="B5723" s="8" t="s">
        <v>24</v>
      </c>
      <c r="C5723" s="15">
        <v>2033.9910399999999</v>
      </c>
      <c r="D5723" s="15">
        <v>335</v>
      </c>
      <c r="E5723" s="15">
        <f t="shared" si="559"/>
        <v>137</v>
      </c>
      <c r="F5723" s="15">
        <v>137</v>
      </c>
      <c r="G5723" s="15">
        <v>0</v>
      </c>
      <c r="H5723" s="15">
        <v>0</v>
      </c>
    </row>
    <row r="5724" spans="1:8" ht="16.5" thickTop="1" thickBot="1" x14ac:dyDescent="0.3">
      <c r="A5724" s="5" t="s">
        <v>6754</v>
      </c>
      <c r="B5724" s="8" t="s">
        <v>32</v>
      </c>
      <c r="C5724" s="15">
        <v>5.9393399999999996</v>
      </c>
      <c r="D5724" s="15">
        <v>5</v>
      </c>
      <c r="E5724" s="15">
        <f t="shared" si="559"/>
        <v>3</v>
      </c>
      <c r="F5724" s="15">
        <v>3</v>
      </c>
      <c r="G5724" s="15">
        <v>0</v>
      </c>
      <c r="H5724" s="15">
        <v>0</v>
      </c>
    </row>
    <row r="5725" spans="1:8" ht="31.5" thickTop="1" thickBot="1" x14ac:dyDescent="0.3">
      <c r="A5725" s="5" t="s">
        <v>6755</v>
      </c>
      <c r="B5725" s="6" t="s">
        <v>6756</v>
      </c>
      <c r="C5725" s="14">
        <v>1273.47146</v>
      </c>
      <c r="D5725" s="14">
        <v>1300</v>
      </c>
      <c r="E5725" s="14">
        <f t="shared" si="559"/>
        <v>1300</v>
      </c>
      <c r="F5725" s="14">
        <f>SUM(F5726,F5732)</f>
        <v>1300</v>
      </c>
      <c r="G5725" s="14">
        <f>SUM(G5726,G5732)</f>
        <v>0</v>
      </c>
      <c r="H5725" s="14">
        <f>SUM(H5726,H5732)</f>
        <v>0</v>
      </c>
    </row>
    <row r="5726" spans="1:8" ht="16.5" thickTop="1" thickBot="1" x14ac:dyDescent="0.3">
      <c r="A5726" s="5" t="s">
        <v>6757</v>
      </c>
      <c r="B5726" s="7" t="s">
        <v>20</v>
      </c>
      <c r="C5726" s="15">
        <v>1258.96477</v>
      </c>
      <c r="D5726" s="15">
        <v>1290</v>
      </c>
      <c r="E5726" s="15">
        <f t="shared" si="559"/>
        <v>1292</v>
      </c>
      <c r="F5726" s="15">
        <f>SUM(F5727:F5731)</f>
        <v>1292</v>
      </c>
      <c r="G5726" s="15">
        <f>SUM(G5727:G5731)</f>
        <v>0</v>
      </c>
      <c r="H5726" s="15">
        <f>SUM(H5727:H5731)</f>
        <v>0</v>
      </c>
    </row>
    <row r="5727" spans="1:8" ht="16.5" thickTop="1" thickBot="1" x14ac:dyDescent="0.3">
      <c r="A5727" s="5" t="s">
        <v>6758</v>
      </c>
      <c r="B5727" s="8" t="s">
        <v>22</v>
      </c>
      <c r="C5727" s="15">
        <v>1086.6863699999999</v>
      </c>
      <c r="D5727" s="15">
        <v>1096</v>
      </c>
      <c r="E5727" s="15">
        <f t="shared" si="559"/>
        <v>1096</v>
      </c>
      <c r="F5727" s="15">
        <v>1096</v>
      </c>
      <c r="G5727" s="15">
        <v>0</v>
      </c>
      <c r="H5727" s="15">
        <v>0</v>
      </c>
    </row>
    <row r="5728" spans="1:8" ht="16.5" thickTop="1" thickBot="1" x14ac:dyDescent="0.3">
      <c r="A5728" s="5" t="s">
        <v>6759</v>
      </c>
      <c r="B5728" s="8" t="s">
        <v>24</v>
      </c>
      <c r="C5728" s="15">
        <v>126.48394</v>
      </c>
      <c r="D5728" s="15">
        <v>143</v>
      </c>
      <c r="E5728" s="15">
        <f t="shared" si="559"/>
        <v>143</v>
      </c>
      <c r="F5728" s="15">
        <v>143</v>
      </c>
      <c r="G5728" s="15">
        <v>0</v>
      </c>
      <c r="H5728" s="15">
        <v>0</v>
      </c>
    </row>
    <row r="5729" spans="1:8" ht="16.5" thickTop="1" thickBot="1" x14ac:dyDescent="0.3">
      <c r="A5729" s="5" t="s">
        <v>6760</v>
      </c>
      <c r="B5729" s="8" t="s">
        <v>30</v>
      </c>
      <c r="C5729" s="15">
        <v>40.68468</v>
      </c>
      <c r="D5729" s="15">
        <v>45</v>
      </c>
      <c r="E5729" s="15">
        <f t="shared" si="559"/>
        <v>47</v>
      </c>
      <c r="F5729" s="15">
        <v>47</v>
      </c>
      <c r="G5729" s="15">
        <v>0</v>
      </c>
      <c r="H5729" s="15">
        <v>0</v>
      </c>
    </row>
    <row r="5730" spans="1:8" ht="16.5" thickTop="1" thickBot="1" x14ac:dyDescent="0.3">
      <c r="A5730" s="5" t="s">
        <v>6761</v>
      </c>
      <c r="B5730" s="8" t="s">
        <v>32</v>
      </c>
      <c r="C5730" s="15">
        <v>1.88565</v>
      </c>
      <c r="D5730" s="15">
        <v>2</v>
      </c>
      <c r="E5730" s="15">
        <f t="shared" si="559"/>
        <v>2</v>
      </c>
      <c r="F5730" s="15">
        <v>2</v>
      </c>
      <c r="G5730" s="15">
        <v>0</v>
      </c>
      <c r="H5730" s="15">
        <v>0</v>
      </c>
    </row>
    <row r="5731" spans="1:8" ht="16.5" thickTop="1" thickBot="1" x14ac:dyDescent="0.3">
      <c r="A5731" s="5" t="s">
        <v>6762</v>
      </c>
      <c r="B5731" s="8" t="s">
        <v>34</v>
      </c>
      <c r="C5731" s="15">
        <v>3.2241300000000002</v>
      </c>
      <c r="D5731" s="15">
        <v>4</v>
      </c>
      <c r="E5731" s="15">
        <f t="shared" si="559"/>
        <v>4</v>
      </c>
      <c r="F5731" s="15">
        <v>4</v>
      </c>
      <c r="G5731" s="15">
        <v>0</v>
      </c>
      <c r="H5731" s="15">
        <v>0</v>
      </c>
    </row>
    <row r="5732" spans="1:8" ht="16.5" thickTop="1" thickBot="1" x14ac:dyDescent="0.3">
      <c r="A5732" s="5" t="s">
        <v>6763</v>
      </c>
      <c r="B5732" s="7" t="s">
        <v>36</v>
      </c>
      <c r="C5732" s="15">
        <v>14.506690000000001</v>
      </c>
      <c r="D5732" s="15">
        <v>10</v>
      </c>
      <c r="E5732" s="15">
        <f t="shared" si="559"/>
        <v>8</v>
      </c>
      <c r="F5732" s="15">
        <v>8</v>
      </c>
      <c r="G5732" s="15">
        <v>0</v>
      </c>
      <c r="H5732" s="15">
        <v>0</v>
      </c>
    </row>
    <row r="5733" spans="1:8" ht="31.5" thickTop="1" thickBot="1" x14ac:dyDescent="0.3">
      <c r="A5733" s="5" t="s">
        <v>6764</v>
      </c>
      <c r="B5733" s="6" t="s">
        <v>6765</v>
      </c>
      <c r="C5733" s="14">
        <v>1764.5903899999998</v>
      </c>
      <c r="D5733" s="14">
        <v>2300</v>
      </c>
      <c r="E5733" s="14">
        <f t="shared" si="559"/>
        <v>2300</v>
      </c>
      <c r="F5733" s="14">
        <f t="shared" ref="F5733:H5734" si="562">SUM(F5741,F5749)</f>
        <v>2300</v>
      </c>
      <c r="G5733" s="14">
        <f t="shared" si="562"/>
        <v>0</v>
      </c>
      <c r="H5733" s="14">
        <f t="shared" si="562"/>
        <v>0</v>
      </c>
    </row>
    <row r="5734" spans="1:8" ht="16.5" thickTop="1" thickBot="1" x14ac:dyDescent="0.3">
      <c r="A5734" s="5" t="s">
        <v>6766</v>
      </c>
      <c r="B5734" s="7" t="s">
        <v>20</v>
      </c>
      <c r="C5734" s="15">
        <v>1752.8870299999999</v>
      </c>
      <c r="D5734" s="15">
        <v>2275</v>
      </c>
      <c r="E5734" s="15">
        <f t="shared" si="559"/>
        <v>2272</v>
      </c>
      <c r="F5734" s="15">
        <f t="shared" si="562"/>
        <v>2272</v>
      </c>
      <c r="G5734" s="15">
        <f t="shared" si="562"/>
        <v>0</v>
      </c>
      <c r="H5734" s="15">
        <f t="shared" si="562"/>
        <v>0</v>
      </c>
    </row>
    <row r="5735" spans="1:8" ht="16.5" thickTop="1" thickBot="1" x14ac:dyDescent="0.3">
      <c r="A5735" s="5" t="s">
        <v>6767</v>
      </c>
      <c r="B5735" s="8" t="s">
        <v>22</v>
      </c>
      <c r="C5735" s="15">
        <v>660.84676999999999</v>
      </c>
      <c r="D5735" s="15">
        <v>803</v>
      </c>
      <c r="E5735" s="15">
        <f t="shared" si="559"/>
        <v>803</v>
      </c>
      <c r="F5735" s="15">
        <f>SUM(F5743)</f>
        <v>803</v>
      </c>
      <c r="G5735" s="15">
        <f>SUM(G5743)</f>
        <v>0</v>
      </c>
      <c r="H5735" s="15">
        <f>SUM(H5743)</f>
        <v>0</v>
      </c>
    </row>
    <row r="5736" spans="1:8" ht="16.5" thickTop="1" thickBot="1" x14ac:dyDescent="0.3">
      <c r="A5736" s="5" t="s">
        <v>6768</v>
      </c>
      <c r="B5736" s="8" t="s">
        <v>24</v>
      </c>
      <c r="C5736" s="15">
        <v>1088.2452600000001</v>
      </c>
      <c r="D5736" s="15">
        <v>1458</v>
      </c>
      <c r="E5736" s="15">
        <f t="shared" si="559"/>
        <v>1434</v>
      </c>
      <c r="F5736" s="15">
        <f>SUM(F5744,F5751)</f>
        <v>1434</v>
      </c>
      <c r="G5736" s="15">
        <f>SUM(G5744,G5751)</f>
        <v>0</v>
      </c>
      <c r="H5736" s="15">
        <f>SUM(H5744,H5751)</f>
        <v>0</v>
      </c>
    </row>
    <row r="5737" spans="1:8" ht="16.5" thickTop="1" thickBot="1" x14ac:dyDescent="0.3">
      <c r="A5737" s="5" t="s">
        <v>6769</v>
      </c>
      <c r="B5737" s="8" t="s">
        <v>32</v>
      </c>
      <c r="C5737" s="15">
        <v>0</v>
      </c>
      <c r="D5737" s="15">
        <v>9</v>
      </c>
      <c r="E5737" s="15">
        <f t="shared" si="559"/>
        <v>30</v>
      </c>
      <c r="F5737" s="15">
        <f t="shared" ref="F5737:H5738" si="563">SUM(F5745)</f>
        <v>30</v>
      </c>
      <c r="G5737" s="15">
        <f t="shared" si="563"/>
        <v>0</v>
      </c>
      <c r="H5737" s="15">
        <f t="shared" si="563"/>
        <v>0</v>
      </c>
    </row>
    <row r="5738" spans="1:8" ht="16.5" thickTop="1" thickBot="1" x14ac:dyDescent="0.3">
      <c r="A5738" s="5" t="s">
        <v>6770</v>
      </c>
      <c r="B5738" s="8" t="s">
        <v>34</v>
      </c>
      <c r="C5738" s="15">
        <v>3.7949999999999999</v>
      </c>
      <c r="D5738" s="15">
        <v>5</v>
      </c>
      <c r="E5738" s="15">
        <f t="shared" si="559"/>
        <v>5</v>
      </c>
      <c r="F5738" s="15">
        <f t="shared" si="563"/>
        <v>5</v>
      </c>
      <c r="G5738" s="15">
        <f t="shared" si="563"/>
        <v>0</v>
      </c>
      <c r="H5738" s="15">
        <f t="shared" si="563"/>
        <v>0</v>
      </c>
    </row>
    <row r="5739" spans="1:8" ht="16.5" thickTop="1" thickBot="1" x14ac:dyDescent="0.3">
      <c r="A5739" s="5" t="s">
        <v>6771</v>
      </c>
      <c r="B5739" s="7" t="s">
        <v>36</v>
      </c>
      <c r="C5739" s="15">
        <v>11.70336</v>
      </c>
      <c r="D5739" s="15">
        <v>25</v>
      </c>
      <c r="E5739" s="15">
        <f t="shared" si="559"/>
        <v>25</v>
      </c>
      <c r="F5739" s="15">
        <f t="shared" ref="F5739:H5740" si="564">SUM(F5747,F5752)</f>
        <v>25</v>
      </c>
      <c r="G5739" s="15">
        <f t="shared" si="564"/>
        <v>0</v>
      </c>
      <c r="H5739" s="15">
        <f t="shared" si="564"/>
        <v>0</v>
      </c>
    </row>
    <row r="5740" spans="1:8" ht="16.5" thickTop="1" thickBot="1" x14ac:dyDescent="0.3">
      <c r="A5740" s="5" t="s">
        <v>6772</v>
      </c>
      <c r="B5740" s="7" t="s">
        <v>40</v>
      </c>
      <c r="C5740" s="15">
        <v>0</v>
      </c>
      <c r="D5740" s="15">
        <v>0</v>
      </c>
      <c r="E5740" s="15">
        <f t="shared" si="559"/>
        <v>3</v>
      </c>
      <c r="F5740" s="15">
        <f t="shared" si="564"/>
        <v>3</v>
      </c>
      <c r="G5740" s="15">
        <f t="shared" si="564"/>
        <v>0</v>
      </c>
      <c r="H5740" s="15">
        <f t="shared" si="564"/>
        <v>0</v>
      </c>
    </row>
    <row r="5741" spans="1:8" ht="16.5" thickTop="1" thickBot="1" x14ac:dyDescent="0.3">
      <c r="A5741" s="5" t="s">
        <v>6773</v>
      </c>
      <c r="B5741" s="6" t="s">
        <v>6774</v>
      </c>
      <c r="C5741" s="14">
        <v>998.06062999999995</v>
      </c>
      <c r="D5741" s="14">
        <v>1130</v>
      </c>
      <c r="E5741" s="14">
        <f t="shared" si="559"/>
        <v>1160</v>
      </c>
      <c r="F5741" s="14">
        <f>SUM(F5742,F5747:F5748)</f>
        <v>1160</v>
      </c>
      <c r="G5741" s="14">
        <f>SUM(G5742,G5747:G5748)</f>
        <v>0</v>
      </c>
      <c r="H5741" s="14">
        <f>SUM(H5742,H5747:H5748)</f>
        <v>0</v>
      </c>
    </row>
    <row r="5742" spans="1:8" ht="16.5" thickTop="1" thickBot="1" x14ac:dyDescent="0.3">
      <c r="A5742" s="5" t="s">
        <v>6775</v>
      </c>
      <c r="B5742" s="7" t="s">
        <v>20</v>
      </c>
      <c r="C5742" s="15">
        <v>986.35726999999997</v>
      </c>
      <c r="D5742" s="15">
        <v>1105</v>
      </c>
      <c r="E5742" s="15">
        <f t="shared" si="559"/>
        <v>1133</v>
      </c>
      <c r="F5742" s="15">
        <f>SUM(F5743:F5746)</f>
        <v>1133</v>
      </c>
      <c r="G5742" s="15">
        <f>SUM(G5743:G5746)</f>
        <v>0</v>
      </c>
      <c r="H5742" s="15">
        <f>SUM(H5743:H5746)</f>
        <v>0</v>
      </c>
    </row>
    <row r="5743" spans="1:8" ht="16.5" thickTop="1" thickBot="1" x14ac:dyDescent="0.3">
      <c r="A5743" s="5" t="s">
        <v>6776</v>
      </c>
      <c r="B5743" s="8" t="s">
        <v>22</v>
      </c>
      <c r="C5743" s="15">
        <v>660.84676999999999</v>
      </c>
      <c r="D5743" s="15">
        <v>803</v>
      </c>
      <c r="E5743" s="15">
        <f t="shared" si="559"/>
        <v>803</v>
      </c>
      <c r="F5743" s="15">
        <v>803</v>
      </c>
      <c r="G5743" s="15">
        <v>0</v>
      </c>
      <c r="H5743" s="15">
        <v>0</v>
      </c>
    </row>
    <row r="5744" spans="1:8" ht="16.5" thickTop="1" thickBot="1" x14ac:dyDescent="0.3">
      <c r="A5744" s="5" t="s">
        <v>6777</v>
      </c>
      <c r="B5744" s="8" t="s">
        <v>24</v>
      </c>
      <c r="C5744" s="15">
        <v>321.71550000000002</v>
      </c>
      <c r="D5744" s="15">
        <v>288</v>
      </c>
      <c r="E5744" s="15">
        <f t="shared" si="559"/>
        <v>295</v>
      </c>
      <c r="F5744" s="15">
        <v>295</v>
      </c>
      <c r="G5744" s="15">
        <v>0</v>
      </c>
      <c r="H5744" s="15">
        <v>0</v>
      </c>
    </row>
    <row r="5745" spans="1:8" ht="16.5" thickTop="1" thickBot="1" x14ac:dyDescent="0.3">
      <c r="A5745" s="5" t="s">
        <v>6778</v>
      </c>
      <c r="B5745" s="8" t="s">
        <v>32</v>
      </c>
      <c r="C5745" s="15">
        <v>0</v>
      </c>
      <c r="D5745" s="15">
        <v>9</v>
      </c>
      <c r="E5745" s="15">
        <f t="shared" si="559"/>
        <v>30</v>
      </c>
      <c r="F5745" s="15">
        <v>30</v>
      </c>
      <c r="G5745" s="15">
        <v>0</v>
      </c>
      <c r="H5745" s="15">
        <v>0</v>
      </c>
    </row>
    <row r="5746" spans="1:8" ht="16.5" thickTop="1" thickBot="1" x14ac:dyDescent="0.3">
      <c r="A5746" s="5" t="s">
        <v>6779</v>
      </c>
      <c r="B5746" s="8" t="s">
        <v>34</v>
      </c>
      <c r="C5746" s="15">
        <v>3.7949999999999999</v>
      </c>
      <c r="D5746" s="15">
        <v>5</v>
      </c>
      <c r="E5746" s="15">
        <f t="shared" si="559"/>
        <v>5</v>
      </c>
      <c r="F5746" s="15">
        <v>5</v>
      </c>
      <c r="G5746" s="15">
        <v>0</v>
      </c>
      <c r="H5746" s="15">
        <v>0</v>
      </c>
    </row>
    <row r="5747" spans="1:8" ht="16.5" thickTop="1" thickBot="1" x14ac:dyDescent="0.3">
      <c r="A5747" s="5" t="s">
        <v>6780</v>
      </c>
      <c r="B5747" s="7" t="s">
        <v>36</v>
      </c>
      <c r="C5747" s="15">
        <v>11.70336</v>
      </c>
      <c r="D5747" s="15">
        <v>25</v>
      </c>
      <c r="E5747" s="15">
        <f t="shared" si="559"/>
        <v>25</v>
      </c>
      <c r="F5747" s="15">
        <v>25</v>
      </c>
      <c r="G5747" s="15">
        <v>0</v>
      </c>
      <c r="H5747" s="15">
        <v>0</v>
      </c>
    </row>
    <row r="5748" spans="1:8" ht="16.5" thickTop="1" thickBot="1" x14ac:dyDescent="0.3">
      <c r="A5748" s="5" t="s">
        <v>6781</v>
      </c>
      <c r="B5748" s="7" t="s">
        <v>40</v>
      </c>
      <c r="C5748" s="15">
        <v>0</v>
      </c>
      <c r="D5748" s="15">
        <v>0</v>
      </c>
      <c r="E5748" s="15">
        <f t="shared" si="559"/>
        <v>2</v>
      </c>
      <c r="F5748" s="15">
        <v>2</v>
      </c>
      <c r="G5748" s="15">
        <v>0</v>
      </c>
      <c r="H5748" s="15">
        <v>0</v>
      </c>
    </row>
    <row r="5749" spans="1:8" ht="16.5" thickTop="1" thickBot="1" x14ac:dyDescent="0.3">
      <c r="A5749" s="5" t="s">
        <v>6782</v>
      </c>
      <c r="B5749" s="6" t="s">
        <v>6783</v>
      </c>
      <c r="C5749" s="14">
        <v>766.52976000000001</v>
      </c>
      <c r="D5749" s="14">
        <v>1170</v>
      </c>
      <c r="E5749" s="14">
        <f t="shared" si="559"/>
        <v>1140</v>
      </c>
      <c r="F5749" s="14">
        <f>SUM(F5750,F5752:F5753)</f>
        <v>1140</v>
      </c>
      <c r="G5749" s="14">
        <f>SUM(G5750,G5752:G5753)</f>
        <v>0</v>
      </c>
      <c r="H5749" s="14">
        <f>SUM(H5750,H5752:H5753)</f>
        <v>0</v>
      </c>
    </row>
    <row r="5750" spans="1:8" ht="16.5" thickTop="1" thickBot="1" x14ac:dyDescent="0.3">
      <c r="A5750" s="5" t="s">
        <v>6784</v>
      </c>
      <c r="B5750" s="7" t="s">
        <v>20</v>
      </c>
      <c r="C5750" s="15">
        <v>766.52976000000001</v>
      </c>
      <c r="D5750" s="15">
        <v>1170</v>
      </c>
      <c r="E5750" s="15">
        <f t="shared" si="559"/>
        <v>1139</v>
      </c>
      <c r="F5750" s="15">
        <f>SUM(F5751)</f>
        <v>1139</v>
      </c>
      <c r="G5750" s="15">
        <f>SUM(G5751)</f>
        <v>0</v>
      </c>
      <c r="H5750" s="15">
        <f>SUM(H5751)</f>
        <v>0</v>
      </c>
    </row>
    <row r="5751" spans="1:8" ht="16.5" thickTop="1" thickBot="1" x14ac:dyDescent="0.3">
      <c r="A5751" s="5" t="s">
        <v>6785</v>
      </c>
      <c r="B5751" s="8" t="s">
        <v>24</v>
      </c>
      <c r="C5751" s="15">
        <v>766.52976000000001</v>
      </c>
      <c r="D5751" s="15">
        <v>1170</v>
      </c>
      <c r="E5751" s="15">
        <f t="shared" si="559"/>
        <v>1139</v>
      </c>
      <c r="F5751" s="15">
        <v>1139</v>
      </c>
      <c r="G5751" s="15">
        <v>0</v>
      </c>
      <c r="H5751" s="15">
        <v>0</v>
      </c>
    </row>
    <row r="5752" spans="1:8" ht="16.5" thickTop="1" thickBot="1" x14ac:dyDescent="0.3">
      <c r="A5752" s="5" t="s">
        <v>6786</v>
      </c>
      <c r="B5752" s="7" t="s">
        <v>36</v>
      </c>
      <c r="C5752" s="15">
        <v>0</v>
      </c>
      <c r="D5752" s="15">
        <v>0</v>
      </c>
      <c r="E5752" s="15">
        <f t="shared" si="559"/>
        <v>0</v>
      </c>
      <c r="F5752" s="15">
        <v>0</v>
      </c>
      <c r="G5752" s="15">
        <v>0</v>
      </c>
      <c r="H5752" s="15">
        <v>0</v>
      </c>
    </row>
    <row r="5753" spans="1:8" ht="16.5" thickTop="1" thickBot="1" x14ac:dyDescent="0.3">
      <c r="A5753" s="5" t="s">
        <v>6787</v>
      </c>
      <c r="B5753" s="7" t="s">
        <v>40</v>
      </c>
      <c r="C5753" s="15">
        <v>0</v>
      </c>
      <c r="D5753" s="15">
        <v>0</v>
      </c>
      <c r="E5753" s="15">
        <f t="shared" si="559"/>
        <v>1</v>
      </c>
      <c r="F5753" s="15">
        <v>1</v>
      </c>
      <c r="G5753" s="15">
        <v>0</v>
      </c>
      <c r="H5753" s="15">
        <v>0</v>
      </c>
    </row>
    <row r="5754" spans="1:8" ht="16.5" thickTop="1" thickBot="1" x14ac:dyDescent="0.3">
      <c r="A5754" s="5" t="s">
        <v>6788</v>
      </c>
      <c r="B5754" s="6" t="s">
        <v>6789</v>
      </c>
      <c r="C5754" s="14">
        <v>1061.2126900000001</v>
      </c>
      <c r="D5754" s="14">
        <v>1400</v>
      </c>
      <c r="E5754" s="14">
        <f t="shared" si="559"/>
        <v>1140</v>
      </c>
      <c r="F5754" s="14">
        <f>SUM(F5755,F5761:F5762)</f>
        <v>1140</v>
      </c>
      <c r="G5754" s="14">
        <f>SUM(G5755,G5761:G5762)</f>
        <v>0</v>
      </c>
      <c r="H5754" s="14">
        <f>SUM(H5755,H5761:H5762)</f>
        <v>0</v>
      </c>
    </row>
    <row r="5755" spans="1:8" ht="16.5" thickTop="1" thickBot="1" x14ac:dyDescent="0.3">
      <c r="A5755" s="5" t="s">
        <v>6790</v>
      </c>
      <c r="B5755" s="7" t="s">
        <v>20</v>
      </c>
      <c r="C5755" s="15">
        <v>1034.91589</v>
      </c>
      <c r="D5755" s="15">
        <v>1245</v>
      </c>
      <c r="E5755" s="15">
        <f t="shared" si="559"/>
        <v>1083</v>
      </c>
      <c r="F5755" s="15">
        <f>SUM(F5756:F5760)</f>
        <v>1083</v>
      </c>
      <c r="G5755" s="15">
        <f>SUM(G5756:G5760)</f>
        <v>0</v>
      </c>
      <c r="H5755" s="15">
        <f>SUM(H5756:H5760)</f>
        <v>0</v>
      </c>
    </row>
    <row r="5756" spans="1:8" ht="16.5" thickTop="1" thickBot="1" x14ac:dyDescent="0.3">
      <c r="A5756" s="5" t="s">
        <v>6791</v>
      </c>
      <c r="B5756" s="8" t="s">
        <v>22</v>
      </c>
      <c r="C5756" s="15">
        <v>502.12544000000003</v>
      </c>
      <c r="D5756" s="15">
        <v>650</v>
      </c>
      <c r="E5756" s="15">
        <f t="shared" si="559"/>
        <v>565</v>
      </c>
      <c r="F5756" s="15">
        <v>565</v>
      </c>
      <c r="G5756" s="15">
        <v>0</v>
      </c>
      <c r="H5756" s="15">
        <v>0</v>
      </c>
    </row>
    <row r="5757" spans="1:8" ht="16.5" thickTop="1" thickBot="1" x14ac:dyDescent="0.3">
      <c r="A5757" s="5" t="s">
        <v>6792</v>
      </c>
      <c r="B5757" s="8" t="s">
        <v>24</v>
      </c>
      <c r="C5757" s="15">
        <v>511.05085999999994</v>
      </c>
      <c r="D5757" s="15">
        <v>575</v>
      </c>
      <c r="E5757" s="15">
        <f t="shared" si="559"/>
        <v>500</v>
      </c>
      <c r="F5757" s="15">
        <v>500</v>
      </c>
      <c r="G5757" s="15">
        <v>0</v>
      </c>
      <c r="H5757" s="15">
        <v>0</v>
      </c>
    </row>
    <row r="5758" spans="1:8" ht="16.5" thickTop="1" thickBot="1" x14ac:dyDescent="0.3">
      <c r="A5758" s="5" t="s">
        <v>6793</v>
      </c>
      <c r="B5758" s="8" t="s">
        <v>30</v>
      </c>
      <c r="C5758" s="15">
        <v>1.9809000000000001</v>
      </c>
      <c r="D5758" s="15">
        <v>0</v>
      </c>
      <c r="E5758" s="15">
        <f t="shared" si="559"/>
        <v>0</v>
      </c>
      <c r="F5758" s="15">
        <v>0</v>
      </c>
      <c r="G5758" s="15">
        <v>0</v>
      </c>
      <c r="H5758" s="15">
        <v>0</v>
      </c>
    </row>
    <row r="5759" spans="1:8" ht="16.5" thickTop="1" thickBot="1" x14ac:dyDescent="0.3">
      <c r="A5759" s="5" t="s">
        <v>6794</v>
      </c>
      <c r="B5759" s="8" t="s">
        <v>32</v>
      </c>
      <c r="C5759" s="15">
        <v>8.9834800000000001</v>
      </c>
      <c r="D5759" s="15">
        <v>0</v>
      </c>
      <c r="E5759" s="15">
        <f t="shared" si="559"/>
        <v>0</v>
      </c>
      <c r="F5759" s="15">
        <v>0</v>
      </c>
      <c r="G5759" s="15">
        <v>0</v>
      </c>
      <c r="H5759" s="15">
        <v>0</v>
      </c>
    </row>
    <row r="5760" spans="1:8" ht="16.5" thickTop="1" thickBot="1" x14ac:dyDescent="0.3">
      <c r="A5760" s="5" t="s">
        <v>6795</v>
      </c>
      <c r="B5760" s="8" t="s">
        <v>34</v>
      </c>
      <c r="C5760" s="15">
        <v>10.77521</v>
      </c>
      <c r="D5760" s="15">
        <v>20</v>
      </c>
      <c r="E5760" s="15">
        <f t="shared" si="559"/>
        <v>18</v>
      </c>
      <c r="F5760" s="15">
        <v>18</v>
      </c>
      <c r="G5760" s="15">
        <v>0</v>
      </c>
      <c r="H5760" s="15">
        <v>0</v>
      </c>
    </row>
    <row r="5761" spans="1:8" ht="16.5" thickTop="1" thickBot="1" x14ac:dyDescent="0.3">
      <c r="A5761" s="5" t="s">
        <v>6796</v>
      </c>
      <c r="B5761" s="7" t="s">
        <v>36</v>
      </c>
      <c r="C5761" s="15">
        <v>22.929210000000001</v>
      </c>
      <c r="D5761" s="15">
        <v>155</v>
      </c>
      <c r="E5761" s="15">
        <f t="shared" si="559"/>
        <v>57</v>
      </c>
      <c r="F5761" s="15">
        <v>57</v>
      </c>
      <c r="G5761" s="15">
        <v>0</v>
      </c>
      <c r="H5761" s="15">
        <v>0</v>
      </c>
    </row>
    <row r="5762" spans="1:8" ht="16.5" thickTop="1" thickBot="1" x14ac:dyDescent="0.3">
      <c r="A5762" s="5" t="s">
        <v>6797</v>
      </c>
      <c r="B5762" s="7" t="s">
        <v>40</v>
      </c>
      <c r="C5762" s="15">
        <v>3.3675899999999999</v>
      </c>
      <c r="D5762" s="15">
        <v>0</v>
      </c>
      <c r="E5762" s="15">
        <f t="shared" si="559"/>
        <v>0</v>
      </c>
      <c r="F5762" s="15">
        <v>0</v>
      </c>
      <c r="G5762" s="15">
        <v>0</v>
      </c>
      <c r="H5762" s="15">
        <v>0</v>
      </c>
    </row>
    <row r="5763" spans="1:8" ht="31.5" thickTop="1" thickBot="1" x14ac:dyDescent="0.3">
      <c r="A5763" s="5" t="s">
        <v>6798</v>
      </c>
      <c r="B5763" s="6" t="s">
        <v>6799</v>
      </c>
      <c r="C5763" s="14">
        <v>2153.96027</v>
      </c>
      <c r="D5763" s="14">
        <v>2100</v>
      </c>
      <c r="E5763" s="14">
        <f t="shared" si="559"/>
        <v>1900</v>
      </c>
      <c r="F5763" s="14">
        <f>SUM(F5764,F5769)</f>
        <v>1900</v>
      </c>
      <c r="G5763" s="14">
        <f>SUM(G5764,G5769)</f>
        <v>0</v>
      </c>
      <c r="H5763" s="14">
        <f>SUM(H5764,H5769)</f>
        <v>0</v>
      </c>
    </row>
    <row r="5764" spans="1:8" ht="16.5" thickTop="1" thickBot="1" x14ac:dyDescent="0.3">
      <c r="A5764" s="5" t="s">
        <v>6800</v>
      </c>
      <c r="B5764" s="7" t="s">
        <v>20</v>
      </c>
      <c r="C5764" s="15">
        <v>1239.28036</v>
      </c>
      <c r="D5764" s="15">
        <v>1786</v>
      </c>
      <c r="E5764" s="15">
        <f t="shared" si="559"/>
        <v>1656</v>
      </c>
      <c r="F5764" s="15">
        <f>SUM(F5765:F5768)</f>
        <v>1656</v>
      </c>
      <c r="G5764" s="15">
        <f>SUM(G5765:G5768)</f>
        <v>0</v>
      </c>
      <c r="H5764" s="15">
        <f>SUM(H5765:H5768)</f>
        <v>0</v>
      </c>
    </row>
    <row r="5765" spans="1:8" ht="16.5" thickTop="1" thickBot="1" x14ac:dyDescent="0.3">
      <c r="A5765" s="5" t="s">
        <v>6801</v>
      </c>
      <c r="B5765" s="8" t="s">
        <v>22</v>
      </c>
      <c r="C5765" s="15">
        <v>792.44271000000003</v>
      </c>
      <c r="D5765" s="15">
        <v>1333</v>
      </c>
      <c r="E5765" s="15">
        <f t="shared" si="559"/>
        <v>1233</v>
      </c>
      <c r="F5765" s="15">
        <v>1233</v>
      </c>
      <c r="G5765" s="15">
        <v>0</v>
      </c>
      <c r="H5765" s="15">
        <v>0</v>
      </c>
    </row>
    <row r="5766" spans="1:8" ht="16.5" thickTop="1" thickBot="1" x14ac:dyDescent="0.3">
      <c r="A5766" s="5" t="s">
        <v>6802</v>
      </c>
      <c r="B5766" s="8" t="s">
        <v>24</v>
      </c>
      <c r="C5766" s="15">
        <v>436.43000999999998</v>
      </c>
      <c r="D5766" s="15">
        <v>440</v>
      </c>
      <c r="E5766" s="15">
        <f t="shared" ref="E5766:E5829" si="565">SUM(F5766:H5766)</f>
        <v>408</v>
      </c>
      <c r="F5766" s="15">
        <v>408</v>
      </c>
      <c r="G5766" s="15">
        <v>0</v>
      </c>
      <c r="H5766" s="15">
        <v>0</v>
      </c>
    </row>
    <row r="5767" spans="1:8" ht="16.5" thickTop="1" thickBot="1" x14ac:dyDescent="0.3">
      <c r="A5767" s="5" t="s">
        <v>6803</v>
      </c>
      <c r="B5767" s="8" t="s">
        <v>32</v>
      </c>
      <c r="C5767" s="15">
        <v>7.8007999999999997</v>
      </c>
      <c r="D5767" s="15">
        <v>5</v>
      </c>
      <c r="E5767" s="15">
        <f t="shared" si="565"/>
        <v>5</v>
      </c>
      <c r="F5767" s="15">
        <v>5</v>
      </c>
      <c r="G5767" s="15">
        <v>0</v>
      </c>
      <c r="H5767" s="15">
        <v>0</v>
      </c>
    </row>
    <row r="5768" spans="1:8" ht="16.5" thickTop="1" thickBot="1" x14ac:dyDescent="0.3">
      <c r="A5768" s="5" t="s">
        <v>6804</v>
      </c>
      <c r="B5768" s="8" t="s">
        <v>34</v>
      </c>
      <c r="C5768" s="15">
        <v>2.60684</v>
      </c>
      <c r="D5768" s="15">
        <v>8</v>
      </c>
      <c r="E5768" s="15">
        <f t="shared" si="565"/>
        <v>10</v>
      </c>
      <c r="F5768" s="15">
        <v>10</v>
      </c>
      <c r="G5768" s="15">
        <v>0</v>
      </c>
      <c r="H5768" s="15">
        <v>0</v>
      </c>
    </row>
    <row r="5769" spans="1:8" ht="16.5" thickTop="1" thickBot="1" x14ac:dyDescent="0.3">
      <c r="A5769" s="5" t="s">
        <v>6805</v>
      </c>
      <c r="B5769" s="7" t="s">
        <v>36</v>
      </c>
      <c r="C5769" s="15">
        <v>914.67991000000006</v>
      </c>
      <c r="D5769" s="15">
        <v>314</v>
      </c>
      <c r="E5769" s="15">
        <f t="shared" si="565"/>
        <v>244</v>
      </c>
      <c r="F5769" s="15">
        <v>244</v>
      </c>
      <c r="G5769" s="15">
        <v>0</v>
      </c>
      <c r="H5769" s="15">
        <v>0</v>
      </c>
    </row>
    <row r="5770" spans="1:8" ht="16.5" thickTop="1" thickBot="1" x14ac:dyDescent="0.3">
      <c r="A5770" s="5" t="s">
        <v>6806</v>
      </c>
      <c r="B5770" s="6" t="s">
        <v>6807</v>
      </c>
      <c r="C5770" s="14">
        <v>1912.6955400000002</v>
      </c>
      <c r="D5770" s="14">
        <v>1300</v>
      </c>
      <c r="E5770" s="14">
        <f t="shared" si="565"/>
        <v>1300</v>
      </c>
      <c r="F5770" s="14">
        <f t="shared" ref="F5770:H5778" si="566">SUM(F5779)</f>
        <v>1300</v>
      </c>
      <c r="G5770" s="14">
        <f t="shared" si="566"/>
        <v>0</v>
      </c>
      <c r="H5770" s="14">
        <f t="shared" si="566"/>
        <v>0</v>
      </c>
    </row>
    <row r="5771" spans="1:8" ht="16.5" thickTop="1" thickBot="1" x14ac:dyDescent="0.3">
      <c r="A5771" s="5" t="s">
        <v>6808</v>
      </c>
      <c r="B5771" s="7" t="s">
        <v>20</v>
      </c>
      <c r="C5771" s="15">
        <v>1908.1385400000001</v>
      </c>
      <c r="D5771" s="15">
        <v>1290</v>
      </c>
      <c r="E5771" s="15">
        <f t="shared" si="565"/>
        <v>1290</v>
      </c>
      <c r="F5771" s="15">
        <f t="shared" si="566"/>
        <v>1290</v>
      </c>
      <c r="G5771" s="15">
        <f t="shared" si="566"/>
        <v>0</v>
      </c>
      <c r="H5771" s="15">
        <f t="shared" si="566"/>
        <v>0</v>
      </c>
    </row>
    <row r="5772" spans="1:8" ht="16.5" thickTop="1" thickBot="1" x14ac:dyDescent="0.3">
      <c r="A5772" s="5" t="s">
        <v>6809</v>
      </c>
      <c r="B5772" s="8" t="s">
        <v>22</v>
      </c>
      <c r="C5772" s="15">
        <v>1048.83619</v>
      </c>
      <c r="D5772" s="15">
        <v>846</v>
      </c>
      <c r="E5772" s="15">
        <f t="shared" si="565"/>
        <v>846</v>
      </c>
      <c r="F5772" s="15">
        <f t="shared" si="566"/>
        <v>846</v>
      </c>
      <c r="G5772" s="15">
        <f t="shared" si="566"/>
        <v>0</v>
      </c>
      <c r="H5772" s="15">
        <f t="shared" si="566"/>
        <v>0</v>
      </c>
    </row>
    <row r="5773" spans="1:8" ht="16.5" thickTop="1" thickBot="1" x14ac:dyDescent="0.3">
      <c r="A5773" s="5" t="s">
        <v>6810</v>
      </c>
      <c r="B5773" s="8" t="s">
        <v>24</v>
      </c>
      <c r="C5773" s="15">
        <v>760.96654000000001</v>
      </c>
      <c r="D5773" s="15">
        <v>409</v>
      </c>
      <c r="E5773" s="15">
        <f t="shared" si="565"/>
        <v>402</v>
      </c>
      <c r="F5773" s="15">
        <f t="shared" si="566"/>
        <v>402</v>
      </c>
      <c r="G5773" s="15">
        <f t="shared" si="566"/>
        <v>0</v>
      </c>
      <c r="H5773" s="15">
        <f t="shared" si="566"/>
        <v>0</v>
      </c>
    </row>
    <row r="5774" spans="1:8" ht="16.5" thickTop="1" thickBot="1" x14ac:dyDescent="0.3">
      <c r="A5774" s="5" t="s">
        <v>6811</v>
      </c>
      <c r="B5774" s="8" t="s">
        <v>30</v>
      </c>
      <c r="C5774" s="15">
        <v>23.832100000000001</v>
      </c>
      <c r="D5774" s="15">
        <v>25</v>
      </c>
      <c r="E5774" s="15">
        <f t="shared" si="565"/>
        <v>25</v>
      </c>
      <c r="F5774" s="15">
        <f t="shared" si="566"/>
        <v>25</v>
      </c>
      <c r="G5774" s="15">
        <f t="shared" si="566"/>
        <v>0</v>
      </c>
      <c r="H5774" s="15">
        <f t="shared" si="566"/>
        <v>0</v>
      </c>
    </row>
    <row r="5775" spans="1:8" ht="16.5" thickTop="1" thickBot="1" x14ac:dyDescent="0.3">
      <c r="A5775" s="5" t="s">
        <v>6812</v>
      </c>
      <c r="B5775" s="8" t="s">
        <v>32</v>
      </c>
      <c r="C5775" s="15">
        <v>74.400000000000006</v>
      </c>
      <c r="D5775" s="15">
        <v>5</v>
      </c>
      <c r="E5775" s="15">
        <f t="shared" si="565"/>
        <v>5</v>
      </c>
      <c r="F5775" s="15">
        <f t="shared" si="566"/>
        <v>5</v>
      </c>
      <c r="G5775" s="15">
        <f t="shared" si="566"/>
        <v>0</v>
      </c>
      <c r="H5775" s="15">
        <f t="shared" si="566"/>
        <v>0</v>
      </c>
    </row>
    <row r="5776" spans="1:8" ht="16.5" thickTop="1" thickBot="1" x14ac:dyDescent="0.3">
      <c r="A5776" s="5" t="s">
        <v>6813</v>
      </c>
      <c r="B5776" s="8" t="s">
        <v>34</v>
      </c>
      <c r="C5776" s="15">
        <v>0.10371</v>
      </c>
      <c r="D5776" s="15">
        <v>5</v>
      </c>
      <c r="E5776" s="15">
        <f t="shared" si="565"/>
        <v>12</v>
      </c>
      <c r="F5776" s="15">
        <f t="shared" si="566"/>
        <v>12</v>
      </c>
      <c r="G5776" s="15">
        <f t="shared" si="566"/>
        <v>0</v>
      </c>
      <c r="H5776" s="15">
        <f t="shared" si="566"/>
        <v>0</v>
      </c>
    </row>
    <row r="5777" spans="1:8" ht="16.5" thickTop="1" thickBot="1" x14ac:dyDescent="0.3">
      <c r="A5777" s="5" t="s">
        <v>6814</v>
      </c>
      <c r="B5777" s="7" t="s">
        <v>36</v>
      </c>
      <c r="C5777" s="15">
        <v>4.5570000000000004</v>
      </c>
      <c r="D5777" s="15">
        <v>10</v>
      </c>
      <c r="E5777" s="15">
        <f t="shared" si="565"/>
        <v>10</v>
      </c>
      <c r="F5777" s="15">
        <f t="shared" si="566"/>
        <v>10</v>
      </c>
      <c r="G5777" s="15">
        <f t="shared" si="566"/>
        <v>0</v>
      </c>
      <c r="H5777" s="15">
        <f t="shared" si="566"/>
        <v>0</v>
      </c>
    </row>
    <row r="5778" spans="1:8" ht="16.5" thickTop="1" thickBot="1" x14ac:dyDescent="0.3">
      <c r="A5778" s="5" t="s">
        <v>6815</v>
      </c>
      <c r="B5778" s="7" t="s">
        <v>40</v>
      </c>
      <c r="C5778" s="15">
        <v>0</v>
      </c>
      <c r="D5778" s="15">
        <v>0</v>
      </c>
      <c r="E5778" s="15">
        <f t="shared" si="565"/>
        <v>0</v>
      </c>
      <c r="F5778" s="15">
        <f t="shared" si="566"/>
        <v>0</v>
      </c>
      <c r="G5778" s="15">
        <f t="shared" si="566"/>
        <v>0</v>
      </c>
      <c r="H5778" s="15">
        <f t="shared" si="566"/>
        <v>0</v>
      </c>
    </row>
    <row r="5779" spans="1:8" ht="16.5" thickTop="1" thickBot="1" x14ac:dyDescent="0.3">
      <c r="A5779" s="5" t="s">
        <v>6816</v>
      </c>
      <c r="B5779" s="6" t="s">
        <v>6807</v>
      </c>
      <c r="C5779" s="14">
        <v>1912.6955400000002</v>
      </c>
      <c r="D5779" s="14">
        <v>1300</v>
      </c>
      <c r="E5779" s="14">
        <f t="shared" si="565"/>
        <v>1300</v>
      </c>
      <c r="F5779" s="14">
        <f>SUM(F5780,F5786:F5787)</f>
        <v>1300</v>
      </c>
      <c r="G5779" s="14">
        <f>SUM(G5780,G5786:G5787)</f>
        <v>0</v>
      </c>
      <c r="H5779" s="14">
        <f>SUM(H5780,H5786:H5787)</f>
        <v>0</v>
      </c>
    </row>
    <row r="5780" spans="1:8" ht="16.5" thickTop="1" thickBot="1" x14ac:dyDescent="0.3">
      <c r="A5780" s="5" t="s">
        <v>6817</v>
      </c>
      <c r="B5780" s="7" t="s">
        <v>20</v>
      </c>
      <c r="C5780" s="15">
        <v>1908.1385400000001</v>
      </c>
      <c r="D5780" s="15">
        <v>1290</v>
      </c>
      <c r="E5780" s="15">
        <f t="shared" si="565"/>
        <v>1290</v>
      </c>
      <c r="F5780" s="15">
        <f>SUM(F5781:F5785)</f>
        <v>1290</v>
      </c>
      <c r="G5780" s="15">
        <f>SUM(G5781:G5785)</f>
        <v>0</v>
      </c>
      <c r="H5780" s="15">
        <f>SUM(H5781:H5785)</f>
        <v>0</v>
      </c>
    </row>
    <row r="5781" spans="1:8" ht="16.5" thickTop="1" thickBot="1" x14ac:dyDescent="0.3">
      <c r="A5781" s="5" t="s">
        <v>6818</v>
      </c>
      <c r="B5781" s="8" t="s">
        <v>22</v>
      </c>
      <c r="C5781" s="15">
        <v>1048.83619</v>
      </c>
      <c r="D5781" s="15">
        <v>846</v>
      </c>
      <c r="E5781" s="15">
        <f t="shared" si="565"/>
        <v>846</v>
      </c>
      <c r="F5781" s="15">
        <v>846</v>
      </c>
      <c r="G5781" s="15">
        <v>0</v>
      </c>
      <c r="H5781" s="15">
        <v>0</v>
      </c>
    </row>
    <row r="5782" spans="1:8" ht="16.5" thickTop="1" thickBot="1" x14ac:dyDescent="0.3">
      <c r="A5782" s="5" t="s">
        <v>6819</v>
      </c>
      <c r="B5782" s="8" t="s">
        <v>24</v>
      </c>
      <c r="C5782" s="15">
        <v>760.96654000000001</v>
      </c>
      <c r="D5782" s="15">
        <v>409</v>
      </c>
      <c r="E5782" s="15">
        <f t="shared" si="565"/>
        <v>402</v>
      </c>
      <c r="F5782" s="15">
        <v>402</v>
      </c>
      <c r="G5782" s="15">
        <v>0</v>
      </c>
      <c r="H5782" s="15">
        <v>0</v>
      </c>
    </row>
    <row r="5783" spans="1:8" ht="16.5" thickTop="1" thickBot="1" x14ac:dyDescent="0.3">
      <c r="A5783" s="5" t="s">
        <v>6820</v>
      </c>
      <c r="B5783" s="8" t="s">
        <v>30</v>
      </c>
      <c r="C5783" s="15">
        <v>23.832100000000001</v>
      </c>
      <c r="D5783" s="15">
        <v>25</v>
      </c>
      <c r="E5783" s="15">
        <f t="shared" si="565"/>
        <v>25</v>
      </c>
      <c r="F5783" s="15">
        <v>25</v>
      </c>
      <c r="G5783" s="15">
        <v>0</v>
      </c>
      <c r="H5783" s="15">
        <v>0</v>
      </c>
    </row>
    <row r="5784" spans="1:8" ht="16.5" thickTop="1" thickBot="1" x14ac:dyDescent="0.3">
      <c r="A5784" s="5" t="s">
        <v>6821</v>
      </c>
      <c r="B5784" s="8" t="s">
        <v>32</v>
      </c>
      <c r="C5784" s="15">
        <v>74.400000000000006</v>
      </c>
      <c r="D5784" s="15">
        <v>5</v>
      </c>
      <c r="E5784" s="15">
        <f t="shared" si="565"/>
        <v>5</v>
      </c>
      <c r="F5784" s="15">
        <v>5</v>
      </c>
      <c r="G5784" s="15">
        <v>0</v>
      </c>
      <c r="H5784" s="15">
        <v>0</v>
      </c>
    </row>
    <row r="5785" spans="1:8" ht="16.5" thickTop="1" thickBot="1" x14ac:dyDescent="0.3">
      <c r="A5785" s="5" t="s">
        <v>6822</v>
      </c>
      <c r="B5785" s="8" t="s">
        <v>34</v>
      </c>
      <c r="C5785" s="15">
        <v>0.10371</v>
      </c>
      <c r="D5785" s="15">
        <v>5</v>
      </c>
      <c r="E5785" s="15">
        <f t="shared" si="565"/>
        <v>12</v>
      </c>
      <c r="F5785" s="15">
        <v>12</v>
      </c>
      <c r="G5785" s="15">
        <v>0</v>
      </c>
      <c r="H5785" s="15">
        <v>0</v>
      </c>
    </row>
    <row r="5786" spans="1:8" ht="16.5" thickTop="1" thickBot="1" x14ac:dyDescent="0.3">
      <c r="A5786" s="5" t="s">
        <v>6823</v>
      </c>
      <c r="B5786" s="7" t="s">
        <v>36</v>
      </c>
      <c r="C5786" s="15">
        <v>4.5570000000000004</v>
      </c>
      <c r="D5786" s="15">
        <v>10</v>
      </c>
      <c r="E5786" s="15">
        <f t="shared" si="565"/>
        <v>10</v>
      </c>
      <c r="F5786" s="15">
        <v>10</v>
      </c>
      <c r="G5786" s="15">
        <v>0</v>
      </c>
      <c r="H5786" s="15">
        <v>0</v>
      </c>
    </row>
    <row r="5787" spans="1:8" ht="16.5" thickTop="1" thickBot="1" x14ac:dyDescent="0.3">
      <c r="A5787" s="5" t="s">
        <v>6824</v>
      </c>
      <c r="B5787" s="7" t="s">
        <v>40</v>
      </c>
      <c r="C5787" s="15">
        <v>0</v>
      </c>
      <c r="D5787" s="15">
        <v>0</v>
      </c>
      <c r="E5787" s="15">
        <f t="shared" si="565"/>
        <v>0</v>
      </c>
      <c r="F5787" s="15">
        <v>0</v>
      </c>
      <c r="G5787" s="15">
        <v>0</v>
      </c>
      <c r="H5787" s="15">
        <v>0</v>
      </c>
    </row>
    <row r="5788" spans="1:8" ht="16.5" thickTop="1" thickBot="1" x14ac:dyDescent="0.3">
      <c r="A5788" s="5" t="s">
        <v>6825</v>
      </c>
      <c r="B5788" s="6" t="s">
        <v>6826</v>
      </c>
      <c r="C5788" s="14">
        <v>4387.0236399999994</v>
      </c>
      <c r="D5788" s="14">
        <v>5800</v>
      </c>
      <c r="E5788" s="14">
        <f t="shared" si="565"/>
        <v>4900</v>
      </c>
      <c r="F5788" s="14">
        <f>SUM(F5789,F5794:F5795)</f>
        <v>4900</v>
      </c>
      <c r="G5788" s="14">
        <f>SUM(G5789,G5794:G5795)</f>
        <v>0</v>
      </c>
      <c r="H5788" s="14">
        <f>SUM(H5789,H5794:H5795)</f>
        <v>0</v>
      </c>
    </row>
    <row r="5789" spans="1:8" ht="16.5" thickTop="1" thickBot="1" x14ac:dyDescent="0.3">
      <c r="A5789" s="5" t="s">
        <v>6827</v>
      </c>
      <c r="B5789" s="7" t="s">
        <v>20</v>
      </c>
      <c r="C5789" s="15">
        <v>4185.2919099999999</v>
      </c>
      <c r="D5789" s="15">
        <v>5649</v>
      </c>
      <c r="E5789" s="15">
        <f t="shared" si="565"/>
        <v>4766</v>
      </c>
      <c r="F5789" s="15">
        <f>SUM(F5790:F5793)</f>
        <v>4766</v>
      </c>
      <c r="G5789" s="15">
        <f>SUM(G5790:G5793)</f>
        <v>0</v>
      </c>
      <c r="H5789" s="15">
        <f>SUM(H5790:H5793)</f>
        <v>0</v>
      </c>
    </row>
    <row r="5790" spans="1:8" ht="16.5" thickTop="1" thickBot="1" x14ac:dyDescent="0.3">
      <c r="A5790" s="5" t="s">
        <v>6828</v>
      </c>
      <c r="B5790" s="8" t="s">
        <v>22</v>
      </c>
      <c r="C5790" s="15">
        <v>3209.7004999999999</v>
      </c>
      <c r="D5790" s="15">
        <v>3308</v>
      </c>
      <c r="E5790" s="15">
        <f t="shared" si="565"/>
        <v>3370</v>
      </c>
      <c r="F5790" s="15">
        <v>3370</v>
      </c>
      <c r="G5790" s="15">
        <v>0</v>
      </c>
      <c r="H5790" s="15">
        <v>0</v>
      </c>
    </row>
    <row r="5791" spans="1:8" ht="16.5" thickTop="1" thickBot="1" x14ac:dyDescent="0.3">
      <c r="A5791" s="5" t="s">
        <v>6829</v>
      </c>
      <c r="B5791" s="8" t="s">
        <v>24</v>
      </c>
      <c r="C5791" s="15">
        <v>908.58965000000001</v>
      </c>
      <c r="D5791" s="15">
        <v>2286</v>
      </c>
      <c r="E5791" s="15">
        <f t="shared" si="565"/>
        <v>1330</v>
      </c>
      <c r="F5791" s="15">
        <v>1330</v>
      </c>
      <c r="G5791" s="15">
        <v>0</v>
      </c>
      <c r="H5791" s="15">
        <v>0</v>
      </c>
    </row>
    <row r="5792" spans="1:8" ht="16.5" thickTop="1" thickBot="1" x14ac:dyDescent="0.3">
      <c r="A5792" s="5" t="s">
        <v>6830</v>
      </c>
      <c r="B5792" s="8" t="s">
        <v>32</v>
      </c>
      <c r="C5792" s="15">
        <v>56.959000000000003</v>
      </c>
      <c r="D5792" s="15">
        <v>43</v>
      </c>
      <c r="E5792" s="15">
        <f t="shared" si="565"/>
        <v>44</v>
      </c>
      <c r="F5792" s="15">
        <v>44</v>
      </c>
      <c r="G5792" s="15">
        <v>0</v>
      </c>
      <c r="H5792" s="15">
        <v>0</v>
      </c>
    </row>
    <row r="5793" spans="1:8" ht="16.5" thickTop="1" thickBot="1" x14ac:dyDescent="0.3">
      <c r="A5793" s="5" t="s">
        <v>6831</v>
      </c>
      <c r="B5793" s="8" t="s">
        <v>34</v>
      </c>
      <c r="C5793" s="15">
        <v>10.042759999999999</v>
      </c>
      <c r="D5793" s="15">
        <v>12</v>
      </c>
      <c r="E5793" s="15">
        <f t="shared" si="565"/>
        <v>22</v>
      </c>
      <c r="F5793" s="15">
        <v>22</v>
      </c>
      <c r="G5793" s="15">
        <v>0</v>
      </c>
      <c r="H5793" s="15">
        <v>0</v>
      </c>
    </row>
    <row r="5794" spans="1:8" ht="16.5" thickTop="1" thickBot="1" x14ac:dyDescent="0.3">
      <c r="A5794" s="5" t="s">
        <v>6832</v>
      </c>
      <c r="B5794" s="7" t="s">
        <v>36</v>
      </c>
      <c r="C5794" s="15">
        <v>201.31272999999999</v>
      </c>
      <c r="D5794" s="15">
        <v>151</v>
      </c>
      <c r="E5794" s="15">
        <f t="shared" si="565"/>
        <v>134</v>
      </c>
      <c r="F5794" s="15">
        <v>134</v>
      </c>
      <c r="G5794" s="15">
        <v>0</v>
      </c>
      <c r="H5794" s="15">
        <v>0</v>
      </c>
    </row>
    <row r="5795" spans="1:8" ht="16.5" thickTop="1" thickBot="1" x14ac:dyDescent="0.3">
      <c r="A5795" s="5" t="s">
        <v>6833</v>
      </c>
      <c r="B5795" s="7" t="s">
        <v>40</v>
      </c>
      <c r="C5795" s="15">
        <v>0.41899999999999998</v>
      </c>
      <c r="D5795" s="15">
        <v>0</v>
      </c>
      <c r="E5795" s="15">
        <f t="shared" si="565"/>
        <v>0</v>
      </c>
      <c r="F5795" s="15">
        <v>0</v>
      </c>
      <c r="G5795" s="15">
        <v>0</v>
      </c>
      <c r="H5795" s="15">
        <v>0</v>
      </c>
    </row>
    <row r="5796" spans="1:8" ht="16.5" thickTop="1" thickBot="1" x14ac:dyDescent="0.3">
      <c r="A5796" s="5" t="s">
        <v>6834</v>
      </c>
      <c r="B5796" s="6" t="s">
        <v>6835</v>
      </c>
      <c r="C5796" s="14">
        <v>7103.2985199999994</v>
      </c>
      <c r="D5796" s="14">
        <v>7450</v>
      </c>
      <c r="E5796" s="14">
        <f t="shared" si="565"/>
        <v>5350</v>
      </c>
      <c r="F5796" s="14">
        <f>SUM(F5797,F5803)</f>
        <v>5350</v>
      </c>
      <c r="G5796" s="14">
        <f>SUM(G5797,G5803)</f>
        <v>0</v>
      </c>
      <c r="H5796" s="14">
        <f>SUM(H5797,H5803)</f>
        <v>0</v>
      </c>
    </row>
    <row r="5797" spans="1:8" ht="16.5" thickTop="1" thickBot="1" x14ac:dyDescent="0.3">
      <c r="A5797" s="5" t="s">
        <v>6836</v>
      </c>
      <c r="B5797" s="7" t="s">
        <v>20</v>
      </c>
      <c r="C5797" s="15">
        <v>5112.8083799999995</v>
      </c>
      <c r="D5797" s="15">
        <v>6034</v>
      </c>
      <c r="E5797" s="15">
        <f t="shared" si="565"/>
        <v>5244</v>
      </c>
      <c r="F5797" s="15">
        <f>SUM(F5798:F5802)</f>
        <v>5244</v>
      </c>
      <c r="G5797" s="15">
        <f>SUM(G5798:G5802)</f>
        <v>0</v>
      </c>
      <c r="H5797" s="15">
        <f>SUM(H5798:H5802)</f>
        <v>0</v>
      </c>
    </row>
    <row r="5798" spans="1:8" ht="16.5" thickTop="1" thickBot="1" x14ac:dyDescent="0.3">
      <c r="A5798" s="5" t="s">
        <v>6837</v>
      </c>
      <c r="B5798" s="8" t="s">
        <v>22</v>
      </c>
      <c r="C5798" s="15">
        <v>1778.09872</v>
      </c>
      <c r="D5798" s="15">
        <v>1810</v>
      </c>
      <c r="E5798" s="15">
        <f t="shared" si="565"/>
        <v>1809</v>
      </c>
      <c r="F5798" s="15">
        <v>1809</v>
      </c>
      <c r="G5798" s="15">
        <v>0</v>
      </c>
      <c r="H5798" s="15">
        <v>0</v>
      </c>
    </row>
    <row r="5799" spans="1:8" ht="16.5" thickTop="1" thickBot="1" x14ac:dyDescent="0.3">
      <c r="A5799" s="5" t="s">
        <v>6838</v>
      </c>
      <c r="B5799" s="8" t="s">
        <v>24</v>
      </c>
      <c r="C5799" s="15">
        <v>1741.1703299999999</v>
      </c>
      <c r="D5799" s="15">
        <v>3288</v>
      </c>
      <c r="E5799" s="15">
        <f t="shared" si="565"/>
        <v>1873</v>
      </c>
      <c r="F5799" s="15">
        <v>1873</v>
      </c>
      <c r="G5799" s="15">
        <v>0</v>
      </c>
      <c r="H5799" s="15">
        <v>0</v>
      </c>
    </row>
    <row r="5800" spans="1:8" ht="16.5" thickTop="1" thickBot="1" x14ac:dyDescent="0.3">
      <c r="A5800" s="5" t="s">
        <v>6839</v>
      </c>
      <c r="B5800" s="8" t="s">
        <v>28</v>
      </c>
      <c r="C5800" s="15">
        <v>54.426000000000002</v>
      </c>
      <c r="D5800" s="15">
        <v>180</v>
      </c>
      <c r="E5800" s="15">
        <f t="shared" si="565"/>
        <v>100</v>
      </c>
      <c r="F5800" s="15">
        <v>100</v>
      </c>
      <c r="G5800" s="15">
        <v>0</v>
      </c>
      <c r="H5800" s="15">
        <v>0</v>
      </c>
    </row>
    <row r="5801" spans="1:8" ht="16.5" thickTop="1" thickBot="1" x14ac:dyDescent="0.3">
      <c r="A5801" s="5" t="s">
        <v>6840</v>
      </c>
      <c r="B5801" s="8" t="s">
        <v>32</v>
      </c>
      <c r="C5801" s="15">
        <v>1414.9328499999999</v>
      </c>
      <c r="D5801" s="15">
        <v>615</v>
      </c>
      <c r="E5801" s="15">
        <f t="shared" si="565"/>
        <v>1330</v>
      </c>
      <c r="F5801" s="15">
        <v>1330</v>
      </c>
      <c r="G5801" s="15">
        <v>0</v>
      </c>
      <c r="H5801" s="15">
        <v>0</v>
      </c>
    </row>
    <row r="5802" spans="1:8" ht="16.5" thickTop="1" thickBot="1" x14ac:dyDescent="0.3">
      <c r="A5802" s="5" t="s">
        <v>6841</v>
      </c>
      <c r="B5802" s="8" t="s">
        <v>34</v>
      </c>
      <c r="C5802" s="15">
        <v>124.18048</v>
      </c>
      <c r="D5802" s="15">
        <v>141</v>
      </c>
      <c r="E5802" s="15">
        <f t="shared" si="565"/>
        <v>132</v>
      </c>
      <c r="F5802" s="15">
        <v>132</v>
      </c>
      <c r="G5802" s="15">
        <v>0</v>
      </c>
      <c r="H5802" s="15">
        <v>0</v>
      </c>
    </row>
    <row r="5803" spans="1:8" ht="16.5" thickTop="1" thickBot="1" x14ac:dyDescent="0.3">
      <c r="A5803" s="5" t="s">
        <v>6842</v>
      </c>
      <c r="B5803" s="7" t="s">
        <v>36</v>
      </c>
      <c r="C5803" s="15">
        <v>1990.4901400000001</v>
      </c>
      <c r="D5803" s="15">
        <v>1416</v>
      </c>
      <c r="E5803" s="15">
        <f t="shared" si="565"/>
        <v>106</v>
      </c>
      <c r="F5803" s="15">
        <v>106</v>
      </c>
      <c r="G5803" s="15">
        <v>0</v>
      </c>
      <c r="H5803" s="15">
        <v>0</v>
      </c>
    </row>
    <row r="5804" spans="1:8" ht="16.5" thickTop="1" thickBot="1" x14ac:dyDescent="0.3">
      <c r="A5804" s="5" t="s">
        <v>6843</v>
      </c>
      <c r="B5804" s="6" t="s">
        <v>6844</v>
      </c>
      <c r="C5804" s="14">
        <v>4196.5898299999999</v>
      </c>
      <c r="D5804" s="14">
        <v>5600</v>
      </c>
      <c r="E5804" s="14">
        <f t="shared" si="565"/>
        <v>5370</v>
      </c>
      <c r="F5804" s="14">
        <f t="shared" ref="F5804:H5805" si="567">SUM(F5812,F5819)</f>
        <v>5370</v>
      </c>
      <c r="G5804" s="14">
        <f t="shared" si="567"/>
        <v>0</v>
      </c>
      <c r="H5804" s="14">
        <f t="shared" si="567"/>
        <v>0</v>
      </c>
    </row>
    <row r="5805" spans="1:8" ht="16.5" thickTop="1" thickBot="1" x14ac:dyDescent="0.3">
      <c r="A5805" s="5" t="s">
        <v>6845</v>
      </c>
      <c r="B5805" s="7" t="s">
        <v>20</v>
      </c>
      <c r="C5805" s="15">
        <v>4187.2754500000001</v>
      </c>
      <c r="D5805" s="15">
        <v>5585</v>
      </c>
      <c r="E5805" s="15">
        <f t="shared" si="565"/>
        <v>5355</v>
      </c>
      <c r="F5805" s="15">
        <f t="shared" si="567"/>
        <v>5355</v>
      </c>
      <c r="G5805" s="15">
        <f t="shared" si="567"/>
        <v>0</v>
      </c>
      <c r="H5805" s="15">
        <f t="shared" si="567"/>
        <v>0</v>
      </c>
    </row>
    <row r="5806" spans="1:8" ht="16.5" thickTop="1" thickBot="1" x14ac:dyDescent="0.3">
      <c r="A5806" s="5" t="s">
        <v>6846</v>
      </c>
      <c r="B5806" s="8" t="s">
        <v>22</v>
      </c>
      <c r="C5806" s="15">
        <v>524.39499999999998</v>
      </c>
      <c r="D5806" s="15">
        <v>800</v>
      </c>
      <c r="E5806" s="15">
        <f t="shared" si="565"/>
        <v>567</v>
      </c>
      <c r="F5806" s="15">
        <f t="shared" ref="F5806:H5807" si="568">SUM(F5814)</f>
        <v>567</v>
      </c>
      <c r="G5806" s="15">
        <f t="shared" si="568"/>
        <v>0</v>
      </c>
      <c r="H5806" s="15">
        <f t="shared" si="568"/>
        <v>0</v>
      </c>
    </row>
    <row r="5807" spans="1:8" ht="16.5" thickTop="1" thickBot="1" x14ac:dyDescent="0.3">
      <c r="A5807" s="5" t="s">
        <v>6847</v>
      </c>
      <c r="B5807" s="8" t="s">
        <v>24</v>
      </c>
      <c r="C5807" s="15">
        <v>156.70605</v>
      </c>
      <c r="D5807" s="15">
        <v>275</v>
      </c>
      <c r="E5807" s="15">
        <f t="shared" si="565"/>
        <v>273.5</v>
      </c>
      <c r="F5807" s="15">
        <f t="shared" si="568"/>
        <v>273.5</v>
      </c>
      <c r="G5807" s="15">
        <f t="shared" si="568"/>
        <v>0</v>
      </c>
      <c r="H5807" s="15">
        <f t="shared" si="568"/>
        <v>0</v>
      </c>
    </row>
    <row r="5808" spans="1:8" ht="16.5" thickTop="1" thickBot="1" x14ac:dyDescent="0.3">
      <c r="A5808" s="5" t="s">
        <v>6848</v>
      </c>
      <c r="B5808" s="8" t="s">
        <v>28</v>
      </c>
      <c r="C5808" s="15">
        <v>3500</v>
      </c>
      <c r="D5808" s="15">
        <v>4500</v>
      </c>
      <c r="E5808" s="15">
        <f t="shared" si="565"/>
        <v>4500</v>
      </c>
      <c r="F5808" s="15">
        <f>SUM(F5821)</f>
        <v>4500</v>
      </c>
      <c r="G5808" s="15">
        <f>SUM(G5821)</f>
        <v>0</v>
      </c>
      <c r="H5808" s="15">
        <f>SUM(H5821)</f>
        <v>0</v>
      </c>
    </row>
    <row r="5809" spans="1:8" ht="16.5" thickTop="1" thickBot="1" x14ac:dyDescent="0.3">
      <c r="A5809" s="5" t="s">
        <v>6849</v>
      </c>
      <c r="B5809" s="8" t="s">
        <v>32</v>
      </c>
      <c r="C5809" s="15">
        <v>3.2970000000000002</v>
      </c>
      <c r="D5809" s="15">
        <v>5</v>
      </c>
      <c r="E5809" s="15">
        <f t="shared" si="565"/>
        <v>9.5</v>
      </c>
      <c r="F5809" s="15">
        <f t="shared" ref="F5809:H5811" si="569">SUM(F5816)</f>
        <v>9.5</v>
      </c>
      <c r="G5809" s="15">
        <f t="shared" si="569"/>
        <v>0</v>
      </c>
      <c r="H5809" s="15">
        <f t="shared" si="569"/>
        <v>0</v>
      </c>
    </row>
    <row r="5810" spans="1:8" ht="16.5" thickTop="1" thickBot="1" x14ac:dyDescent="0.3">
      <c r="A5810" s="5" t="s">
        <v>6850</v>
      </c>
      <c r="B5810" s="8" t="s">
        <v>34</v>
      </c>
      <c r="C5810" s="15">
        <v>2.8774000000000002</v>
      </c>
      <c r="D5810" s="15">
        <v>5</v>
      </c>
      <c r="E5810" s="15">
        <f t="shared" si="565"/>
        <v>5</v>
      </c>
      <c r="F5810" s="15">
        <f t="shared" si="569"/>
        <v>5</v>
      </c>
      <c r="G5810" s="15">
        <f t="shared" si="569"/>
        <v>0</v>
      </c>
      <c r="H5810" s="15">
        <f t="shared" si="569"/>
        <v>0</v>
      </c>
    </row>
    <row r="5811" spans="1:8" ht="16.5" thickTop="1" thickBot="1" x14ac:dyDescent="0.3">
      <c r="A5811" s="5" t="s">
        <v>6851</v>
      </c>
      <c r="B5811" s="7" t="s">
        <v>36</v>
      </c>
      <c r="C5811" s="15">
        <v>9.3143799999999999</v>
      </c>
      <c r="D5811" s="15">
        <v>15</v>
      </c>
      <c r="E5811" s="15">
        <f t="shared" si="565"/>
        <v>15</v>
      </c>
      <c r="F5811" s="15">
        <f t="shared" si="569"/>
        <v>15</v>
      </c>
      <c r="G5811" s="15">
        <f t="shared" si="569"/>
        <v>0</v>
      </c>
      <c r="H5811" s="15">
        <f t="shared" si="569"/>
        <v>0</v>
      </c>
    </row>
    <row r="5812" spans="1:8" ht="16.5" thickTop="1" thickBot="1" x14ac:dyDescent="0.3">
      <c r="A5812" s="5" t="s">
        <v>6852</v>
      </c>
      <c r="B5812" s="6" t="s">
        <v>6853</v>
      </c>
      <c r="C5812" s="14">
        <v>696.58983000000001</v>
      </c>
      <c r="D5812" s="14">
        <v>1100</v>
      </c>
      <c r="E5812" s="14">
        <f t="shared" si="565"/>
        <v>870</v>
      </c>
      <c r="F5812" s="14">
        <f>SUM(F5813,F5818)</f>
        <v>870</v>
      </c>
      <c r="G5812" s="14">
        <f>SUM(G5813,G5818)</f>
        <v>0</v>
      </c>
      <c r="H5812" s="14">
        <f>SUM(H5813,H5818)</f>
        <v>0</v>
      </c>
    </row>
    <row r="5813" spans="1:8" ht="16.5" thickTop="1" thickBot="1" x14ac:dyDescent="0.3">
      <c r="A5813" s="5" t="s">
        <v>6854</v>
      </c>
      <c r="B5813" s="7" t="s">
        <v>20</v>
      </c>
      <c r="C5813" s="15">
        <v>687.27544999999998</v>
      </c>
      <c r="D5813" s="15">
        <v>1085</v>
      </c>
      <c r="E5813" s="15">
        <f t="shared" si="565"/>
        <v>855</v>
      </c>
      <c r="F5813" s="15">
        <f>SUM(F5814:F5817)</f>
        <v>855</v>
      </c>
      <c r="G5813" s="15">
        <f>SUM(G5814:G5817)</f>
        <v>0</v>
      </c>
      <c r="H5813" s="15">
        <f>SUM(H5814:H5817)</f>
        <v>0</v>
      </c>
    </row>
    <row r="5814" spans="1:8" ht="16.5" thickTop="1" thickBot="1" x14ac:dyDescent="0.3">
      <c r="A5814" s="5" t="s">
        <v>6855</v>
      </c>
      <c r="B5814" s="8" t="s">
        <v>22</v>
      </c>
      <c r="C5814" s="15">
        <v>524.39499999999998</v>
      </c>
      <c r="D5814" s="15">
        <v>800</v>
      </c>
      <c r="E5814" s="15">
        <f t="shared" si="565"/>
        <v>567</v>
      </c>
      <c r="F5814" s="15">
        <v>567</v>
      </c>
      <c r="G5814" s="15">
        <v>0</v>
      </c>
      <c r="H5814" s="15">
        <v>0</v>
      </c>
    </row>
    <row r="5815" spans="1:8" ht="16.5" thickTop="1" thickBot="1" x14ac:dyDescent="0.3">
      <c r="A5815" s="5" t="s">
        <v>6856</v>
      </c>
      <c r="B5815" s="8" t="s">
        <v>24</v>
      </c>
      <c r="C5815" s="15">
        <v>156.70605</v>
      </c>
      <c r="D5815" s="15">
        <v>275</v>
      </c>
      <c r="E5815" s="15">
        <f t="shared" si="565"/>
        <v>273.5</v>
      </c>
      <c r="F5815" s="15">
        <v>273.5</v>
      </c>
      <c r="G5815" s="15">
        <v>0</v>
      </c>
      <c r="H5815" s="15">
        <v>0</v>
      </c>
    </row>
    <row r="5816" spans="1:8" ht="16.5" thickTop="1" thickBot="1" x14ac:dyDescent="0.3">
      <c r="A5816" s="5" t="s">
        <v>6857</v>
      </c>
      <c r="B5816" s="8" t="s">
        <v>32</v>
      </c>
      <c r="C5816" s="15">
        <v>3.2970000000000002</v>
      </c>
      <c r="D5816" s="15">
        <v>5</v>
      </c>
      <c r="E5816" s="15">
        <f t="shared" si="565"/>
        <v>9.5</v>
      </c>
      <c r="F5816" s="15">
        <v>9.5</v>
      </c>
      <c r="G5816" s="15">
        <v>0</v>
      </c>
      <c r="H5816" s="15">
        <v>0</v>
      </c>
    </row>
    <row r="5817" spans="1:8" ht="16.5" thickTop="1" thickBot="1" x14ac:dyDescent="0.3">
      <c r="A5817" s="5" t="s">
        <v>6858</v>
      </c>
      <c r="B5817" s="8" t="s">
        <v>34</v>
      </c>
      <c r="C5817" s="15">
        <v>2.8774000000000002</v>
      </c>
      <c r="D5817" s="15">
        <v>5</v>
      </c>
      <c r="E5817" s="15">
        <f t="shared" si="565"/>
        <v>5</v>
      </c>
      <c r="F5817" s="15">
        <v>5</v>
      </c>
      <c r="G5817" s="15">
        <v>0</v>
      </c>
      <c r="H5817" s="15">
        <v>0</v>
      </c>
    </row>
    <row r="5818" spans="1:8" ht="16.5" thickTop="1" thickBot="1" x14ac:dyDescent="0.3">
      <c r="A5818" s="5" t="s">
        <v>6859</v>
      </c>
      <c r="B5818" s="7" t="s">
        <v>36</v>
      </c>
      <c r="C5818" s="15">
        <v>9.3143799999999999</v>
      </c>
      <c r="D5818" s="15">
        <v>15</v>
      </c>
      <c r="E5818" s="15">
        <f t="shared" si="565"/>
        <v>15</v>
      </c>
      <c r="F5818" s="15">
        <v>15</v>
      </c>
      <c r="G5818" s="15">
        <v>0</v>
      </c>
      <c r="H5818" s="15">
        <v>0</v>
      </c>
    </row>
    <row r="5819" spans="1:8" ht="16.5" thickTop="1" thickBot="1" x14ac:dyDescent="0.3">
      <c r="A5819" s="5" t="s">
        <v>6860</v>
      </c>
      <c r="B5819" s="6" t="s">
        <v>6861</v>
      </c>
      <c r="C5819" s="14">
        <v>3500</v>
      </c>
      <c r="D5819" s="14">
        <v>4500</v>
      </c>
      <c r="E5819" s="14">
        <f t="shared" si="565"/>
        <v>4500</v>
      </c>
      <c r="F5819" s="14">
        <f t="shared" ref="F5819:H5820" si="570">SUM(F5820)</f>
        <v>4500</v>
      </c>
      <c r="G5819" s="14">
        <f t="shared" si="570"/>
        <v>0</v>
      </c>
      <c r="H5819" s="14">
        <f t="shared" si="570"/>
        <v>0</v>
      </c>
    </row>
    <row r="5820" spans="1:8" ht="16.5" thickTop="1" thickBot="1" x14ac:dyDescent="0.3">
      <c r="A5820" s="5" t="s">
        <v>6862</v>
      </c>
      <c r="B5820" s="7" t="s">
        <v>20</v>
      </c>
      <c r="C5820" s="15">
        <v>3500</v>
      </c>
      <c r="D5820" s="15">
        <v>4500</v>
      </c>
      <c r="E5820" s="15">
        <f t="shared" si="565"/>
        <v>4500</v>
      </c>
      <c r="F5820" s="15">
        <f t="shared" si="570"/>
        <v>4500</v>
      </c>
      <c r="G5820" s="15">
        <f t="shared" si="570"/>
        <v>0</v>
      </c>
      <c r="H5820" s="15">
        <f t="shared" si="570"/>
        <v>0</v>
      </c>
    </row>
    <row r="5821" spans="1:8" ht="16.5" thickTop="1" thickBot="1" x14ac:dyDescent="0.3">
      <c r="A5821" s="5" t="s">
        <v>6863</v>
      </c>
      <c r="B5821" s="8" t="s">
        <v>28</v>
      </c>
      <c r="C5821" s="15">
        <v>3500</v>
      </c>
      <c r="D5821" s="15">
        <v>4500</v>
      </c>
      <c r="E5821" s="15">
        <f t="shared" si="565"/>
        <v>4500</v>
      </c>
      <c r="F5821" s="15">
        <v>4500</v>
      </c>
      <c r="G5821" s="15">
        <v>0</v>
      </c>
      <c r="H5821" s="15">
        <v>0</v>
      </c>
    </row>
    <row r="5822" spans="1:8" ht="31.5" thickTop="1" thickBot="1" x14ac:dyDescent="0.3">
      <c r="A5822" s="5" t="s">
        <v>6864</v>
      </c>
      <c r="B5822" s="6" t="s">
        <v>6865</v>
      </c>
      <c r="C5822" s="14">
        <v>1084.7167200000001</v>
      </c>
      <c r="D5822" s="14">
        <v>2150</v>
      </c>
      <c r="E5822" s="14">
        <f t="shared" si="565"/>
        <v>2150</v>
      </c>
      <c r="F5822" s="14">
        <f>SUM(F5823,F5829:F5830)</f>
        <v>2150</v>
      </c>
      <c r="G5822" s="14">
        <f>SUM(G5823,G5829:G5830)</f>
        <v>0</v>
      </c>
      <c r="H5822" s="14">
        <f>SUM(H5823,H5829:H5830)</f>
        <v>0</v>
      </c>
    </row>
    <row r="5823" spans="1:8" ht="16.5" thickTop="1" thickBot="1" x14ac:dyDescent="0.3">
      <c r="A5823" s="5" t="s">
        <v>6866</v>
      </c>
      <c r="B5823" s="7" t="s">
        <v>20</v>
      </c>
      <c r="C5823" s="15">
        <v>1040.1762800000001</v>
      </c>
      <c r="D5823" s="15">
        <v>1820</v>
      </c>
      <c r="E5823" s="15">
        <f t="shared" si="565"/>
        <v>1820</v>
      </c>
      <c r="F5823" s="15">
        <f>SUM(F5824:F5828)</f>
        <v>1820</v>
      </c>
      <c r="G5823" s="15">
        <f>SUM(G5824:G5828)</f>
        <v>0</v>
      </c>
      <c r="H5823" s="15">
        <f>SUM(H5824:H5828)</f>
        <v>0</v>
      </c>
    </row>
    <row r="5824" spans="1:8" ht="16.5" thickTop="1" thickBot="1" x14ac:dyDescent="0.3">
      <c r="A5824" s="5" t="s">
        <v>6867</v>
      </c>
      <c r="B5824" s="8" t="s">
        <v>22</v>
      </c>
      <c r="C5824" s="15">
        <v>861.29120999999998</v>
      </c>
      <c r="D5824" s="15">
        <v>1362</v>
      </c>
      <c r="E5824" s="15">
        <f t="shared" si="565"/>
        <v>1362</v>
      </c>
      <c r="F5824" s="15">
        <v>1362</v>
      </c>
      <c r="G5824" s="15">
        <v>0</v>
      </c>
      <c r="H5824" s="15">
        <v>0</v>
      </c>
    </row>
    <row r="5825" spans="1:8" ht="16.5" thickTop="1" thickBot="1" x14ac:dyDescent="0.3">
      <c r="A5825" s="5" t="s">
        <v>6868</v>
      </c>
      <c r="B5825" s="8" t="s">
        <v>24</v>
      </c>
      <c r="C5825" s="15">
        <v>121.35971000000001</v>
      </c>
      <c r="D5825" s="15">
        <v>388</v>
      </c>
      <c r="E5825" s="15">
        <f t="shared" si="565"/>
        <v>385</v>
      </c>
      <c r="F5825" s="15">
        <v>385</v>
      </c>
      <c r="G5825" s="15">
        <v>0</v>
      </c>
      <c r="H5825" s="15">
        <v>0</v>
      </c>
    </row>
    <row r="5826" spans="1:8" ht="16.5" thickTop="1" thickBot="1" x14ac:dyDescent="0.3">
      <c r="A5826" s="5" t="s">
        <v>6869</v>
      </c>
      <c r="B5826" s="8" t="s">
        <v>30</v>
      </c>
      <c r="C5826" s="15">
        <v>6.6031399999999998</v>
      </c>
      <c r="D5826" s="15">
        <v>7</v>
      </c>
      <c r="E5826" s="15">
        <f t="shared" si="565"/>
        <v>10</v>
      </c>
      <c r="F5826" s="15">
        <v>10</v>
      </c>
      <c r="G5826" s="15">
        <v>0</v>
      </c>
      <c r="H5826" s="15">
        <v>0</v>
      </c>
    </row>
    <row r="5827" spans="1:8" ht="16.5" thickTop="1" thickBot="1" x14ac:dyDescent="0.3">
      <c r="A5827" s="5" t="s">
        <v>6870</v>
      </c>
      <c r="B5827" s="8" t="s">
        <v>32</v>
      </c>
      <c r="C5827" s="15">
        <v>13.705629999999999</v>
      </c>
      <c r="D5827" s="15">
        <v>0</v>
      </c>
      <c r="E5827" s="15">
        <f t="shared" si="565"/>
        <v>0</v>
      </c>
      <c r="F5827" s="15">
        <v>0</v>
      </c>
      <c r="G5827" s="15">
        <v>0</v>
      </c>
      <c r="H5827" s="15">
        <v>0</v>
      </c>
    </row>
    <row r="5828" spans="1:8" ht="16.5" thickTop="1" thickBot="1" x14ac:dyDescent="0.3">
      <c r="A5828" s="5" t="s">
        <v>6871</v>
      </c>
      <c r="B5828" s="8" t="s">
        <v>34</v>
      </c>
      <c r="C5828" s="15">
        <v>37.216589999999997</v>
      </c>
      <c r="D5828" s="15">
        <v>63</v>
      </c>
      <c r="E5828" s="15">
        <f t="shared" si="565"/>
        <v>63</v>
      </c>
      <c r="F5828" s="15">
        <v>63</v>
      </c>
      <c r="G5828" s="15">
        <v>0</v>
      </c>
      <c r="H5828" s="15">
        <v>0</v>
      </c>
    </row>
    <row r="5829" spans="1:8" ht="16.5" thickTop="1" thickBot="1" x14ac:dyDescent="0.3">
      <c r="A5829" s="5" t="s">
        <v>6872</v>
      </c>
      <c r="B5829" s="7" t="s">
        <v>36</v>
      </c>
      <c r="C5829" s="15">
        <v>44.540439999999997</v>
      </c>
      <c r="D5829" s="15">
        <v>330</v>
      </c>
      <c r="E5829" s="15">
        <f t="shared" si="565"/>
        <v>330</v>
      </c>
      <c r="F5829" s="15">
        <v>330</v>
      </c>
      <c r="G5829" s="15">
        <v>0</v>
      </c>
      <c r="H5829" s="15">
        <v>0</v>
      </c>
    </row>
    <row r="5830" spans="1:8" ht="16.5" thickTop="1" thickBot="1" x14ac:dyDescent="0.3">
      <c r="A5830" s="5" t="s">
        <v>6873</v>
      </c>
      <c r="B5830" s="7" t="s">
        <v>40</v>
      </c>
      <c r="C5830" s="15">
        <v>0</v>
      </c>
      <c r="D5830" s="15">
        <v>0</v>
      </c>
      <c r="E5830" s="15">
        <f t="shared" ref="E5830:E5893" si="571">SUM(F5830:H5830)</f>
        <v>0</v>
      </c>
      <c r="F5830" s="15">
        <v>0</v>
      </c>
      <c r="G5830" s="15">
        <v>0</v>
      </c>
      <c r="H5830" s="15">
        <v>0</v>
      </c>
    </row>
    <row r="5831" spans="1:8" ht="16.5" thickTop="1" thickBot="1" x14ac:dyDescent="0.3">
      <c r="A5831" s="5" t="s">
        <v>6874</v>
      </c>
      <c r="B5831" s="6" t="s">
        <v>6875</v>
      </c>
      <c r="C5831" s="14">
        <v>243.56475000000003</v>
      </c>
      <c r="D5831" s="14">
        <v>260</v>
      </c>
      <c r="E5831" s="14">
        <f t="shared" si="571"/>
        <v>260</v>
      </c>
      <c r="F5831" s="14">
        <f>SUM(F5832,F5837)</f>
        <v>260</v>
      </c>
      <c r="G5831" s="14">
        <f>SUM(G5832,G5837)</f>
        <v>0</v>
      </c>
      <c r="H5831" s="14">
        <f>SUM(H5832,H5837)</f>
        <v>0</v>
      </c>
    </row>
    <row r="5832" spans="1:8" ht="16.5" thickTop="1" thickBot="1" x14ac:dyDescent="0.3">
      <c r="A5832" s="5" t="s">
        <v>6876</v>
      </c>
      <c r="B5832" s="7" t="s">
        <v>20</v>
      </c>
      <c r="C5832" s="15">
        <v>239.67630000000003</v>
      </c>
      <c r="D5832" s="15">
        <v>258</v>
      </c>
      <c r="E5832" s="15">
        <f t="shared" si="571"/>
        <v>259</v>
      </c>
      <c r="F5832" s="15">
        <f>SUM(F5833:F5836)</f>
        <v>259</v>
      </c>
      <c r="G5832" s="15">
        <f>SUM(G5833:G5836)</f>
        <v>0</v>
      </c>
      <c r="H5832" s="15">
        <f>SUM(H5833:H5836)</f>
        <v>0</v>
      </c>
    </row>
    <row r="5833" spans="1:8" ht="16.5" thickTop="1" thickBot="1" x14ac:dyDescent="0.3">
      <c r="A5833" s="5" t="s">
        <v>6877</v>
      </c>
      <c r="B5833" s="8" t="s">
        <v>22</v>
      </c>
      <c r="C5833" s="15">
        <v>169.95920000000001</v>
      </c>
      <c r="D5833" s="15">
        <v>174</v>
      </c>
      <c r="E5833" s="15">
        <f t="shared" si="571"/>
        <v>196</v>
      </c>
      <c r="F5833" s="15">
        <v>196</v>
      </c>
      <c r="G5833" s="15">
        <v>0</v>
      </c>
      <c r="H5833" s="15">
        <v>0</v>
      </c>
    </row>
    <row r="5834" spans="1:8" ht="16.5" thickTop="1" thickBot="1" x14ac:dyDescent="0.3">
      <c r="A5834" s="5" t="s">
        <v>6878</v>
      </c>
      <c r="B5834" s="8" t="s">
        <v>24</v>
      </c>
      <c r="C5834" s="15">
        <v>69.717100000000002</v>
      </c>
      <c r="D5834" s="15">
        <v>83</v>
      </c>
      <c r="E5834" s="15">
        <f t="shared" si="571"/>
        <v>63</v>
      </c>
      <c r="F5834" s="15">
        <v>63</v>
      </c>
      <c r="G5834" s="15">
        <v>0</v>
      </c>
      <c r="H5834" s="15">
        <v>0</v>
      </c>
    </row>
    <row r="5835" spans="1:8" ht="16.5" thickTop="1" thickBot="1" x14ac:dyDescent="0.3">
      <c r="A5835" s="5" t="s">
        <v>6879</v>
      </c>
      <c r="B5835" s="8" t="s">
        <v>32</v>
      </c>
      <c r="C5835" s="15">
        <v>0</v>
      </c>
      <c r="D5835" s="15">
        <v>0</v>
      </c>
      <c r="E5835" s="15">
        <f t="shared" si="571"/>
        <v>0</v>
      </c>
      <c r="F5835" s="15">
        <v>0</v>
      </c>
      <c r="G5835" s="15">
        <v>0</v>
      </c>
      <c r="H5835" s="15">
        <v>0</v>
      </c>
    </row>
    <row r="5836" spans="1:8" ht="16.5" thickTop="1" thickBot="1" x14ac:dyDescent="0.3">
      <c r="A5836" s="5" t="s">
        <v>6880</v>
      </c>
      <c r="B5836" s="8" t="s">
        <v>34</v>
      </c>
      <c r="C5836" s="15">
        <v>0</v>
      </c>
      <c r="D5836" s="15">
        <v>1</v>
      </c>
      <c r="E5836" s="15">
        <f t="shared" si="571"/>
        <v>0</v>
      </c>
      <c r="F5836" s="15">
        <v>0</v>
      </c>
      <c r="G5836" s="15">
        <v>0</v>
      </c>
      <c r="H5836" s="15">
        <v>0</v>
      </c>
    </row>
    <row r="5837" spans="1:8" ht="16.5" thickTop="1" thickBot="1" x14ac:dyDescent="0.3">
      <c r="A5837" s="5" t="s">
        <v>6881</v>
      </c>
      <c r="B5837" s="7" t="s">
        <v>36</v>
      </c>
      <c r="C5837" s="15">
        <v>3.8884500000000002</v>
      </c>
      <c r="D5837" s="15">
        <v>2</v>
      </c>
      <c r="E5837" s="15">
        <f t="shared" si="571"/>
        <v>1</v>
      </c>
      <c r="F5837" s="15">
        <v>1</v>
      </c>
      <c r="G5837" s="15">
        <v>0</v>
      </c>
      <c r="H5837" s="15">
        <v>0</v>
      </c>
    </row>
    <row r="5838" spans="1:8" ht="16.5" thickTop="1" thickBot="1" x14ac:dyDescent="0.3">
      <c r="A5838" s="5" t="s">
        <v>6882</v>
      </c>
      <c r="B5838" s="6" t="s">
        <v>6883</v>
      </c>
      <c r="C5838" s="14">
        <v>5144.8313500000004</v>
      </c>
      <c r="D5838" s="14">
        <v>6500</v>
      </c>
      <c r="E5838" s="14">
        <f t="shared" si="571"/>
        <v>6195</v>
      </c>
      <c r="F5838" s="14">
        <f>SUM(F5839,F5844)</f>
        <v>6195</v>
      </c>
      <c r="G5838" s="14">
        <f>SUM(G5839,G5844)</f>
        <v>0</v>
      </c>
      <c r="H5838" s="14">
        <f>SUM(H5839,H5844)</f>
        <v>0</v>
      </c>
    </row>
    <row r="5839" spans="1:8" ht="16.5" thickTop="1" thickBot="1" x14ac:dyDescent="0.3">
      <c r="A5839" s="5" t="s">
        <v>6884</v>
      </c>
      <c r="B5839" s="7" t="s">
        <v>20</v>
      </c>
      <c r="C5839" s="15">
        <v>4927.0753100000002</v>
      </c>
      <c r="D5839" s="15">
        <v>6500</v>
      </c>
      <c r="E5839" s="15">
        <f t="shared" si="571"/>
        <v>6185</v>
      </c>
      <c r="F5839" s="15">
        <f>SUM(F5840:F5843)</f>
        <v>6185</v>
      </c>
      <c r="G5839" s="15">
        <f>SUM(G5840:G5843)</f>
        <v>0</v>
      </c>
      <c r="H5839" s="15">
        <f>SUM(H5840:H5843)</f>
        <v>0</v>
      </c>
    </row>
    <row r="5840" spans="1:8" ht="16.5" thickTop="1" thickBot="1" x14ac:dyDescent="0.3">
      <c r="A5840" s="5" t="s">
        <v>6885</v>
      </c>
      <c r="B5840" s="8" t="s">
        <v>22</v>
      </c>
      <c r="C5840" s="15">
        <v>179.31363999999999</v>
      </c>
      <c r="D5840" s="15">
        <v>256</v>
      </c>
      <c r="E5840" s="15">
        <f t="shared" si="571"/>
        <v>324.2</v>
      </c>
      <c r="F5840" s="15">
        <v>324.2</v>
      </c>
      <c r="G5840" s="15">
        <v>0</v>
      </c>
      <c r="H5840" s="15">
        <v>0</v>
      </c>
    </row>
    <row r="5841" spans="1:8" ht="16.5" thickTop="1" thickBot="1" x14ac:dyDescent="0.3">
      <c r="A5841" s="5" t="s">
        <v>6886</v>
      </c>
      <c r="B5841" s="8" t="s">
        <v>24</v>
      </c>
      <c r="C5841" s="15">
        <v>86.393619999999999</v>
      </c>
      <c r="D5841" s="15">
        <v>689</v>
      </c>
      <c r="E5841" s="15">
        <f t="shared" si="571"/>
        <v>321.8</v>
      </c>
      <c r="F5841" s="15">
        <v>321.8</v>
      </c>
      <c r="G5841" s="15">
        <v>0</v>
      </c>
      <c r="H5841" s="15">
        <v>0</v>
      </c>
    </row>
    <row r="5842" spans="1:8" ht="16.5" thickTop="1" thickBot="1" x14ac:dyDescent="0.3">
      <c r="A5842" s="5" t="s">
        <v>6887</v>
      </c>
      <c r="B5842" s="8" t="s">
        <v>32</v>
      </c>
      <c r="C5842" s="15">
        <v>0</v>
      </c>
      <c r="D5842" s="15">
        <v>5</v>
      </c>
      <c r="E5842" s="15">
        <f t="shared" si="571"/>
        <v>5</v>
      </c>
      <c r="F5842" s="15">
        <v>5</v>
      </c>
      <c r="G5842" s="15">
        <v>0</v>
      </c>
      <c r="H5842" s="15">
        <v>0</v>
      </c>
    </row>
    <row r="5843" spans="1:8" ht="16.5" thickTop="1" thickBot="1" x14ac:dyDescent="0.3">
      <c r="A5843" s="5" t="s">
        <v>6888</v>
      </c>
      <c r="B5843" s="8" t="s">
        <v>34</v>
      </c>
      <c r="C5843" s="15">
        <v>4661.36805</v>
      </c>
      <c r="D5843" s="15">
        <v>5550</v>
      </c>
      <c r="E5843" s="15">
        <f t="shared" si="571"/>
        <v>5534</v>
      </c>
      <c r="F5843" s="15">
        <v>5534</v>
      </c>
      <c r="G5843" s="15">
        <v>0</v>
      </c>
      <c r="H5843" s="15">
        <v>0</v>
      </c>
    </row>
    <row r="5844" spans="1:8" ht="16.5" thickTop="1" thickBot="1" x14ac:dyDescent="0.3">
      <c r="A5844" s="5" t="s">
        <v>6889</v>
      </c>
      <c r="B5844" s="7" t="s">
        <v>36</v>
      </c>
      <c r="C5844" s="15">
        <v>217.75604000000001</v>
      </c>
      <c r="D5844" s="15">
        <v>0</v>
      </c>
      <c r="E5844" s="15">
        <f t="shared" si="571"/>
        <v>10</v>
      </c>
      <c r="F5844" s="15">
        <v>10</v>
      </c>
      <c r="G5844" s="15">
        <v>0</v>
      </c>
      <c r="H5844" s="15">
        <v>0</v>
      </c>
    </row>
    <row r="5845" spans="1:8" ht="31.5" thickTop="1" thickBot="1" x14ac:dyDescent="0.3">
      <c r="A5845" s="5" t="s">
        <v>6890</v>
      </c>
      <c r="B5845" s="6" t="s">
        <v>6891</v>
      </c>
      <c r="C5845" s="14">
        <v>6850.7539199999992</v>
      </c>
      <c r="D5845" s="14">
        <v>5200</v>
      </c>
      <c r="E5845" s="14">
        <f t="shared" si="571"/>
        <v>3800</v>
      </c>
      <c r="F5845" s="14">
        <f>SUM(F5852,F5859)</f>
        <v>3800</v>
      </c>
      <c r="G5845" s="14">
        <f>SUM(G5852,G5859)</f>
        <v>0</v>
      </c>
      <c r="H5845" s="14">
        <f>SUM(H5852,H5859)</f>
        <v>0</v>
      </c>
    </row>
    <row r="5846" spans="1:8" ht="16.5" thickTop="1" thickBot="1" x14ac:dyDescent="0.3">
      <c r="A5846" s="5" t="s">
        <v>6892</v>
      </c>
      <c r="B5846" s="7" t="s">
        <v>20</v>
      </c>
      <c r="C5846" s="15">
        <v>2948.6843799999997</v>
      </c>
      <c r="D5846" s="15">
        <v>3850</v>
      </c>
      <c r="E5846" s="15">
        <f t="shared" si="571"/>
        <v>3731</v>
      </c>
      <c r="F5846" s="15">
        <f t="shared" ref="F5846:H5850" si="572">SUM(F5853)</f>
        <v>3731</v>
      </c>
      <c r="G5846" s="15">
        <f t="shared" si="572"/>
        <v>0</v>
      </c>
      <c r="H5846" s="15">
        <f t="shared" si="572"/>
        <v>0</v>
      </c>
    </row>
    <row r="5847" spans="1:8" ht="16.5" thickTop="1" thickBot="1" x14ac:dyDescent="0.3">
      <c r="A5847" s="5" t="s">
        <v>6893</v>
      </c>
      <c r="B5847" s="8" t="s">
        <v>22</v>
      </c>
      <c r="C5847" s="15">
        <v>2361.4072299999998</v>
      </c>
      <c r="D5847" s="15">
        <v>2781</v>
      </c>
      <c r="E5847" s="15">
        <f t="shared" si="571"/>
        <v>2700</v>
      </c>
      <c r="F5847" s="15">
        <f t="shared" si="572"/>
        <v>2700</v>
      </c>
      <c r="G5847" s="15">
        <f t="shared" si="572"/>
        <v>0</v>
      </c>
      <c r="H5847" s="15">
        <f t="shared" si="572"/>
        <v>0</v>
      </c>
    </row>
    <row r="5848" spans="1:8" ht="16.5" thickTop="1" thickBot="1" x14ac:dyDescent="0.3">
      <c r="A5848" s="5" t="s">
        <v>6894</v>
      </c>
      <c r="B5848" s="8" t="s">
        <v>24</v>
      </c>
      <c r="C5848" s="15">
        <v>569.64436000000001</v>
      </c>
      <c r="D5848" s="15">
        <v>1016</v>
      </c>
      <c r="E5848" s="15">
        <f t="shared" si="571"/>
        <v>934</v>
      </c>
      <c r="F5848" s="15">
        <f t="shared" si="572"/>
        <v>934</v>
      </c>
      <c r="G5848" s="15">
        <f t="shared" si="572"/>
        <v>0</v>
      </c>
      <c r="H5848" s="15">
        <f t="shared" si="572"/>
        <v>0</v>
      </c>
    </row>
    <row r="5849" spans="1:8" ht="16.5" thickTop="1" thickBot="1" x14ac:dyDescent="0.3">
      <c r="A5849" s="5" t="s">
        <v>6895</v>
      </c>
      <c r="B5849" s="8" t="s">
        <v>32</v>
      </c>
      <c r="C5849" s="15">
        <v>9.4499999999999993</v>
      </c>
      <c r="D5849" s="15">
        <v>0</v>
      </c>
      <c r="E5849" s="15">
        <f t="shared" si="571"/>
        <v>30</v>
      </c>
      <c r="F5849" s="15">
        <f t="shared" si="572"/>
        <v>30</v>
      </c>
      <c r="G5849" s="15">
        <f t="shared" si="572"/>
        <v>0</v>
      </c>
      <c r="H5849" s="15">
        <f t="shared" si="572"/>
        <v>0</v>
      </c>
    </row>
    <row r="5850" spans="1:8" ht="16.5" thickTop="1" thickBot="1" x14ac:dyDescent="0.3">
      <c r="A5850" s="5" t="s">
        <v>6896</v>
      </c>
      <c r="B5850" s="8" t="s">
        <v>34</v>
      </c>
      <c r="C5850" s="15">
        <v>8.1827900000000007</v>
      </c>
      <c r="D5850" s="15">
        <v>53</v>
      </c>
      <c r="E5850" s="15">
        <f t="shared" si="571"/>
        <v>67</v>
      </c>
      <c r="F5850" s="15">
        <f t="shared" si="572"/>
        <v>67</v>
      </c>
      <c r="G5850" s="15">
        <f t="shared" si="572"/>
        <v>0</v>
      </c>
      <c r="H5850" s="15">
        <f t="shared" si="572"/>
        <v>0</v>
      </c>
    </row>
    <row r="5851" spans="1:8" ht="16.5" thickTop="1" thickBot="1" x14ac:dyDescent="0.3">
      <c r="A5851" s="5" t="s">
        <v>6897</v>
      </c>
      <c r="B5851" s="7" t="s">
        <v>36</v>
      </c>
      <c r="C5851" s="15">
        <v>3902.0695399999995</v>
      </c>
      <c r="D5851" s="15">
        <v>1350</v>
      </c>
      <c r="E5851" s="15">
        <f t="shared" si="571"/>
        <v>69</v>
      </c>
      <c r="F5851" s="15">
        <f>SUM(F5858,F5860)</f>
        <v>69</v>
      </c>
      <c r="G5851" s="15">
        <f>SUM(G5858,G5860)</f>
        <v>0</v>
      </c>
      <c r="H5851" s="15">
        <f>SUM(H5858,H5860)</f>
        <v>0</v>
      </c>
    </row>
    <row r="5852" spans="1:8" ht="31.5" thickTop="1" thickBot="1" x14ac:dyDescent="0.3">
      <c r="A5852" s="5" t="s">
        <v>6898</v>
      </c>
      <c r="B5852" s="6" t="s">
        <v>6891</v>
      </c>
      <c r="C5852" s="14">
        <v>4529.7865499999998</v>
      </c>
      <c r="D5852" s="14">
        <v>5200</v>
      </c>
      <c r="E5852" s="14">
        <f t="shared" si="571"/>
        <v>3800</v>
      </c>
      <c r="F5852" s="14">
        <f>SUM(F5853,F5858)</f>
        <v>3800</v>
      </c>
      <c r="G5852" s="14">
        <f>SUM(G5853,G5858)</f>
        <v>0</v>
      </c>
      <c r="H5852" s="14">
        <f>SUM(H5853,H5858)</f>
        <v>0</v>
      </c>
    </row>
    <row r="5853" spans="1:8" ht="16.5" thickTop="1" thickBot="1" x14ac:dyDescent="0.3">
      <c r="A5853" s="5" t="s">
        <v>6899</v>
      </c>
      <c r="B5853" s="7" t="s">
        <v>20</v>
      </c>
      <c r="C5853" s="15">
        <v>2948.6843799999997</v>
      </c>
      <c r="D5853" s="15">
        <v>3850</v>
      </c>
      <c r="E5853" s="15">
        <f t="shared" si="571"/>
        <v>3731</v>
      </c>
      <c r="F5853" s="15">
        <f>SUM(F5854:F5857)</f>
        <v>3731</v>
      </c>
      <c r="G5853" s="15">
        <f>SUM(G5854:G5857)</f>
        <v>0</v>
      </c>
      <c r="H5853" s="15">
        <f>SUM(H5854:H5857)</f>
        <v>0</v>
      </c>
    </row>
    <row r="5854" spans="1:8" ht="16.5" thickTop="1" thickBot="1" x14ac:dyDescent="0.3">
      <c r="A5854" s="5" t="s">
        <v>6900</v>
      </c>
      <c r="B5854" s="8" t="s">
        <v>22</v>
      </c>
      <c r="C5854" s="15">
        <v>2361.4072299999998</v>
      </c>
      <c r="D5854" s="15">
        <v>2781</v>
      </c>
      <c r="E5854" s="15">
        <f t="shared" si="571"/>
        <v>2700</v>
      </c>
      <c r="F5854" s="15">
        <v>2700</v>
      </c>
      <c r="G5854" s="15">
        <v>0</v>
      </c>
      <c r="H5854" s="15">
        <v>0</v>
      </c>
    </row>
    <row r="5855" spans="1:8" ht="16.5" thickTop="1" thickBot="1" x14ac:dyDescent="0.3">
      <c r="A5855" s="5" t="s">
        <v>6901</v>
      </c>
      <c r="B5855" s="8" t="s">
        <v>24</v>
      </c>
      <c r="C5855" s="15">
        <v>569.64436000000001</v>
      </c>
      <c r="D5855" s="15">
        <v>1016</v>
      </c>
      <c r="E5855" s="15">
        <f t="shared" si="571"/>
        <v>934</v>
      </c>
      <c r="F5855" s="15">
        <v>934</v>
      </c>
      <c r="G5855" s="15">
        <v>0</v>
      </c>
      <c r="H5855" s="15">
        <v>0</v>
      </c>
    </row>
    <row r="5856" spans="1:8" ht="16.5" thickTop="1" thickBot="1" x14ac:dyDescent="0.3">
      <c r="A5856" s="5" t="s">
        <v>6902</v>
      </c>
      <c r="B5856" s="8" t="s">
        <v>32</v>
      </c>
      <c r="C5856" s="15">
        <v>9.4499999999999993</v>
      </c>
      <c r="D5856" s="15">
        <v>0</v>
      </c>
      <c r="E5856" s="15">
        <f t="shared" si="571"/>
        <v>30</v>
      </c>
      <c r="F5856" s="15">
        <v>30</v>
      </c>
      <c r="G5856" s="15">
        <v>0</v>
      </c>
      <c r="H5856" s="15">
        <v>0</v>
      </c>
    </row>
    <row r="5857" spans="1:8" ht="16.5" thickTop="1" thickBot="1" x14ac:dyDescent="0.3">
      <c r="A5857" s="5" t="s">
        <v>6903</v>
      </c>
      <c r="B5857" s="8" t="s">
        <v>34</v>
      </c>
      <c r="C5857" s="15">
        <v>8.1827900000000007</v>
      </c>
      <c r="D5857" s="15">
        <v>53</v>
      </c>
      <c r="E5857" s="15">
        <f t="shared" si="571"/>
        <v>67</v>
      </c>
      <c r="F5857" s="15">
        <v>67</v>
      </c>
      <c r="G5857" s="15">
        <v>0</v>
      </c>
      <c r="H5857" s="15">
        <v>0</v>
      </c>
    </row>
    <row r="5858" spans="1:8" ht="16.5" thickTop="1" thickBot="1" x14ac:dyDescent="0.3">
      <c r="A5858" s="5" t="s">
        <v>6904</v>
      </c>
      <c r="B5858" s="7" t="s">
        <v>36</v>
      </c>
      <c r="C5858" s="15">
        <v>1581.1021699999999</v>
      </c>
      <c r="D5858" s="15">
        <v>1350</v>
      </c>
      <c r="E5858" s="15">
        <f t="shared" si="571"/>
        <v>69</v>
      </c>
      <c r="F5858" s="15">
        <v>69</v>
      </c>
      <c r="G5858" s="15">
        <v>0</v>
      </c>
      <c r="H5858" s="15">
        <v>0</v>
      </c>
    </row>
    <row r="5859" spans="1:8" ht="46.5" thickTop="1" thickBot="1" x14ac:dyDescent="0.3">
      <c r="A5859" s="5" t="s">
        <v>6905</v>
      </c>
      <c r="B5859" s="6" t="s">
        <v>6906</v>
      </c>
      <c r="C5859" s="14">
        <v>2320.9673699999998</v>
      </c>
      <c r="D5859" s="14">
        <v>0</v>
      </c>
      <c r="E5859" s="14">
        <f t="shared" si="571"/>
        <v>0</v>
      </c>
      <c r="F5859" s="14">
        <f>SUM(F5860)</f>
        <v>0</v>
      </c>
      <c r="G5859" s="14">
        <f>SUM(G5860)</f>
        <v>0</v>
      </c>
      <c r="H5859" s="14">
        <f>SUM(H5860)</f>
        <v>0</v>
      </c>
    </row>
    <row r="5860" spans="1:8" ht="16.5" thickTop="1" thickBot="1" x14ac:dyDescent="0.3">
      <c r="A5860" s="5" t="s">
        <v>6907</v>
      </c>
      <c r="B5860" s="7" t="s">
        <v>36</v>
      </c>
      <c r="C5860" s="15">
        <v>2320.9673699999998</v>
      </c>
      <c r="D5860" s="15">
        <v>0</v>
      </c>
      <c r="E5860" s="15">
        <f t="shared" si="571"/>
        <v>0</v>
      </c>
      <c r="F5860" s="15">
        <v>0</v>
      </c>
      <c r="G5860" s="15">
        <v>0</v>
      </c>
      <c r="H5860" s="15">
        <v>0</v>
      </c>
    </row>
    <row r="5861" spans="1:8" ht="31.5" thickTop="1" thickBot="1" x14ac:dyDescent="0.3">
      <c r="A5861" s="5" t="s">
        <v>6908</v>
      </c>
      <c r="B5861" s="6" t="s">
        <v>6909</v>
      </c>
      <c r="C5861" s="14">
        <v>37374.837539999993</v>
      </c>
      <c r="D5861" s="14">
        <v>100000</v>
      </c>
      <c r="E5861" s="14">
        <f t="shared" si="571"/>
        <v>110000</v>
      </c>
      <c r="F5861" s="14">
        <f>SUM(F5862,F5867:F5868)</f>
        <v>110000</v>
      </c>
      <c r="G5861" s="14">
        <f>SUM(G5862,G5867:G5868)</f>
        <v>0</v>
      </c>
      <c r="H5861" s="14">
        <f>SUM(H5862,H5867:H5868)</f>
        <v>0</v>
      </c>
    </row>
    <row r="5862" spans="1:8" ht="16.5" thickTop="1" thickBot="1" x14ac:dyDescent="0.3">
      <c r="A5862" s="5" t="s">
        <v>6910</v>
      </c>
      <c r="B5862" s="7" t="s">
        <v>20</v>
      </c>
      <c r="C5862" s="15">
        <v>34378.562009999994</v>
      </c>
      <c r="D5862" s="15">
        <v>98695</v>
      </c>
      <c r="E5862" s="15">
        <f t="shared" si="571"/>
        <v>109000</v>
      </c>
      <c r="F5862" s="15">
        <f>SUM(F5863:F5866)</f>
        <v>109000</v>
      </c>
      <c r="G5862" s="15">
        <f>SUM(G5863:G5866)</f>
        <v>0</v>
      </c>
      <c r="H5862" s="15">
        <f>SUM(H5863:H5866)</f>
        <v>0</v>
      </c>
    </row>
    <row r="5863" spans="1:8" ht="16.5" thickTop="1" thickBot="1" x14ac:dyDescent="0.3">
      <c r="A5863" s="5" t="s">
        <v>6911</v>
      </c>
      <c r="B5863" s="8" t="s">
        <v>22</v>
      </c>
      <c r="C5863" s="15">
        <v>28589.34319</v>
      </c>
      <c r="D5863" s="15">
        <v>69000</v>
      </c>
      <c r="E5863" s="15">
        <f t="shared" si="571"/>
        <v>76000</v>
      </c>
      <c r="F5863" s="15">
        <v>76000</v>
      </c>
      <c r="G5863" s="15">
        <v>0</v>
      </c>
      <c r="H5863" s="15">
        <v>0</v>
      </c>
    </row>
    <row r="5864" spans="1:8" ht="16.5" thickTop="1" thickBot="1" x14ac:dyDescent="0.3">
      <c r="A5864" s="5" t="s">
        <v>6912</v>
      </c>
      <c r="B5864" s="8" t="s">
        <v>24</v>
      </c>
      <c r="C5864" s="15">
        <v>4912.2183699999996</v>
      </c>
      <c r="D5864" s="15">
        <v>25495</v>
      </c>
      <c r="E5864" s="15">
        <f t="shared" si="571"/>
        <v>27300</v>
      </c>
      <c r="F5864" s="15">
        <v>27300</v>
      </c>
      <c r="G5864" s="15">
        <v>0</v>
      </c>
      <c r="H5864" s="15">
        <v>0</v>
      </c>
    </row>
    <row r="5865" spans="1:8" ht="16.5" thickTop="1" thickBot="1" x14ac:dyDescent="0.3">
      <c r="A5865" s="5" t="s">
        <v>6913</v>
      </c>
      <c r="B5865" s="8" t="s">
        <v>32</v>
      </c>
      <c r="C5865" s="15">
        <v>271.61011000000002</v>
      </c>
      <c r="D5865" s="15">
        <v>500</v>
      </c>
      <c r="E5865" s="15">
        <f t="shared" si="571"/>
        <v>850</v>
      </c>
      <c r="F5865" s="15">
        <v>850</v>
      </c>
      <c r="G5865" s="15">
        <v>0</v>
      </c>
      <c r="H5865" s="15">
        <v>0</v>
      </c>
    </row>
    <row r="5866" spans="1:8" ht="16.5" thickTop="1" thickBot="1" x14ac:dyDescent="0.3">
      <c r="A5866" s="5" t="s">
        <v>6914</v>
      </c>
      <c r="B5866" s="8" t="s">
        <v>34</v>
      </c>
      <c r="C5866" s="15">
        <v>605.39034000000004</v>
      </c>
      <c r="D5866" s="15">
        <v>3700</v>
      </c>
      <c r="E5866" s="15">
        <f t="shared" si="571"/>
        <v>4850</v>
      </c>
      <c r="F5866" s="15">
        <v>4850</v>
      </c>
      <c r="G5866" s="15">
        <v>0</v>
      </c>
      <c r="H5866" s="15">
        <v>0</v>
      </c>
    </row>
    <row r="5867" spans="1:8" ht="16.5" thickTop="1" thickBot="1" x14ac:dyDescent="0.3">
      <c r="A5867" s="5" t="s">
        <v>6915</v>
      </c>
      <c r="B5867" s="7" t="s">
        <v>36</v>
      </c>
      <c r="C5867" s="15">
        <v>2996.2755299999999</v>
      </c>
      <c r="D5867" s="15">
        <v>1305</v>
      </c>
      <c r="E5867" s="15">
        <f t="shared" si="571"/>
        <v>1000</v>
      </c>
      <c r="F5867" s="15">
        <v>1000</v>
      </c>
      <c r="G5867" s="15">
        <v>0</v>
      </c>
      <c r="H5867" s="15">
        <v>0</v>
      </c>
    </row>
    <row r="5868" spans="1:8" ht="16.5" thickTop="1" thickBot="1" x14ac:dyDescent="0.3">
      <c r="A5868" s="5" t="s">
        <v>6916</v>
      </c>
      <c r="B5868" s="7" t="s">
        <v>40</v>
      </c>
      <c r="C5868" s="15">
        <v>0</v>
      </c>
      <c r="D5868" s="15">
        <v>0</v>
      </c>
      <c r="E5868" s="15">
        <f t="shared" si="571"/>
        <v>0</v>
      </c>
      <c r="F5868" s="15">
        <v>0</v>
      </c>
      <c r="G5868" s="15">
        <v>0</v>
      </c>
      <c r="H5868" s="15">
        <v>0</v>
      </c>
    </row>
    <row r="5869" spans="1:8" ht="16.5" thickTop="1" thickBot="1" x14ac:dyDescent="0.3">
      <c r="A5869" s="5" t="s">
        <v>6917</v>
      </c>
      <c r="B5869" s="6" t="s">
        <v>6918</v>
      </c>
      <c r="C5869" s="14">
        <v>0</v>
      </c>
      <c r="D5869" s="14">
        <v>300</v>
      </c>
      <c r="E5869" s="14">
        <f t="shared" si="571"/>
        <v>0</v>
      </c>
      <c r="F5869" s="14">
        <f t="shared" ref="F5869:H5870" si="573">SUM(F5870)</f>
        <v>0</v>
      </c>
      <c r="G5869" s="14">
        <f t="shared" si="573"/>
        <v>0</v>
      </c>
      <c r="H5869" s="14">
        <f t="shared" si="573"/>
        <v>0</v>
      </c>
    </row>
    <row r="5870" spans="1:8" ht="16.5" thickTop="1" thickBot="1" x14ac:dyDescent="0.3">
      <c r="A5870" s="5" t="s">
        <v>6919</v>
      </c>
      <c r="B5870" s="7" t="s">
        <v>20</v>
      </c>
      <c r="C5870" s="15">
        <v>0</v>
      </c>
      <c r="D5870" s="15">
        <v>300</v>
      </c>
      <c r="E5870" s="15">
        <f t="shared" si="571"/>
        <v>0</v>
      </c>
      <c r="F5870" s="15">
        <f t="shared" si="573"/>
        <v>0</v>
      </c>
      <c r="G5870" s="15">
        <f t="shared" si="573"/>
        <v>0</v>
      </c>
      <c r="H5870" s="15">
        <f t="shared" si="573"/>
        <v>0</v>
      </c>
    </row>
    <row r="5871" spans="1:8" ht="16.5" thickTop="1" thickBot="1" x14ac:dyDescent="0.3">
      <c r="A5871" s="5" t="s">
        <v>6920</v>
      </c>
      <c r="B5871" s="8" t="s">
        <v>28</v>
      </c>
      <c r="C5871" s="15">
        <v>0</v>
      </c>
      <c r="D5871" s="15">
        <v>300</v>
      </c>
      <c r="E5871" s="15">
        <f t="shared" si="571"/>
        <v>0</v>
      </c>
      <c r="F5871" s="15">
        <v>0</v>
      </c>
      <c r="G5871" s="15">
        <v>0</v>
      </c>
      <c r="H5871" s="15">
        <v>0</v>
      </c>
    </row>
    <row r="5872" spans="1:8" ht="31.5" thickTop="1" thickBot="1" x14ac:dyDescent="0.3">
      <c r="A5872" s="5" t="s">
        <v>6921</v>
      </c>
      <c r="B5872" s="6" t="s">
        <v>6922</v>
      </c>
      <c r="C5872" s="14">
        <v>2013975.2654299997</v>
      </c>
      <c r="D5872" s="14">
        <v>1957745.2000000002</v>
      </c>
      <c r="E5872" s="14">
        <f t="shared" si="571"/>
        <v>2052098.8</v>
      </c>
      <c r="F5872" s="14">
        <f>SUM(F5881,F5885,F5889,F5894,F5909,F5912,F5915,F5919,F5922,F5925,F5928,F5931)</f>
        <v>1952098.8</v>
      </c>
      <c r="G5872" s="14">
        <f>SUM(G5881,G5885,G5889,G5894,G5909,G5912,G5915,G5919,G5922,G5925,G5928,G5931)</f>
        <v>20000</v>
      </c>
      <c r="H5872" s="14">
        <f>SUM(H5881,H5885,H5889,H5894,H5909,H5912,H5915,H5919,H5922,H5925,H5928,H5931)</f>
        <v>80000</v>
      </c>
    </row>
    <row r="5873" spans="1:8" ht="16.5" thickTop="1" thickBot="1" x14ac:dyDescent="0.3">
      <c r="A5873" s="5" t="s">
        <v>6923</v>
      </c>
      <c r="B5873" s="7" t="s">
        <v>20</v>
      </c>
      <c r="C5873" s="15">
        <v>1593432.0252699999</v>
      </c>
      <c r="D5873" s="15">
        <v>1489436.6</v>
      </c>
      <c r="E5873" s="15">
        <f t="shared" si="571"/>
        <v>1562098.8</v>
      </c>
      <c r="F5873" s="15">
        <f>SUM(F5882,F5886,F5890,F5895,F5910,F5913,F5920,F5923,F5926,F5929,F5932)</f>
        <v>1462098.8</v>
      </c>
      <c r="G5873" s="15">
        <f>SUM(G5882,G5886,G5890,G5895,G5910,G5913,G5920,G5923,G5926,G5929,G5932)</f>
        <v>20000</v>
      </c>
      <c r="H5873" s="15">
        <f>SUM(H5882,H5886,H5890,H5895,H5910,H5913,H5920,H5923,H5926,H5929,H5932)</f>
        <v>80000</v>
      </c>
    </row>
    <row r="5874" spans="1:8" ht="16.5" thickTop="1" thickBot="1" x14ac:dyDescent="0.3">
      <c r="A5874" s="5" t="s">
        <v>6924</v>
      </c>
      <c r="B5874" s="8" t="s">
        <v>24</v>
      </c>
      <c r="C5874" s="15">
        <v>0.61785000000000001</v>
      </c>
      <c r="D5874" s="15">
        <v>0</v>
      </c>
      <c r="E5874" s="15">
        <f t="shared" si="571"/>
        <v>0</v>
      </c>
      <c r="F5874" s="15">
        <f>SUM(F5891)</f>
        <v>0</v>
      </c>
      <c r="G5874" s="15">
        <f>SUM(G5891)</f>
        <v>0</v>
      </c>
      <c r="H5874" s="15">
        <f>SUM(H5891)</f>
        <v>0</v>
      </c>
    </row>
    <row r="5875" spans="1:8" ht="16.5" thickTop="1" thickBot="1" x14ac:dyDescent="0.3">
      <c r="A5875" s="5" t="s">
        <v>6925</v>
      </c>
      <c r="B5875" s="8" t="s">
        <v>26</v>
      </c>
      <c r="C5875" s="15">
        <v>326517.47921000002</v>
      </c>
      <c r="D5875" s="15">
        <v>473700</v>
      </c>
      <c r="E5875" s="15">
        <f t="shared" si="571"/>
        <v>450000</v>
      </c>
      <c r="F5875" s="15">
        <f>SUM(F5883,F5887)</f>
        <v>450000</v>
      </c>
      <c r="G5875" s="15">
        <f>SUM(G5883,G5887)</f>
        <v>0</v>
      </c>
      <c r="H5875" s="15">
        <f>SUM(H5883,H5887)</f>
        <v>0</v>
      </c>
    </row>
    <row r="5876" spans="1:8" ht="16.5" thickTop="1" thickBot="1" x14ac:dyDescent="0.3">
      <c r="A5876" s="5" t="s">
        <v>6926</v>
      </c>
      <c r="B5876" s="8" t="s">
        <v>28</v>
      </c>
      <c r="C5876" s="15">
        <v>857.65107999999998</v>
      </c>
      <c r="D5876" s="15">
        <v>0</v>
      </c>
      <c r="E5876" s="15">
        <f t="shared" si="571"/>
        <v>0</v>
      </c>
      <c r="F5876" s="15">
        <f>SUM(F5933)</f>
        <v>0</v>
      </c>
      <c r="G5876" s="15">
        <f>SUM(G5933)</f>
        <v>0</v>
      </c>
      <c r="H5876" s="15">
        <f>SUM(H5933)</f>
        <v>0</v>
      </c>
    </row>
    <row r="5877" spans="1:8" ht="16.5" thickTop="1" thickBot="1" x14ac:dyDescent="0.3">
      <c r="A5877" s="5" t="s">
        <v>6927</v>
      </c>
      <c r="B5877" s="8" t="s">
        <v>30</v>
      </c>
      <c r="C5877" s="15">
        <v>1251950.23049</v>
      </c>
      <c r="D5877" s="15">
        <v>942277.6</v>
      </c>
      <c r="E5877" s="15">
        <f t="shared" si="571"/>
        <v>955798.8</v>
      </c>
      <c r="F5877" s="15">
        <f>SUM(F5892,F5896,F5921,F5924,F5934)</f>
        <v>955798.8</v>
      </c>
      <c r="G5877" s="15">
        <f>SUM(G5892,G5896,G5921,G5924,G5934)</f>
        <v>0</v>
      </c>
      <c r="H5877" s="15">
        <f>SUM(H5892,H5896,H5921,H5924,H5934)</f>
        <v>0</v>
      </c>
    </row>
    <row r="5878" spans="1:8" ht="16.5" thickTop="1" thickBot="1" x14ac:dyDescent="0.3">
      <c r="A5878" s="5" t="s">
        <v>6928</v>
      </c>
      <c r="B5878" s="8" t="s">
        <v>34</v>
      </c>
      <c r="C5878" s="15">
        <v>14106.04664</v>
      </c>
      <c r="D5878" s="15">
        <v>73459</v>
      </c>
      <c r="E5878" s="15">
        <f t="shared" si="571"/>
        <v>156300</v>
      </c>
      <c r="F5878" s="15">
        <f>SUM(F5893,F5911,F5914,F5927,F5930,F5935)</f>
        <v>56300</v>
      </c>
      <c r="G5878" s="15">
        <f>SUM(G5893,G5911,G5914,G5927,G5930,G5935)</f>
        <v>20000</v>
      </c>
      <c r="H5878" s="15">
        <f>SUM(H5893,H5911,H5914,H5927,H5930,H5935)</f>
        <v>80000</v>
      </c>
    </row>
    <row r="5879" spans="1:8" ht="16.5" thickTop="1" thickBot="1" x14ac:dyDescent="0.3">
      <c r="A5879" s="5" t="s">
        <v>6929</v>
      </c>
      <c r="B5879" s="7" t="s">
        <v>38</v>
      </c>
      <c r="C5879" s="15">
        <v>11169.41324</v>
      </c>
      <c r="D5879" s="15">
        <v>33301.599999999999</v>
      </c>
      <c r="E5879" s="15">
        <f t="shared" si="571"/>
        <v>0</v>
      </c>
      <c r="F5879" s="15">
        <f>SUM(F5936)</f>
        <v>0</v>
      </c>
      <c r="G5879" s="15">
        <f>SUM(G5936)</f>
        <v>0</v>
      </c>
      <c r="H5879" s="15">
        <f>SUM(H5936)</f>
        <v>0</v>
      </c>
    </row>
    <row r="5880" spans="1:8" ht="16.5" thickTop="1" thickBot="1" x14ac:dyDescent="0.3">
      <c r="A5880" s="5" t="s">
        <v>6930</v>
      </c>
      <c r="B5880" s="7" t="s">
        <v>40</v>
      </c>
      <c r="C5880" s="15">
        <v>409373.82691999996</v>
      </c>
      <c r="D5880" s="15">
        <v>435007</v>
      </c>
      <c r="E5880" s="15">
        <f t="shared" si="571"/>
        <v>490000</v>
      </c>
      <c r="F5880" s="15">
        <f>SUM(F5884,F5888,F5916,F5937)</f>
        <v>490000</v>
      </c>
      <c r="G5880" s="15">
        <f>SUM(G5884,G5888,G5916,G5937)</f>
        <v>0</v>
      </c>
      <c r="H5880" s="15">
        <f>SUM(H5884,H5888,H5916,H5937)</f>
        <v>0</v>
      </c>
    </row>
    <row r="5881" spans="1:8" ht="31.5" thickTop="1" thickBot="1" x14ac:dyDescent="0.3">
      <c r="A5881" s="5" t="s">
        <v>6931</v>
      </c>
      <c r="B5881" s="6" t="s">
        <v>6932</v>
      </c>
      <c r="C5881" s="14">
        <v>543799.95491999993</v>
      </c>
      <c r="D5881" s="14">
        <v>628700</v>
      </c>
      <c r="E5881" s="14">
        <f t="shared" si="571"/>
        <v>635000</v>
      </c>
      <c r="F5881" s="14">
        <f>SUM(F5882,F5884)</f>
        <v>635000</v>
      </c>
      <c r="G5881" s="14">
        <f>SUM(G5882,G5884)</f>
        <v>0</v>
      </c>
      <c r="H5881" s="14">
        <f>SUM(H5882,H5884)</f>
        <v>0</v>
      </c>
    </row>
    <row r="5882" spans="1:8" ht="16.5" thickTop="1" thickBot="1" x14ac:dyDescent="0.3">
      <c r="A5882" s="5" t="s">
        <v>6933</v>
      </c>
      <c r="B5882" s="7" t="s">
        <v>20</v>
      </c>
      <c r="C5882" s="15">
        <v>174293.80906999999</v>
      </c>
      <c r="D5882" s="15">
        <v>268700</v>
      </c>
      <c r="E5882" s="15">
        <f t="shared" si="571"/>
        <v>220000</v>
      </c>
      <c r="F5882" s="15">
        <f>SUM(F5883)</f>
        <v>220000</v>
      </c>
      <c r="G5882" s="15">
        <f>SUM(G5883)</f>
        <v>0</v>
      </c>
      <c r="H5882" s="15">
        <f>SUM(H5883)</f>
        <v>0</v>
      </c>
    </row>
    <row r="5883" spans="1:8" ht="16.5" thickTop="1" thickBot="1" x14ac:dyDescent="0.3">
      <c r="A5883" s="5" t="s">
        <v>6934</v>
      </c>
      <c r="B5883" s="8" t="s">
        <v>26</v>
      </c>
      <c r="C5883" s="15">
        <v>174293.80906999999</v>
      </c>
      <c r="D5883" s="15">
        <v>268700</v>
      </c>
      <c r="E5883" s="15">
        <f t="shared" si="571"/>
        <v>220000</v>
      </c>
      <c r="F5883" s="15">
        <v>220000</v>
      </c>
      <c r="G5883" s="15">
        <v>0</v>
      </c>
      <c r="H5883" s="15">
        <v>0</v>
      </c>
    </row>
    <row r="5884" spans="1:8" ht="16.5" thickTop="1" thickBot="1" x14ac:dyDescent="0.3">
      <c r="A5884" s="5" t="s">
        <v>6935</v>
      </c>
      <c r="B5884" s="7" t="s">
        <v>40</v>
      </c>
      <c r="C5884" s="15">
        <v>369506.14584999997</v>
      </c>
      <c r="D5884" s="15">
        <v>360000</v>
      </c>
      <c r="E5884" s="15">
        <f t="shared" si="571"/>
        <v>415000</v>
      </c>
      <c r="F5884" s="15">
        <v>415000</v>
      </c>
      <c r="G5884" s="15">
        <v>0</v>
      </c>
      <c r="H5884" s="15">
        <v>0</v>
      </c>
    </row>
    <row r="5885" spans="1:8" ht="31.5" thickTop="1" thickBot="1" x14ac:dyDescent="0.3">
      <c r="A5885" s="5" t="s">
        <v>6936</v>
      </c>
      <c r="B5885" s="6" t="s">
        <v>6937</v>
      </c>
      <c r="C5885" s="14">
        <v>187223.67014</v>
      </c>
      <c r="D5885" s="14">
        <v>240000</v>
      </c>
      <c r="E5885" s="14">
        <f t="shared" si="571"/>
        <v>265000</v>
      </c>
      <c r="F5885" s="14">
        <f>SUM(F5886,F5888)</f>
        <v>265000</v>
      </c>
      <c r="G5885" s="14">
        <f>SUM(G5886,G5888)</f>
        <v>0</v>
      </c>
      <c r="H5885" s="14">
        <f>SUM(H5886,H5888)</f>
        <v>0</v>
      </c>
    </row>
    <row r="5886" spans="1:8" ht="16.5" thickTop="1" thickBot="1" x14ac:dyDescent="0.3">
      <c r="A5886" s="5" t="s">
        <v>6938</v>
      </c>
      <c r="B5886" s="7" t="s">
        <v>20</v>
      </c>
      <c r="C5886" s="15">
        <v>152223.67014</v>
      </c>
      <c r="D5886" s="15">
        <v>205000</v>
      </c>
      <c r="E5886" s="15">
        <f t="shared" si="571"/>
        <v>230000</v>
      </c>
      <c r="F5886" s="15">
        <f>SUM(F5887)</f>
        <v>230000</v>
      </c>
      <c r="G5886" s="15">
        <f>SUM(G5887)</f>
        <v>0</v>
      </c>
      <c r="H5886" s="15">
        <f>SUM(H5887)</f>
        <v>0</v>
      </c>
    </row>
    <row r="5887" spans="1:8" ht="16.5" thickTop="1" thickBot="1" x14ac:dyDescent="0.3">
      <c r="A5887" s="5" t="s">
        <v>6939</v>
      </c>
      <c r="B5887" s="8" t="s">
        <v>26</v>
      </c>
      <c r="C5887" s="15">
        <v>152223.67014</v>
      </c>
      <c r="D5887" s="15">
        <v>205000</v>
      </c>
      <c r="E5887" s="15">
        <f t="shared" si="571"/>
        <v>230000</v>
      </c>
      <c r="F5887" s="15">
        <v>230000</v>
      </c>
      <c r="G5887" s="15">
        <v>0</v>
      </c>
      <c r="H5887" s="15">
        <v>0</v>
      </c>
    </row>
    <row r="5888" spans="1:8" ht="16.5" thickTop="1" thickBot="1" x14ac:dyDescent="0.3">
      <c r="A5888" s="5" t="s">
        <v>6940</v>
      </c>
      <c r="B5888" s="7" t="s">
        <v>40</v>
      </c>
      <c r="C5888" s="15">
        <v>35000</v>
      </c>
      <c r="D5888" s="15">
        <v>35000</v>
      </c>
      <c r="E5888" s="15">
        <f t="shared" si="571"/>
        <v>35000</v>
      </c>
      <c r="F5888" s="15">
        <v>35000</v>
      </c>
      <c r="G5888" s="15">
        <v>0</v>
      </c>
      <c r="H5888" s="15">
        <v>0</v>
      </c>
    </row>
    <row r="5889" spans="1:8" ht="31.5" thickTop="1" thickBot="1" x14ac:dyDescent="0.3">
      <c r="A5889" s="5" t="s">
        <v>6941</v>
      </c>
      <c r="B5889" s="6" t="s">
        <v>6942</v>
      </c>
      <c r="C5889" s="14">
        <v>9541.5583800000004</v>
      </c>
      <c r="D5889" s="14">
        <v>18000</v>
      </c>
      <c r="E5889" s="14">
        <f t="shared" si="571"/>
        <v>10000</v>
      </c>
      <c r="F5889" s="14">
        <f>SUM(F5890)</f>
        <v>10000</v>
      </c>
      <c r="G5889" s="14">
        <f>SUM(G5890)</f>
        <v>0</v>
      </c>
      <c r="H5889" s="14">
        <f>SUM(H5890)</f>
        <v>0</v>
      </c>
    </row>
    <row r="5890" spans="1:8" ht="16.5" thickTop="1" thickBot="1" x14ac:dyDescent="0.3">
      <c r="A5890" s="5" t="s">
        <v>6943</v>
      </c>
      <c r="B5890" s="7" t="s">
        <v>20</v>
      </c>
      <c r="C5890" s="15">
        <v>9541.5583800000004</v>
      </c>
      <c r="D5890" s="15">
        <v>18000</v>
      </c>
      <c r="E5890" s="15">
        <f t="shared" si="571"/>
        <v>10000</v>
      </c>
      <c r="F5890" s="15">
        <f>SUM(F5891:F5893)</f>
        <v>10000</v>
      </c>
      <c r="G5890" s="15">
        <f>SUM(G5891:G5893)</f>
        <v>0</v>
      </c>
      <c r="H5890" s="15">
        <f>SUM(H5891:H5893)</f>
        <v>0</v>
      </c>
    </row>
    <row r="5891" spans="1:8" ht="16.5" thickTop="1" thickBot="1" x14ac:dyDescent="0.3">
      <c r="A5891" s="5" t="s">
        <v>6944</v>
      </c>
      <c r="B5891" s="8" t="s">
        <v>24</v>
      </c>
      <c r="C5891" s="15">
        <v>0.61785000000000001</v>
      </c>
      <c r="D5891" s="15">
        <v>0</v>
      </c>
      <c r="E5891" s="15">
        <f t="shared" si="571"/>
        <v>0</v>
      </c>
      <c r="F5891" s="15">
        <v>0</v>
      </c>
      <c r="G5891" s="15">
        <v>0</v>
      </c>
      <c r="H5891" s="15">
        <v>0</v>
      </c>
    </row>
    <row r="5892" spans="1:8" ht="16.5" thickTop="1" thickBot="1" x14ac:dyDescent="0.3">
      <c r="A5892" s="5" t="s">
        <v>6945</v>
      </c>
      <c r="B5892" s="8" t="s">
        <v>30</v>
      </c>
      <c r="C5892" s="15">
        <v>9535.4568799999997</v>
      </c>
      <c r="D5892" s="15">
        <v>18000</v>
      </c>
      <c r="E5892" s="15">
        <f t="shared" si="571"/>
        <v>10000</v>
      </c>
      <c r="F5892" s="15">
        <v>10000</v>
      </c>
      <c r="G5892" s="15">
        <v>0</v>
      </c>
      <c r="H5892" s="15">
        <v>0</v>
      </c>
    </row>
    <row r="5893" spans="1:8" ht="16.5" thickTop="1" thickBot="1" x14ac:dyDescent="0.3">
      <c r="A5893" s="5" t="s">
        <v>6946</v>
      </c>
      <c r="B5893" s="8" t="s">
        <v>34</v>
      </c>
      <c r="C5893" s="15">
        <v>5.4836499999999999</v>
      </c>
      <c r="D5893" s="15">
        <v>0</v>
      </c>
      <c r="E5893" s="15">
        <f t="shared" si="571"/>
        <v>0</v>
      </c>
      <c r="F5893" s="15">
        <v>0</v>
      </c>
      <c r="G5893" s="15">
        <v>0</v>
      </c>
      <c r="H5893" s="15">
        <v>0</v>
      </c>
    </row>
    <row r="5894" spans="1:8" ht="46.5" thickTop="1" thickBot="1" x14ac:dyDescent="0.3">
      <c r="A5894" s="5" t="s">
        <v>6947</v>
      </c>
      <c r="B5894" s="6" t="s">
        <v>6948</v>
      </c>
      <c r="C5894" s="14">
        <v>1242414.77361</v>
      </c>
      <c r="D5894" s="14">
        <v>621700</v>
      </c>
      <c r="E5894" s="14">
        <f t="shared" ref="E5894:E5957" si="574">SUM(F5894:H5894)</f>
        <v>645000</v>
      </c>
      <c r="F5894" s="14">
        <f t="shared" ref="F5894:H5896" si="575">SUM(F5897,F5906)</f>
        <v>645000</v>
      </c>
      <c r="G5894" s="14">
        <f t="shared" si="575"/>
        <v>0</v>
      </c>
      <c r="H5894" s="14">
        <f t="shared" si="575"/>
        <v>0</v>
      </c>
    </row>
    <row r="5895" spans="1:8" ht="16.5" thickTop="1" thickBot="1" x14ac:dyDescent="0.3">
      <c r="A5895" s="5" t="s">
        <v>6949</v>
      </c>
      <c r="B5895" s="7" t="s">
        <v>20</v>
      </c>
      <c r="C5895" s="15">
        <v>1242414.77361</v>
      </c>
      <c r="D5895" s="15">
        <v>621700</v>
      </c>
      <c r="E5895" s="15">
        <f t="shared" si="574"/>
        <v>645000</v>
      </c>
      <c r="F5895" s="15">
        <f t="shared" si="575"/>
        <v>645000</v>
      </c>
      <c r="G5895" s="15">
        <f t="shared" si="575"/>
        <v>0</v>
      </c>
      <c r="H5895" s="15">
        <f t="shared" si="575"/>
        <v>0</v>
      </c>
    </row>
    <row r="5896" spans="1:8" ht="16.5" thickTop="1" thickBot="1" x14ac:dyDescent="0.3">
      <c r="A5896" s="5" t="s">
        <v>6950</v>
      </c>
      <c r="B5896" s="8" t="s">
        <v>30</v>
      </c>
      <c r="C5896" s="15">
        <v>1242414.77361</v>
      </c>
      <c r="D5896" s="15">
        <v>621700</v>
      </c>
      <c r="E5896" s="15">
        <f t="shared" si="574"/>
        <v>645000</v>
      </c>
      <c r="F5896" s="15">
        <f t="shared" si="575"/>
        <v>645000</v>
      </c>
      <c r="G5896" s="15">
        <f t="shared" si="575"/>
        <v>0</v>
      </c>
      <c r="H5896" s="15">
        <f t="shared" si="575"/>
        <v>0</v>
      </c>
    </row>
    <row r="5897" spans="1:8" ht="31.5" thickTop="1" thickBot="1" x14ac:dyDescent="0.3">
      <c r="A5897" s="5" t="s">
        <v>6951</v>
      </c>
      <c r="B5897" s="6" t="s">
        <v>6952</v>
      </c>
      <c r="C5897" s="14">
        <v>14801.681769999999</v>
      </c>
      <c r="D5897" s="14">
        <v>9000</v>
      </c>
      <c r="E5897" s="14">
        <f t="shared" si="574"/>
        <v>0</v>
      </c>
      <c r="F5897" s="14">
        <f t="shared" ref="F5897:H5899" si="576">SUM(F5900,F5903)</f>
        <v>0</v>
      </c>
      <c r="G5897" s="14">
        <f t="shared" si="576"/>
        <v>0</v>
      </c>
      <c r="H5897" s="14">
        <f t="shared" si="576"/>
        <v>0</v>
      </c>
    </row>
    <row r="5898" spans="1:8" ht="16.5" thickTop="1" thickBot="1" x14ac:dyDescent="0.3">
      <c r="A5898" s="5" t="s">
        <v>6953</v>
      </c>
      <c r="B5898" s="7" t="s">
        <v>20</v>
      </c>
      <c r="C5898" s="15">
        <v>14801.681769999999</v>
      </c>
      <c r="D5898" s="15">
        <v>9000</v>
      </c>
      <c r="E5898" s="15">
        <f t="shared" si="574"/>
        <v>0</v>
      </c>
      <c r="F5898" s="15">
        <f t="shared" si="576"/>
        <v>0</v>
      </c>
      <c r="G5898" s="15">
        <f t="shared" si="576"/>
        <v>0</v>
      </c>
      <c r="H5898" s="15">
        <f t="shared" si="576"/>
        <v>0</v>
      </c>
    </row>
    <row r="5899" spans="1:8" ht="16.5" thickTop="1" thickBot="1" x14ac:dyDescent="0.3">
      <c r="A5899" s="5" t="s">
        <v>6954</v>
      </c>
      <c r="B5899" s="8" t="s">
        <v>30</v>
      </c>
      <c r="C5899" s="15">
        <v>14801.681769999999</v>
      </c>
      <c r="D5899" s="15">
        <v>9000</v>
      </c>
      <c r="E5899" s="15">
        <f t="shared" si="574"/>
        <v>0</v>
      </c>
      <c r="F5899" s="15">
        <f t="shared" si="576"/>
        <v>0</v>
      </c>
      <c r="G5899" s="15">
        <f t="shared" si="576"/>
        <v>0</v>
      </c>
      <c r="H5899" s="15">
        <f t="shared" si="576"/>
        <v>0</v>
      </c>
    </row>
    <row r="5900" spans="1:8" ht="31.5" thickTop="1" thickBot="1" x14ac:dyDescent="0.3">
      <c r="A5900" s="5" t="s">
        <v>6955</v>
      </c>
      <c r="B5900" s="6" t="s">
        <v>6956</v>
      </c>
      <c r="C5900" s="14">
        <v>9013.0627700000005</v>
      </c>
      <c r="D5900" s="14">
        <v>9000</v>
      </c>
      <c r="E5900" s="14">
        <f t="shared" si="574"/>
        <v>0</v>
      </c>
      <c r="F5900" s="14">
        <f t="shared" ref="F5900:H5901" si="577">SUM(F5901)</f>
        <v>0</v>
      </c>
      <c r="G5900" s="14">
        <f t="shared" si="577"/>
        <v>0</v>
      </c>
      <c r="H5900" s="14">
        <f t="shared" si="577"/>
        <v>0</v>
      </c>
    </row>
    <row r="5901" spans="1:8" ht="16.5" thickTop="1" thickBot="1" x14ac:dyDescent="0.3">
      <c r="A5901" s="5" t="s">
        <v>6957</v>
      </c>
      <c r="B5901" s="7" t="s">
        <v>20</v>
      </c>
      <c r="C5901" s="15">
        <v>9013.0627700000005</v>
      </c>
      <c r="D5901" s="15">
        <v>9000</v>
      </c>
      <c r="E5901" s="15">
        <f t="shared" si="574"/>
        <v>0</v>
      </c>
      <c r="F5901" s="15">
        <f t="shared" si="577"/>
        <v>0</v>
      </c>
      <c r="G5901" s="15">
        <f t="shared" si="577"/>
        <v>0</v>
      </c>
      <c r="H5901" s="15">
        <f t="shared" si="577"/>
        <v>0</v>
      </c>
    </row>
    <row r="5902" spans="1:8" ht="16.5" thickTop="1" thickBot="1" x14ac:dyDescent="0.3">
      <c r="A5902" s="5" t="s">
        <v>6958</v>
      </c>
      <c r="B5902" s="8" t="s">
        <v>30</v>
      </c>
      <c r="C5902" s="15">
        <v>9013.0627700000005</v>
      </c>
      <c r="D5902" s="15">
        <v>9000</v>
      </c>
      <c r="E5902" s="15">
        <f t="shared" si="574"/>
        <v>0</v>
      </c>
      <c r="F5902" s="15">
        <v>0</v>
      </c>
      <c r="G5902" s="15">
        <v>0</v>
      </c>
      <c r="H5902" s="15">
        <v>0</v>
      </c>
    </row>
    <row r="5903" spans="1:8" ht="31.5" thickTop="1" thickBot="1" x14ac:dyDescent="0.3">
      <c r="A5903" s="5" t="s">
        <v>6959</v>
      </c>
      <c r="B5903" s="6" t="s">
        <v>6960</v>
      </c>
      <c r="C5903" s="14">
        <v>5788.6189999999997</v>
      </c>
      <c r="D5903" s="14">
        <v>0</v>
      </c>
      <c r="E5903" s="14">
        <f t="shared" si="574"/>
        <v>0</v>
      </c>
      <c r="F5903" s="14">
        <f t="shared" ref="F5903:H5904" si="578">SUM(F5904)</f>
        <v>0</v>
      </c>
      <c r="G5903" s="14">
        <f t="shared" si="578"/>
        <v>0</v>
      </c>
      <c r="H5903" s="14">
        <f t="shared" si="578"/>
        <v>0</v>
      </c>
    </row>
    <row r="5904" spans="1:8" ht="16.5" thickTop="1" thickBot="1" x14ac:dyDescent="0.3">
      <c r="A5904" s="5" t="s">
        <v>6961</v>
      </c>
      <c r="B5904" s="7" t="s">
        <v>20</v>
      </c>
      <c r="C5904" s="15">
        <v>5788.6189999999997</v>
      </c>
      <c r="D5904" s="15">
        <v>0</v>
      </c>
      <c r="E5904" s="15">
        <f t="shared" si="574"/>
        <v>0</v>
      </c>
      <c r="F5904" s="15">
        <f t="shared" si="578"/>
        <v>0</v>
      </c>
      <c r="G5904" s="15">
        <f t="shared" si="578"/>
        <v>0</v>
      </c>
      <c r="H5904" s="15">
        <f t="shared" si="578"/>
        <v>0</v>
      </c>
    </row>
    <row r="5905" spans="1:8" ht="16.5" thickTop="1" thickBot="1" x14ac:dyDescent="0.3">
      <c r="A5905" s="5" t="s">
        <v>6962</v>
      </c>
      <c r="B5905" s="8" t="s">
        <v>30</v>
      </c>
      <c r="C5905" s="15">
        <v>5788.6189999999997</v>
      </c>
      <c r="D5905" s="15">
        <v>0</v>
      </c>
      <c r="E5905" s="15">
        <f t="shared" si="574"/>
        <v>0</v>
      </c>
      <c r="F5905" s="15">
        <v>0</v>
      </c>
      <c r="G5905" s="15">
        <v>0</v>
      </c>
      <c r="H5905" s="15">
        <v>0</v>
      </c>
    </row>
    <row r="5906" spans="1:8" ht="31.5" thickTop="1" thickBot="1" x14ac:dyDescent="0.3">
      <c r="A5906" s="5" t="s">
        <v>6963</v>
      </c>
      <c r="B5906" s="6" t="s">
        <v>6964</v>
      </c>
      <c r="C5906" s="14">
        <v>1227613.0918399999</v>
      </c>
      <c r="D5906" s="14">
        <v>612700</v>
      </c>
      <c r="E5906" s="14">
        <f t="shared" si="574"/>
        <v>645000</v>
      </c>
      <c r="F5906" s="14">
        <f t="shared" ref="F5906:H5907" si="579">SUM(F5907)</f>
        <v>645000</v>
      </c>
      <c r="G5906" s="14">
        <f t="shared" si="579"/>
        <v>0</v>
      </c>
      <c r="H5906" s="14">
        <f t="shared" si="579"/>
        <v>0</v>
      </c>
    </row>
    <row r="5907" spans="1:8" ht="16.5" thickTop="1" thickBot="1" x14ac:dyDescent="0.3">
      <c r="A5907" s="5" t="s">
        <v>6965</v>
      </c>
      <c r="B5907" s="7" t="s">
        <v>20</v>
      </c>
      <c r="C5907" s="15">
        <v>1227613.0918399999</v>
      </c>
      <c r="D5907" s="15">
        <v>612700</v>
      </c>
      <c r="E5907" s="15">
        <f t="shared" si="574"/>
        <v>645000</v>
      </c>
      <c r="F5907" s="15">
        <f t="shared" si="579"/>
        <v>645000</v>
      </c>
      <c r="G5907" s="15">
        <f t="shared" si="579"/>
        <v>0</v>
      </c>
      <c r="H5907" s="15">
        <f t="shared" si="579"/>
        <v>0</v>
      </c>
    </row>
    <row r="5908" spans="1:8" ht="16.5" thickTop="1" thickBot="1" x14ac:dyDescent="0.3">
      <c r="A5908" s="5" t="s">
        <v>6966</v>
      </c>
      <c r="B5908" s="8" t="s">
        <v>30</v>
      </c>
      <c r="C5908" s="15">
        <v>1227613.0918399999</v>
      </c>
      <c r="D5908" s="15">
        <v>612700</v>
      </c>
      <c r="E5908" s="15">
        <f t="shared" si="574"/>
        <v>645000</v>
      </c>
      <c r="F5908" s="15">
        <v>645000</v>
      </c>
      <c r="G5908" s="15">
        <v>0</v>
      </c>
      <c r="H5908" s="15">
        <v>0</v>
      </c>
    </row>
    <row r="5909" spans="1:8" ht="16.5" thickTop="1" thickBot="1" x14ac:dyDescent="0.3">
      <c r="A5909" s="5" t="s">
        <v>6967</v>
      </c>
      <c r="B5909" s="6" t="s">
        <v>6968</v>
      </c>
      <c r="C5909" s="14">
        <v>0</v>
      </c>
      <c r="D5909" s="14">
        <v>5000</v>
      </c>
      <c r="E5909" s="14">
        <f t="shared" si="574"/>
        <v>5000</v>
      </c>
      <c r="F5909" s="14">
        <f t="shared" ref="F5909:H5910" si="580">SUM(F5910)</f>
        <v>5000</v>
      </c>
      <c r="G5909" s="14">
        <f t="shared" si="580"/>
        <v>0</v>
      </c>
      <c r="H5909" s="14">
        <f t="shared" si="580"/>
        <v>0</v>
      </c>
    </row>
    <row r="5910" spans="1:8" ht="16.5" thickTop="1" thickBot="1" x14ac:dyDescent="0.3">
      <c r="A5910" s="5" t="s">
        <v>6969</v>
      </c>
      <c r="B5910" s="7" t="s">
        <v>20</v>
      </c>
      <c r="C5910" s="15">
        <v>0</v>
      </c>
      <c r="D5910" s="15">
        <v>5000</v>
      </c>
      <c r="E5910" s="15">
        <f t="shared" si="574"/>
        <v>5000</v>
      </c>
      <c r="F5910" s="15">
        <f t="shared" si="580"/>
        <v>5000</v>
      </c>
      <c r="G5910" s="15">
        <f t="shared" si="580"/>
        <v>0</v>
      </c>
      <c r="H5910" s="15">
        <f t="shared" si="580"/>
        <v>0</v>
      </c>
    </row>
    <row r="5911" spans="1:8" ht="16.5" thickTop="1" thickBot="1" x14ac:dyDescent="0.3">
      <c r="A5911" s="5" t="s">
        <v>6970</v>
      </c>
      <c r="B5911" s="8" t="s">
        <v>34</v>
      </c>
      <c r="C5911" s="15">
        <v>0</v>
      </c>
      <c r="D5911" s="15">
        <v>5000</v>
      </c>
      <c r="E5911" s="15">
        <f t="shared" si="574"/>
        <v>5000</v>
      </c>
      <c r="F5911" s="15">
        <v>5000</v>
      </c>
      <c r="G5911" s="15">
        <v>0</v>
      </c>
      <c r="H5911" s="15">
        <v>0</v>
      </c>
    </row>
    <row r="5912" spans="1:8" ht="16.5" thickTop="1" thickBot="1" x14ac:dyDescent="0.3">
      <c r="A5912" s="5" t="s">
        <v>6971</v>
      </c>
      <c r="B5912" s="6" t="s">
        <v>6972</v>
      </c>
      <c r="C5912" s="14">
        <v>0</v>
      </c>
      <c r="D5912" s="14">
        <v>50000</v>
      </c>
      <c r="E5912" s="14">
        <f t="shared" si="574"/>
        <v>50000</v>
      </c>
      <c r="F5912" s="14">
        <f t="shared" ref="F5912:H5913" si="581">SUM(F5913)</f>
        <v>50000</v>
      </c>
      <c r="G5912" s="14">
        <f t="shared" si="581"/>
        <v>0</v>
      </c>
      <c r="H5912" s="14">
        <f t="shared" si="581"/>
        <v>0</v>
      </c>
    </row>
    <row r="5913" spans="1:8" ht="16.5" thickTop="1" thickBot="1" x14ac:dyDescent="0.3">
      <c r="A5913" s="5" t="s">
        <v>6973</v>
      </c>
      <c r="B5913" s="7" t="s">
        <v>20</v>
      </c>
      <c r="C5913" s="15">
        <v>0</v>
      </c>
      <c r="D5913" s="15">
        <v>50000</v>
      </c>
      <c r="E5913" s="15">
        <f t="shared" si="574"/>
        <v>50000</v>
      </c>
      <c r="F5913" s="15">
        <f t="shared" si="581"/>
        <v>50000</v>
      </c>
      <c r="G5913" s="15">
        <f t="shared" si="581"/>
        <v>0</v>
      </c>
      <c r="H5913" s="15">
        <f t="shared" si="581"/>
        <v>0</v>
      </c>
    </row>
    <row r="5914" spans="1:8" ht="16.5" thickTop="1" thickBot="1" x14ac:dyDescent="0.3">
      <c r="A5914" s="5" t="s">
        <v>6974</v>
      </c>
      <c r="B5914" s="8" t="s">
        <v>34</v>
      </c>
      <c r="C5914" s="15">
        <v>0</v>
      </c>
      <c r="D5914" s="15">
        <v>50000</v>
      </c>
      <c r="E5914" s="15">
        <f t="shared" si="574"/>
        <v>50000</v>
      </c>
      <c r="F5914" s="15">
        <v>50000</v>
      </c>
      <c r="G5914" s="15">
        <v>0</v>
      </c>
      <c r="H5914" s="15">
        <v>0</v>
      </c>
    </row>
    <row r="5915" spans="1:8" ht="46.5" thickTop="1" thickBot="1" x14ac:dyDescent="0.3">
      <c r="A5915" s="5" t="s">
        <v>6975</v>
      </c>
      <c r="B5915" s="6" t="s">
        <v>6976</v>
      </c>
      <c r="C5915" s="14">
        <v>4867.6810699999996</v>
      </c>
      <c r="D5915" s="14">
        <v>40000</v>
      </c>
      <c r="E5915" s="14">
        <f t="shared" si="574"/>
        <v>40000</v>
      </c>
      <c r="F5915" s="14">
        <f t="shared" ref="F5915:H5916" si="582">SUM(F5917)</f>
        <v>40000</v>
      </c>
      <c r="G5915" s="14">
        <f t="shared" si="582"/>
        <v>0</v>
      </c>
      <c r="H5915" s="14">
        <f t="shared" si="582"/>
        <v>0</v>
      </c>
    </row>
    <row r="5916" spans="1:8" ht="16.5" thickTop="1" thickBot="1" x14ac:dyDescent="0.3">
      <c r="A5916" s="5" t="s">
        <v>6977</v>
      </c>
      <c r="B5916" s="7" t="s">
        <v>40</v>
      </c>
      <c r="C5916" s="15">
        <v>4867.6810699999996</v>
      </c>
      <c r="D5916" s="15">
        <v>40000</v>
      </c>
      <c r="E5916" s="15">
        <f t="shared" si="574"/>
        <v>40000</v>
      </c>
      <c r="F5916" s="15">
        <f t="shared" si="582"/>
        <v>40000</v>
      </c>
      <c r="G5916" s="15">
        <f t="shared" si="582"/>
        <v>0</v>
      </c>
      <c r="H5916" s="15">
        <f t="shared" si="582"/>
        <v>0</v>
      </c>
    </row>
    <row r="5917" spans="1:8" ht="46.5" thickTop="1" thickBot="1" x14ac:dyDescent="0.3">
      <c r="A5917" s="5" t="s">
        <v>6978</v>
      </c>
      <c r="B5917" s="6" t="s">
        <v>6976</v>
      </c>
      <c r="C5917" s="14">
        <v>4867.6810699999996</v>
      </c>
      <c r="D5917" s="14">
        <v>40000</v>
      </c>
      <c r="E5917" s="14">
        <f t="shared" si="574"/>
        <v>40000</v>
      </c>
      <c r="F5917" s="14">
        <f>SUM(F5918)</f>
        <v>40000</v>
      </c>
      <c r="G5917" s="14">
        <f>SUM(G5918)</f>
        <v>0</v>
      </c>
      <c r="H5917" s="14">
        <f>SUM(H5918)</f>
        <v>0</v>
      </c>
    </row>
    <row r="5918" spans="1:8" ht="16.5" thickTop="1" thickBot="1" x14ac:dyDescent="0.3">
      <c r="A5918" s="5" t="s">
        <v>6979</v>
      </c>
      <c r="B5918" s="7" t="s">
        <v>40</v>
      </c>
      <c r="C5918" s="15">
        <v>4867.6810699999996</v>
      </c>
      <c r="D5918" s="15">
        <v>40000</v>
      </c>
      <c r="E5918" s="15">
        <f t="shared" si="574"/>
        <v>40000</v>
      </c>
      <c r="F5918" s="15">
        <v>40000</v>
      </c>
      <c r="G5918" s="15">
        <v>0</v>
      </c>
      <c r="H5918" s="15">
        <v>0</v>
      </c>
    </row>
    <row r="5919" spans="1:8" ht="31.5" thickTop="1" thickBot="1" x14ac:dyDescent="0.3">
      <c r="A5919" s="5" t="s">
        <v>6980</v>
      </c>
      <c r="B5919" s="6" t="s">
        <v>6981</v>
      </c>
      <c r="C5919" s="14">
        <v>0</v>
      </c>
      <c r="D5919" s="14">
        <v>280000</v>
      </c>
      <c r="E5919" s="14">
        <f t="shared" si="574"/>
        <v>280000</v>
      </c>
      <c r="F5919" s="14">
        <f t="shared" ref="F5919:H5920" si="583">SUM(F5920)</f>
        <v>280000</v>
      </c>
      <c r="G5919" s="14">
        <f t="shared" si="583"/>
        <v>0</v>
      </c>
      <c r="H5919" s="14">
        <f t="shared" si="583"/>
        <v>0</v>
      </c>
    </row>
    <row r="5920" spans="1:8" ht="16.5" thickTop="1" thickBot="1" x14ac:dyDescent="0.3">
      <c r="A5920" s="5" t="s">
        <v>6982</v>
      </c>
      <c r="B5920" s="7" t="s">
        <v>20</v>
      </c>
      <c r="C5920" s="15">
        <v>0</v>
      </c>
      <c r="D5920" s="15">
        <v>280000</v>
      </c>
      <c r="E5920" s="15">
        <f t="shared" si="574"/>
        <v>280000</v>
      </c>
      <c r="F5920" s="15">
        <f t="shared" si="583"/>
        <v>280000</v>
      </c>
      <c r="G5920" s="15">
        <f t="shared" si="583"/>
        <v>0</v>
      </c>
      <c r="H5920" s="15">
        <f t="shared" si="583"/>
        <v>0</v>
      </c>
    </row>
    <row r="5921" spans="1:8" ht="16.5" thickTop="1" thickBot="1" x14ac:dyDescent="0.3">
      <c r="A5921" s="5" t="s">
        <v>6983</v>
      </c>
      <c r="B5921" s="8" t="s">
        <v>30</v>
      </c>
      <c r="C5921" s="15">
        <v>0</v>
      </c>
      <c r="D5921" s="15">
        <v>280000</v>
      </c>
      <c r="E5921" s="15">
        <f t="shared" si="574"/>
        <v>280000</v>
      </c>
      <c r="F5921" s="15">
        <v>280000</v>
      </c>
      <c r="G5921" s="15">
        <v>0</v>
      </c>
      <c r="H5921" s="15">
        <v>0</v>
      </c>
    </row>
    <row r="5922" spans="1:8" ht="16.5" thickTop="1" thickBot="1" x14ac:dyDescent="0.3">
      <c r="A5922" s="5" t="s">
        <v>6984</v>
      </c>
      <c r="B5922" s="6" t="s">
        <v>12</v>
      </c>
      <c r="C5922" s="14">
        <v>0</v>
      </c>
      <c r="D5922" s="14">
        <v>20000</v>
      </c>
      <c r="E5922" s="14">
        <f t="shared" si="574"/>
        <v>20000</v>
      </c>
      <c r="F5922" s="14">
        <f t="shared" ref="F5922:H5923" si="584">SUM(F5923)</f>
        <v>20000</v>
      </c>
      <c r="G5922" s="14">
        <f t="shared" si="584"/>
        <v>0</v>
      </c>
      <c r="H5922" s="14">
        <f t="shared" si="584"/>
        <v>0</v>
      </c>
    </row>
    <row r="5923" spans="1:8" ht="16.5" thickTop="1" thickBot="1" x14ac:dyDescent="0.3">
      <c r="A5923" s="5" t="s">
        <v>6985</v>
      </c>
      <c r="B5923" s="7" t="s">
        <v>20</v>
      </c>
      <c r="C5923" s="15">
        <v>0</v>
      </c>
      <c r="D5923" s="15">
        <v>20000</v>
      </c>
      <c r="E5923" s="15">
        <f t="shared" si="574"/>
        <v>20000</v>
      </c>
      <c r="F5923" s="15">
        <f t="shared" si="584"/>
        <v>20000</v>
      </c>
      <c r="G5923" s="15">
        <f t="shared" si="584"/>
        <v>0</v>
      </c>
      <c r="H5923" s="15">
        <f t="shared" si="584"/>
        <v>0</v>
      </c>
    </row>
    <row r="5924" spans="1:8" ht="16.5" thickTop="1" thickBot="1" x14ac:dyDescent="0.3">
      <c r="A5924" s="5" t="s">
        <v>6986</v>
      </c>
      <c r="B5924" s="8" t="s">
        <v>30</v>
      </c>
      <c r="C5924" s="15">
        <v>0</v>
      </c>
      <c r="D5924" s="15">
        <v>20000</v>
      </c>
      <c r="E5924" s="15">
        <f t="shared" si="574"/>
        <v>20000</v>
      </c>
      <c r="F5924" s="15">
        <v>20000</v>
      </c>
      <c r="G5924" s="15">
        <v>0</v>
      </c>
      <c r="H5924" s="15">
        <v>0</v>
      </c>
    </row>
    <row r="5925" spans="1:8" ht="46.5" thickTop="1" thickBot="1" x14ac:dyDescent="0.3">
      <c r="A5925" s="5" t="s">
        <v>6987</v>
      </c>
      <c r="B5925" s="6" t="s">
        <v>6988</v>
      </c>
      <c r="C5925" s="14">
        <v>87.6</v>
      </c>
      <c r="D5925" s="14">
        <v>500</v>
      </c>
      <c r="E5925" s="14">
        <f t="shared" si="574"/>
        <v>300</v>
      </c>
      <c r="F5925" s="14">
        <f t="shared" ref="F5925:H5926" si="585">SUM(F5926)</f>
        <v>300</v>
      </c>
      <c r="G5925" s="14">
        <f t="shared" si="585"/>
        <v>0</v>
      </c>
      <c r="H5925" s="14">
        <f t="shared" si="585"/>
        <v>0</v>
      </c>
    </row>
    <row r="5926" spans="1:8" ht="16.5" thickTop="1" thickBot="1" x14ac:dyDescent="0.3">
      <c r="A5926" s="5" t="s">
        <v>6989</v>
      </c>
      <c r="B5926" s="7" t="s">
        <v>20</v>
      </c>
      <c r="C5926" s="15">
        <v>87.6</v>
      </c>
      <c r="D5926" s="15">
        <v>500</v>
      </c>
      <c r="E5926" s="15">
        <f t="shared" si="574"/>
        <v>300</v>
      </c>
      <c r="F5926" s="15">
        <f t="shared" si="585"/>
        <v>300</v>
      </c>
      <c r="G5926" s="15">
        <f t="shared" si="585"/>
        <v>0</v>
      </c>
      <c r="H5926" s="15">
        <f t="shared" si="585"/>
        <v>0</v>
      </c>
    </row>
    <row r="5927" spans="1:8" ht="16.5" thickTop="1" thickBot="1" x14ac:dyDescent="0.3">
      <c r="A5927" s="5" t="s">
        <v>6990</v>
      </c>
      <c r="B5927" s="8" t="s">
        <v>34</v>
      </c>
      <c r="C5927" s="15">
        <v>87.6</v>
      </c>
      <c r="D5927" s="15">
        <v>500</v>
      </c>
      <c r="E5927" s="15">
        <f t="shared" si="574"/>
        <v>300</v>
      </c>
      <c r="F5927" s="15">
        <v>300</v>
      </c>
      <c r="G5927" s="15">
        <v>0</v>
      </c>
      <c r="H5927" s="15">
        <v>0</v>
      </c>
    </row>
    <row r="5928" spans="1:8" ht="46.5" thickTop="1" thickBot="1" x14ac:dyDescent="0.3">
      <c r="A5928" s="5" t="s">
        <v>6991</v>
      </c>
      <c r="B5928" s="6" t="s">
        <v>6992</v>
      </c>
      <c r="C5928" s="14">
        <v>845.92881999999997</v>
      </c>
      <c r="D5928" s="14">
        <v>1100</v>
      </c>
      <c r="E5928" s="14">
        <f t="shared" si="574"/>
        <v>1000</v>
      </c>
      <c r="F5928" s="14">
        <f t="shared" ref="F5928:H5929" si="586">SUM(F5929)</f>
        <v>1000</v>
      </c>
      <c r="G5928" s="14">
        <f t="shared" si="586"/>
        <v>0</v>
      </c>
      <c r="H5928" s="14">
        <f t="shared" si="586"/>
        <v>0</v>
      </c>
    </row>
    <row r="5929" spans="1:8" ht="16.5" thickTop="1" thickBot="1" x14ac:dyDescent="0.3">
      <c r="A5929" s="5" t="s">
        <v>6993</v>
      </c>
      <c r="B5929" s="7" t="s">
        <v>20</v>
      </c>
      <c r="C5929" s="15">
        <v>845.92881999999997</v>
      </c>
      <c r="D5929" s="15">
        <v>1100</v>
      </c>
      <c r="E5929" s="15">
        <f t="shared" si="574"/>
        <v>1000</v>
      </c>
      <c r="F5929" s="15">
        <f t="shared" si="586"/>
        <v>1000</v>
      </c>
      <c r="G5929" s="15">
        <f t="shared" si="586"/>
        <v>0</v>
      </c>
      <c r="H5929" s="15">
        <f t="shared" si="586"/>
        <v>0</v>
      </c>
    </row>
    <row r="5930" spans="1:8" ht="16.5" thickTop="1" thickBot="1" x14ac:dyDescent="0.3">
      <c r="A5930" s="5" t="s">
        <v>6994</v>
      </c>
      <c r="B5930" s="8" t="s">
        <v>34</v>
      </c>
      <c r="C5930" s="15">
        <v>845.92881999999997</v>
      </c>
      <c r="D5930" s="15">
        <v>1100</v>
      </c>
      <c r="E5930" s="15">
        <f t="shared" si="574"/>
        <v>1000</v>
      </c>
      <c r="F5930" s="15">
        <v>1000</v>
      </c>
      <c r="G5930" s="15">
        <v>0</v>
      </c>
      <c r="H5930" s="15">
        <v>0</v>
      </c>
    </row>
    <row r="5931" spans="1:8" ht="31.5" thickTop="1" thickBot="1" x14ac:dyDescent="0.3">
      <c r="A5931" s="5" t="s">
        <v>6995</v>
      </c>
      <c r="B5931" s="6" t="s">
        <v>6996</v>
      </c>
      <c r="C5931" s="14">
        <v>25194.09849</v>
      </c>
      <c r="D5931" s="14">
        <v>52745.2</v>
      </c>
      <c r="E5931" s="14">
        <f t="shared" si="574"/>
        <v>100798.8</v>
      </c>
      <c r="F5931" s="14">
        <f>SUM(F5938,F5942,F5945,F5947,F5953,F5956,F5960,F5962,F5964)</f>
        <v>798.8</v>
      </c>
      <c r="G5931" s="14">
        <f>SUM(G5938,G5942,G5945,G5947,G5953,G5956,G5960,G5962,G5964)</f>
        <v>20000</v>
      </c>
      <c r="H5931" s="14">
        <f>SUM(H5938,H5942,H5945,H5947,H5953,H5956,H5960,H5962,H5964)</f>
        <v>80000</v>
      </c>
    </row>
    <row r="5932" spans="1:8" ht="16.5" thickTop="1" thickBot="1" x14ac:dyDescent="0.3">
      <c r="A5932" s="5" t="s">
        <v>6997</v>
      </c>
      <c r="B5932" s="7" t="s">
        <v>20</v>
      </c>
      <c r="C5932" s="15">
        <v>14024.68525</v>
      </c>
      <c r="D5932" s="15">
        <v>19436.599999999999</v>
      </c>
      <c r="E5932" s="15">
        <f t="shared" si="574"/>
        <v>100798.8</v>
      </c>
      <c r="F5932" s="15">
        <f>SUM(F5939,F5943,F5948,F5954,F5957)</f>
        <v>798.8</v>
      </c>
      <c r="G5932" s="15">
        <f>SUM(G5939,G5943,G5948,G5954,G5957)</f>
        <v>20000</v>
      </c>
      <c r="H5932" s="15">
        <f>SUM(H5939,H5943,H5948,H5954,H5957)</f>
        <v>80000</v>
      </c>
    </row>
    <row r="5933" spans="1:8" ht="16.5" thickTop="1" thickBot="1" x14ac:dyDescent="0.3">
      <c r="A5933" s="5" t="s">
        <v>6998</v>
      </c>
      <c r="B5933" s="8" t="s">
        <v>28</v>
      </c>
      <c r="C5933" s="15">
        <v>857.65107999999998</v>
      </c>
      <c r="D5933" s="15">
        <v>0</v>
      </c>
      <c r="E5933" s="15">
        <f t="shared" si="574"/>
        <v>0</v>
      </c>
      <c r="F5933" s="15">
        <f>SUM(F5949,F5958)</f>
        <v>0</v>
      </c>
      <c r="G5933" s="15">
        <f>SUM(G5949,G5958)</f>
        <v>0</v>
      </c>
      <c r="H5933" s="15">
        <f>SUM(H5949,H5958)</f>
        <v>0</v>
      </c>
    </row>
    <row r="5934" spans="1:8" ht="16.5" thickTop="1" thickBot="1" x14ac:dyDescent="0.3">
      <c r="A5934" s="5" t="s">
        <v>6999</v>
      </c>
      <c r="B5934" s="8" t="s">
        <v>30</v>
      </c>
      <c r="C5934" s="15">
        <v>0</v>
      </c>
      <c r="D5934" s="15">
        <v>2577.6</v>
      </c>
      <c r="E5934" s="15">
        <f t="shared" si="574"/>
        <v>798.8</v>
      </c>
      <c r="F5934" s="15">
        <f>SUM(F5950)</f>
        <v>798.8</v>
      </c>
      <c r="G5934" s="15">
        <f>SUM(G5950)</f>
        <v>0</v>
      </c>
      <c r="H5934" s="15">
        <f>SUM(H5950)</f>
        <v>0</v>
      </c>
    </row>
    <row r="5935" spans="1:8" ht="16.5" thickTop="1" thickBot="1" x14ac:dyDescent="0.3">
      <c r="A5935" s="5" t="s">
        <v>7000</v>
      </c>
      <c r="B5935" s="8" t="s">
        <v>34</v>
      </c>
      <c r="C5935" s="15">
        <v>13167.034170000001</v>
      </c>
      <c r="D5935" s="15">
        <v>16859</v>
      </c>
      <c r="E5935" s="15">
        <f t="shared" si="574"/>
        <v>100000</v>
      </c>
      <c r="F5935" s="15">
        <f>SUM(F5940,F5944,F5951,F5955)</f>
        <v>0</v>
      </c>
      <c r="G5935" s="15">
        <f>SUM(G5940,G5944,G5951,G5955)</f>
        <v>20000</v>
      </c>
      <c r="H5935" s="15">
        <f>SUM(H5940,H5944,H5951,H5955)</f>
        <v>80000</v>
      </c>
    </row>
    <row r="5936" spans="1:8" ht="16.5" thickTop="1" thickBot="1" x14ac:dyDescent="0.3">
      <c r="A5936" s="5" t="s">
        <v>7001</v>
      </c>
      <c r="B5936" s="7" t="s">
        <v>38</v>
      </c>
      <c r="C5936" s="15">
        <v>11169.41324</v>
      </c>
      <c r="D5936" s="15">
        <v>33301.599999999999</v>
      </c>
      <c r="E5936" s="15">
        <f t="shared" si="574"/>
        <v>0</v>
      </c>
      <c r="F5936" s="15">
        <f>SUM(F5946,F5952,F5959,F5961,F5963,F5965)</f>
        <v>0</v>
      </c>
      <c r="G5936" s="15">
        <f>SUM(G5946,G5952,G5959,G5961,G5963,G5965)</f>
        <v>0</v>
      </c>
      <c r="H5936" s="15">
        <f>SUM(H5946,H5952,H5959,H5961,H5963,H5965)</f>
        <v>0</v>
      </c>
    </row>
    <row r="5937" spans="1:8" ht="16.5" thickTop="1" thickBot="1" x14ac:dyDescent="0.3">
      <c r="A5937" s="5" t="s">
        <v>7002</v>
      </c>
      <c r="B5937" s="7" t="s">
        <v>40</v>
      </c>
      <c r="C5937" s="15">
        <v>0</v>
      </c>
      <c r="D5937" s="15">
        <v>7</v>
      </c>
      <c r="E5937" s="15">
        <f t="shared" si="574"/>
        <v>0</v>
      </c>
      <c r="F5937" s="15">
        <f>SUM(F5941)</f>
        <v>0</v>
      </c>
      <c r="G5937" s="15">
        <f>SUM(G5941)</f>
        <v>0</v>
      </c>
      <c r="H5937" s="15">
        <f>SUM(H5941)</f>
        <v>0</v>
      </c>
    </row>
    <row r="5938" spans="1:8" ht="31.5" thickTop="1" thickBot="1" x14ac:dyDescent="0.3">
      <c r="A5938" s="5" t="s">
        <v>7003</v>
      </c>
      <c r="B5938" s="6" t="s">
        <v>7004</v>
      </c>
      <c r="C5938" s="14">
        <v>5.5969600000000002</v>
      </c>
      <c r="D5938" s="14">
        <v>20</v>
      </c>
      <c r="E5938" s="14">
        <f t="shared" si="574"/>
        <v>0</v>
      </c>
      <c r="F5938" s="14">
        <f>SUM(F5939,F5941)</f>
        <v>0</v>
      </c>
      <c r="G5938" s="14">
        <f>SUM(G5939,G5941)</f>
        <v>0</v>
      </c>
      <c r="H5938" s="14">
        <f>SUM(H5939,H5941)</f>
        <v>0</v>
      </c>
    </row>
    <row r="5939" spans="1:8" ht="16.5" thickTop="1" thickBot="1" x14ac:dyDescent="0.3">
      <c r="A5939" s="5" t="s">
        <v>7005</v>
      </c>
      <c r="B5939" s="7" t="s">
        <v>20</v>
      </c>
      <c r="C5939" s="15">
        <v>5.5969600000000002</v>
      </c>
      <c r="D5939" s="15">
        <v>13</v>
      </c>
      <c r="E5939" s="15">
        <f t="shared" si="574"/>
        <v>0</v>
      </c>
      <c r="F5939" s="15">
        <f>SUM(F5940)</f>
        <v>0</v>
      </c>
      <c r="G5939" s="15">
        <f>SUM(G5940)</f>
        <v>0</v>
      </c>
      <c r="H5939" s="15">
        <f>SUM(H5940)</f>
        <v>0</v>
      </c>
    </row>
    <row r="5940" spans="1:8" ht="16.5" thickTop="1" thickBot="1" x14ac:dyDescent="0.3">
      <c r="A5940" s="5" t="s">
        <v>7006</v>
      </c>
      <c r="B5940" s="8" t="s">
        <v>34</v>
      </c>
      <c r="C5940" s="15">
        <v>5.5969600000000002</v>
      </c>
      <c r="D5940" s="15">
        <v>13</v>
      </c>
      <c r="E5940" s="15">
        <f t="shared" si="574"/>
        <v>0</v>
      </c>
      <c r="F5940" s="15">
        <v>0</v>
      </c>
      <c r="G5940" s="15">
        <v>0</v>
      </c>
      <c r="H5940" s="15">
        <v>0</v>
      </c>
    </row>
    <row r="5941" spans="1:8" ht="16.5" thickTop="1" thickBot="1" x14ac:dyDescent="0.3">
      <c r="A5941" s="5" t="s">
        <v>7007</v>
      </c>
      <c r="B5941" s="7" t="s">
        <v>40</v>
      </c>
      <c r="C5941" s="15">
        <v>0</v>
      </c>
      <c r="D5941" s="15">
        <v>7</v>
      </c>
      <c r="E5941" s="15">
        <f t="shared" si="574"/>
        <v>0</v>
      </c>
      <c r="F5941" s="15">
        <v>0</v>
      </c>
      <c r="G5941" s="15">
        <v>0</v>
      </c>
      <c r="H5941" s="15">
        <v>0</v>
      </c>
    </row>
    <row r="5942" spans="1:8" ht="31.5" thickTop="1" thickBot="1" x14ac:dyDescent="0.3">
      <c r="A5942" s="5" t="s">
        <v>7008</v>
      </c>
      <c r="B5942" s="6" t="s">
        <v>7009</v>
      </c>
      <c r="C5942" s="14">
        <v>22.35558</v>
      </c>
      <c r="D5942" s="14">
        <v>16</v>
      </c>
      <c r="E5942" s="14">
        <f t="shared" si="574"/>
        <v>0</v>
      </c>
      <c r="F5942" s="14">
        <f t="shared" ref="F5942:H5943" si="587">SUM(F5943)</f>
        <v>0</v>
      </c>
      <c r="G5942" s="14">
        <f t="shared" si="587"/>
        <v>0</v>
      </c>
      <c r="H5942" s="14">
        <f t="shared" si="587"/>
        <v>0</v>
      </c>
    </row>
    <row r="5943" spans="1:8" ht="16.5" thickTop="1" thickBot="1" x14ac:dyDescent="0.3">
      <c r="A5943" s="5" t="s">
        <v>7010</v>
      </c>
      <c r="B5943" s="7" t="s">
        <v>20</v>
      </c>
      <c r="C5943" s="15">
        <v>22.35558</v>
      </c>
      <c r="D5943" s="15">
        <v>16</v>
      </c>
      <c r="E5943" s="15">
        <f t="shared" si="574"/>
        <v>0</v>
      </c>
      <c r="F5943" s="15">
        <f t="shared" si="587"/>
        <v>0</v>
      </c>
      <c r="G5943" s="15">
        <f t="shared" si="587"/>
        <v>0</v>
      </c>
      <c r="H5943" s="15">
        <f t="shared" si="587"/>
        <v>0</v>
      </c>
    </row>
    <row r="5944" spans="1:8" ht="16.5" thickTop="1" thickBot="1" x14ac:dyDescent="0.3">
      <c r="A5944" s="5" t="s">
        <v>7011</v>
      </c>
      <c r="B5944" s="8" t="s">
        <v>34</v>
      </c>
      <c r="C5944" s="15">
        <v>22.35558</v>
      </c>
      <c r="D5944" s="15">
        <v>16</v>
      </c>
      <c r="E5944" s="15">
        <f t="shared" si="574"/>
        <v>0</v>
      </c>
      <c r="F5944" s="15">
        <v>0</v>
      </c>
      <c r="G5944" s="15">
        <v>0</v>
      </c>
      <c r="H5944" s="15">
        <v>0</v>
      </c>
    </row>
    <row r="5945" spans="1:8" ht="16.5" thickTop="1" thickBot="1" x14ac:dyDescent="0.3">
      <c r="A5945" s="5" t="s">
        <v>7012</v>
      </c>
      <c r="B5945" s="6" t="s">
        <v>7013</v>
      </c>
      <c r="C5945" s="14">
        <v>0</v>
      </c>
      <c r="D5945" s="14">
        <v>7600</v>
      </c>
      <c r="E5945" s="14">
        <f t="shared" si="574"/>
        <v>0</v>
      </c>
      <c r="F5945" s="14">
        <f>SUM(F5946)</f>
        <v>0</v>
      </c>
      <c r="G5945" s="14">
        <f>SUM(G5946)</f>
        <v>0</v>
      </c>
      <c r="H5945" s="14">
        <f>SUM(H5946)</f>
        <v>0</v>
      </c>
    </row>
    <row r="5946" spans="1:8" ht="16.5" thickTop="1" thickBot="1" x14ac:dyDescent="0.3">
      <c r="A5946" s="5" t="s">
        <v>7014</v>
      </c>
      <c r="B5946" s="7" t="s">
        <v>38</v>
      </c>
      <c r="C5946" s="15">
        <v>0</v>
      </c>
      <c r="D5946" s="15">
        <v>7600</v>
      </c>
      <c r="E5946" s="15">
        <f t="shared" si="574"/>
        <v>0</v>
      </c>
      <c r="F5946" s="15">
        <v>0</v>
      </c>
      <c r="G5946" s="15">
        <v>0</v>
      </c>
      <c r="H5946" s="15">
        <v>0</v>
      </c>
    </row>
    <row r="5947" spans="1:8" ht="46.5" thickTop="1" thickBot="1" x14ac:dyDescent="0.3">
      <c r="A5947" s="5" t="s">
        <v>7015</v>
      </c>
      <c r="B5947" s="6" t="s">
        <v>7016</v>
      </c>
      <c r="C5947" s="14">
        <v>23692.581400000003</v>
      </c>
      <c r="D5947" s="14">
        <v>45109.2</v>
      </c>
      <c r="E5947" s="14">
        <f t="shared" si="574"/>
        <v>100798.8</v>
      </c>
      <c r="F5947" s="14">
        <f>SUM(F5948,F5952)</f>
        <v>798.8</v>
      </c>
      <c r="G5947" s="14">
        <f>SUM(G5948,G5952)</f>
        <v>20000</v>
      </c>
      <c r="H5947" s="14">
        <f>SUM(H5948,H5952)</f>
        <v>80000</v>
      </c>
    </row>
    <row r="5948" spans="1:8" ht="16.5" thickTop="1" thickBot="1" x14ac:dyDescent="0.3">
      <c r="A5948" s="5" t="s">
        <v>7017</v>
      </c>
      <c r="B5948" s="7" t="s">
        <v>20</v>
      </c>
      <c r="C5948" s="15">
        <v>13057.831630000001</v>
      </c>
      <c r="D5948" s="15">
        <v>19407.599999999999</v>
      </c>
      <c r="E5948" s="15">
        <f t="shared" si="574"/>
        <v>100798.8</v>
      </c>
      <c r="F5948" s="15">
        <f>SUM(F5949:F5951)</f>
        <v>798.8</v>
      </c>
      <c r="G5948" s="15">
        <f>SUM(G5949:G5951)</f>
        <v>20000</v>
      </c>
      <c r="H5948" s="15">
        <f>SUM(H5949:H5951)</f>
        <v>80000</v>
      </c>
    </row>
    <row r="5949" spans="1:8" ht="16.5" thickTop="1" thickBot="1" x14ac:dyDescent="0.3">
      <c r="A5949" s="5" t="s">
        <v>7018</v>
      </c>
      <c r="B5949" s="8" t="s">
        <v>28</v>
      </c>
      <c r="C5949" s="15">
        <v>0</v>
      </c>
      <c r="D5949" s="15">
        <v>0</v>
      </c>
      <c r="E5949" s="15">
        <f t="shared" si="574"/>
        <v>0</v>
      </c>
      <c r="F5949" s="15">
        <v>0</v>
      </c>
      <c r="G5949" s="15">
        <v>0</v>
      </c>
      <c r="H5949" s="15">
        <v>0</v>
      </c>
    </row>
    <row r="5950" spans="1:8" ht="16.5" thickTop="1" thickBot="1" x14ac:dyDescent="0.3">
      <c r="A5950" s="5" t="s">
        <v>7019</v>
      </c>
      <c r="B5950" s="8" t="s">
        <v>30</v>
      </c>
      <c r="C5950" s="15">
        <v>0</v>
      </c>
      <c r="D5950" s="15">
        <v>2577.6</v>
      </c>
      <c r="E5950" s="15">
        <f t="shared" si="574"/>
        <v>798.8</v>
      </c>
      <c r="F5950" s="15">
        <v>798.8</v>
      </c>
      <c r="G5950" s="15">
        <v>0</v>
      </c>
      <c r="H5950" s="15">
        <v>0</v>
      </c>
    </row>
    <row r="5951" spans="1:8" ht="16.5" thickTop="1" thickBot="1" x14ac:dyDescent="0.3">
      <c r="A5951" s="5" t="s">
        <v>7020</v>
      </c>
      <c r="B5951" s="8" t="s">
        <v>34</v>
      </c>
      <c r="C5951" s="15">
        <v>13057.831630000001</v>
      </c>
      <c r="D5951" s="15">
        <v>16830</v>
      </c>
      <c r="E5951" s="15">
        <f t="shared" si="574"/>
        <v>100000</v>
      </c>
      <c r="F5951" s="15">
        <v>0</v>
      </c>
      <c r="G5951" s="15">
        <v>20000</v>
      </c>
      <c r="H5951" s="15">
        <v>80000</v>
      </c>
    </row>
    <row r="5952" spans="1:8" ht="16.5" thickTop="1" thickBot="1" x14ac:dyDescent="0.3">
      <c r="A5952" s="5" t="s">
        <v>7021</v>
      </c>
      <c r="B5952" s="7" t="s">
        <v>38</v>
      </c>
      <c r="C5952" s="15">
        <v>10634.74977</v>
      </c>
      <c r="D5952" s="15">
        <v>25701.599999999999</v>
      </c>
      <c r="E5952" s="15">
        <f t="shared" si="574"/>
        <v>0</v>
      </c>
      <c r="F5952" s="15">
        <v>0</v>
      </c>
      <c r="G5952" s="15">
        <v>0</v>
      </c>
      <c r="H5952" s="15">
        <v>0</v>
      </c>
    </row>
    <row r="5953" spans="1:8" ht="16.5" thickTop="1" thickBot="1" x14ac:dyDescent="0.3">
      <c r="A5953" s="5" t="s">
        <v>7022</v>
      </c>
      <c r="B5953" s="6" t="s">
        <v>7023</v>
      </c>
      <c r="C5953" s="14">
        <v>81.25</v>
      </c>
      <c r="D5953" s="14">
        <v>0</v>
      </c>
      <c r="E5953" s="14">
        <f t="shared" si="574"/>
        <v>0</v>
      </c>
      <c r="F5953" s="14">
        <f t="shared" ref="F5953:H5954" si="588">SUM(F5954)</f>
        <v>0</v>
      </c>
      <c r="G5953" s="14">
        <f t="shared" si="588"/>
        <v>0</v>
      </c>
      <c r="H5953" s="14">
        <f t="shared" si="588"/>
        <v>0</v>
      </c>
    </row>
    <row r="5954" spans="1:8" ht="16.5" thickTop="1" thickBot="1" x14ac:dyDescent="0.3">
      <c r="A5954" s="5" t="s">
        <v>7024</v>
      </c>
      <c r="B5954" s="7" t="s">
        <v>20</v>
      </c>
      <c r="C5954" s="15">
        <v>81.25</v>
      </c>
      <c r="D5954" s="15">
        <v>0</v>
      </c>
      <c r="E5954" s="15">
        <f t="shared" si="574"/>
        <v>0</v>
      </c>
      <c r="F5954" s="15">
        <f t="shared" si="588"/>
        <v>0</v>
      </c>
      <c r="G5954" s="15">
        <f t="shared" si="588"/>
        <v>0</v>
      </c>
      <c r="H5954" s="15">
        <f t="shared" si="588"/>
        <v>0</v>
      </c>
    </row>
    <row r="5955" spans="1:8" ht="16.5" thickTop="1" thickBot="1" x14ac:dyDescent="0.3">
      <c r="A5955" s="5" t="s">
        <v>7025</v>
      </c>
      <c r="B5955" s="8" t="s">
        <v>34</v>
      </c>
      <c r="C5955" s="15">
        <v>81.25</v>
      </c>
      <c r="D5955" s="15">
        <v>0</v>
      </c>
      <c r="E5955" s="15">
        <f t="shared" si="574"/>
        <v>0</v>
      </c>
      <c r="F5955" s="15">
        <v>0</v>
      </c>
      <c r="G5955" s="15">
        <v>0</v>
      </c>
      <c r="H5955" s="15">
        <v>0</v>
      </c>
    </row>
    <row r="5956" spans="1:8" ht="31.5" thickTop="1" thickBot="1" x14ac:dyDescent="0.3">
      <c r="A5956" s="5" t="s">
        <v>7026</v>
      </c>
      <c r="B5956" s="6" t="s">
        <v>7027</v>
      </c>
      <c r="C5956" s="14">
        <v>1215.8676599999999</v>
      </c>
      <c r="D5956" s="14">
        <v>0</v>
      </c>
      <c r="E5956" s="14">
        <f t="shared" si="574"/>
        <v>0</v>
      </c>
      <c r="F5956" s="14">
        <f>SUM(F5957,F5959)</f>
        <v>0</v>
      </c>
      <c r="G5956" s="14">
        <f>SUM(G5957,G5959)</f>
        <v>0</v>
      </c>
      <c r="H5956" s="14">
        <f>SUM(H5957,H5959)</f>
        <v>0</v>
      </c>
    </row>
    <row r="5957" spans="1:8" ht="16.5" thickTop="1" thickBot="1" x14ac:dyDescent="0.3">
      <c r="A5957" s="5" t="s">
        <v>7028</v>
      </c>
      <c r="B5957" s="7" t="s">
        <v>20</v>
      </c>
      <c r="C5957" s="15">
        <v>857.65107999999998</v>
      </c>
      <c r="D5957" s="15">
        <v>0</v>
      </c>
      <c r="E5957" s="15">
        <f t="shared" si="574"/>
        <v>0</v>
      </c>
      <c r="F5957" s="15">
        <f>SUM(F5958)</f>
        <v>0</v>
      </c>
      <c r="G5957" s="15">
        <f>SUM(G5958)</f>
        <v>0</v>
      </c>
      <c r="H5957" s="15">
        <f>SUM(H5958)</f>
        <v>0</v>
      </c>
    </row>
    <row r="5958" spans="1:8" ht="16.5" thickTop="1" thickBot="1" x14ac:dyDescent="0.3">
      <c r="A5958" s="5" t="s">
        <v>7029</v>
      </c>
      <c r="B5958" s="8" t="s">
        <v>28</v>
      </c>
      <c r="C5958" s="15">
        <v>857.65107999999998</v>
      </c>
      <c r="D5958" s="15">
        <v>0</v>
      </c>
      <c r="E5958" s="15">
        <f t="shared" ref="E5958:E6012" si="589">SUM(F5958:H5958)</f>
        <v>0</v>
      </c>
      <c r="F5958" s="15">
        <v>0</v>
      </c>
      <c r="G5958" s="15">
        <v>0</v>
      </c>
      <c r="H5958" s="15">
        <v>0</v>
      </c>
    </row>
    <row r="5959" spans="1:8" ht="16.5" thickTop="1" thickBot="1" x14ac:dyDescent="0.3">
      <c r="A5959" s="5" t="s">
        <v>7030</v>
      </c>
      <c r="B5959" s="7" t="s">
        <v>38</v>
      </c>
      <c r="C5959" s="15">
        <v>358.21658000000002</v>
      </c>
      <c r="D5959" s="15">
        <v>0</v>
      </c>
      <c r="E5959" s="15">
        <f t="shared" si="589"/>
        <v>0</v>
      </c>
      <c r="F5959" s="15">
        <v>0</v>
      </c>
      <c r="G5959" s="15">
        <v>0</v>
      </c>
      <c r="H5959" s="15">
        <v>0</v>
      </c>
    </row>
    <row r="5960" spans="1:8" ht="46.5" thickTop="1" thickBot="1" x14ac:dyDescent="0.3">
      <c r="A5960" s="5" t="s">
        <v>7031</v>
      </c>
      <c r="B5960" s="6" t="s">
        <v>7032</v>
      </c>
      <c r="C5960" s="14">
        <v>176.44689</v>
      </c>
      <c r="D5960" s="14">
        <v>0</v>
      </c>
      <c r="E5960" s="14">
        <f t="shared" si="589"/>
        <v>0</v>
      </c>
      <c r="F5960" s="14">
        <f>SUM(F5961)</f>
        <v>0</v>
      </c>
      <c r="G5960" s="14">
        <f>SUM(G5961)</f>
        <v>0</v>
      </c>
      <c r="H5960" s="14">
        <f>SUM(H5961)</f>
        <v>0</v>
      </c>
    </row>
    <row r="5961" spans="1:8" ht="16.5" thickTop="1" thickBot="1" x14ac:dyDescent="0.3">
      <c r="A5961" s="5" t="s">
        <v>7033</v>
      </c>
      <c r="B5961" s="7" t="s">
        <v>38</v>
      </c>
      <c r="C5961" s="15">
        <v>176.44689</v>
      </c>
      <c r="D5961" s="15">
        <v>0</v>
      </c>
      <c r="E5961" s="15">
        <f t="shared" si="589"/>
        <v>0</v>
      </c>
      <c r="F5961" s="15">
        <v>0</v>
      </c>
      <c r="G5961" s="15">
        <v>0</v>
      </c>
      <c r="H5961" s="15">
        <v>0</v>
      </c>
    </row>
    <row r="5962" spans="1:8" ht="31.5" thickTop="1" thickBot="1" x14ac:dyDescent="0.3">
      <c r="A5962" s="5" t="s">
        <v>7034</v>
      </c>
      <c r="B5962" s="6" t="s">
        <v>7035</v>
      </c>
      <c r="C5962" s="14">
        <v>0</v>
      </c>
      <c r="D5962" s="14">
        <v>0</v>
      </c>
      <c r="E5962" s="14">
        <f t="shared" si="589"/>
        <v>0</v>
      </c>
      <c r="F5962" s="14">
        <f>SUM(F5963)</f>
        <v>0</v>
      </c>
      <c r="G5962" s="14">
        <f>SUM(G5963)</f>
        <v>0</v>
      </c>
      <c r="H5962" s="14">
        <f>SUM(H5963)</f>
        <v>0</v>
      </c>
    </row>
    <row r="5963" spans="1:8" ht="16.5" thickTop="1" thickBot="1" x14ac:dyDescent="0.3">
      <c r="A5963" s="5" t="s">
        <v>7036</v>
      </c>
      <c r="B5963" s="7" t="s">
        <v>38</v>
      </c>
      <c r="C5963" s="15">
        <v>0</v>
      </c>
      <c r="D5963" s="15">
        <v>0</v>
      </c>
      <c r="E5963" s="15">
        <f t="shared" si="589"/>
        <v>0</v>
      </c>
      <c r="F5963" s="15">
        <v>0</v>
      </c>
      <c r="G5963" s="15">
        <v>0</v>
      </c>
      <c r="H5963" s="15">
        <v>0</v>
      </c>
    </row>
    <row r="5964" spans="1:8" ht="16.5" thickTop="1" thickBot="1" x14ac:dyDescent="0.3">
      <c r="A5964" s="5" t="s">
        <v>7037</v>
      </c>
      <c r="B5964" s="6" t="s">
        <v>7038</v>
      </c>
      <c r="C5964" s="14">
        <v>0</v>
      </c>
      <c r="D5964" s="14">
        <v>0</v>
      </c>
      <c r="E5964" s="14">
        <f t="shared" si="589"/>
        <v>0</v>
      </c>
      <c r="F5964" s="14">
        <f>SUM(F5965)</f>
        <v>0</v>
      </c>
      <c r="G5964" s="14">
        <f>SUM(G5965)</f>
        <v>0</v>
      </c>
      <c r="H5964" s="14">
        <f>SUM(H5965)</f>
        <v>0</v>
      </c>
    </row>
    <row r="5965" spans="1:8" ht="16.5" thickTop="1" thickBot="1" x14ac:dyDescent="0.3">
      <c r="A5965" s="5" t="s">
        <v>7039</v>
      </c>
      <c r="B5965" s="7" t="s">
        <v>38</v>
      </c>
      <c r="C5965" s="15">
        <v>0</v>
      </c>
      <c r="D5965" s="15">
        <v>0</v>
      </c>
      <c r="E5965" s="15">
        <f t="shared" si="589"/>
        <v>0</v>
      </c>
      <c r="F5965" s="15">
        <v>0</v>
      </c>
      <c r="G5965" s="15">
        <v>0</v>
      </c>
      <c r="H5965" s="15">
        <v>0</v>
      </c>
    </row>
    <row r="5966" spans="1:8" ht="31.5" thickTop="1" thickBot="1" x14ac:dyDescent="0.3">
      <c r="A5966" s="5" t="s">
        <v>7040</v>
      </c>
      <c r="B5966" s="6" t="s">
        <v>7041</v>
      </c>
      <c r="C5966" s="14">
        <v>3908.9353299999998</v>
      </c>
      <c r="D5966" s="14">
        <v>3850</v>
      </c>
      <c r="E5966" s="14">
        <f t="shared" si="589"/>
        <v>3850</v>
      </c>
      <c r="F5966" s="14">
        <f>SUM(F5967,F5973:F5974)</f>
        <v>3850</v>
      </c>
      <c r="G5966" s="14">
        <f>SUM(G5967,G5973:G5974)</f>
        <v>0</v>
      </c>
      <c r="H5966" s="14">
        <f>SUM(H5967,H5973:H5974)</f>
        <v>0</v>
      </c>
    </row>
    <row r="5967" spans="1:8" ht="16.5" thickTop="1" thickBot="1" x14ac:dyDescent="0.3">
      <c r="A5967" s="5" t="s">
        <v>7042</v>
      </c>
      <c r="B5967" s="7" t="s">
        <v>20</v>
      </c>
      <c r="C5967" s="15">
        <v>3877.23029</v>
      </c>
      <c r="D5967" s="15">
        <v>3830</v>
      </c>
      <c r="E5967" s="15">
        <f t="shared" si="589"/>
        <v>3830</v>
      </c>
      <c r="F5967" s="15">
        <f>SUM(F5968:F5972)</f>
        <v>3830</v>
      </c>
      <c r="G5967" s="15">
        <f>SUM(G5968:G5972)</f>
        <v>0</v>
      </c>
      <c r="H5967" s="15">
        <f>SUM(H5968:H5972)</f>
        <v>0</v>
      </c>
    </row>
    <row r="5968" spans="1:8" ht="16.5" thickTop="1" thickBot="1" x14ac:dyDescent="0.3">
      <c r="A5968" s="5" t="s">
        <v>7043</v>
      </c>
      <c r="B5968" s="8" t="s">
        <v>22</v>
      </c>
      <c r="C5968" s="15">
        <v>3499.0198399999999</v>
      </c>
      <c r="D5968" s="15">
        <v>3505</v>
      </c>
      <c r="E5968" s="15">
        <f t="shared" si="589"/>
        <v>3505</v>
      </c>
      <c r="F5968" s="15">
        <v>3505</v>
      </c>
      <c r="G5968" s="15">
        <v>0</v>
      </c>
      <c r="H5968" s="15">
        <v>0</v>
      </c>
    </row>
    <row r="5969" spans="1:8" ht="16.5" thickTop="1" thickBot="1" x14ac:dyDescent="0.3">
      <c r="A5969" s="5" t="s">
        <v>7044</v>
      </c>
      <c r="B5969" s="8" t="s">
        <v>24</v>
      </c>
      <c r="C5969" s="15">
        <v>369.21044999999998</v>
      </c>
      <c r="D5969" s="15">
        <v>325</v>
      </c>
      <c r="E5969" s="15">
        <f t="shared" si="589"/>
        <v>325</v>
      </c>
      <c r="F5969" s="15">
        <v>325</v>
      </c>
      <c r="G5969" s="15">
        <v>0</v>
      </c>
      <c r="H5969" s="15">
        <v>0</v>
      </c>
    </row>
    <row r="5970" spans="1:8" ht="16.5" thickTop="1" thickBot="1" x14ac:dyDescent="0.3">
      <c r="A5970" s="5" t="s">
        <v>7045</v>
      </c>
      <c r="B5970" s="8" t="s">
        <v>30</v>
      </c>
      <c r="C5970" s="15">
        <v>0</v>
      </c>
      <c r="D5970" s="15">
        <v>0</v>
      </c>
      <c r="E5970" s="15">
        <f t="shared" si="589"/>
        <v>0</v>
      </c>
      <c r="F5970" s="15">
        <v>0</v>
      </c>
      <c r="G5970" s="15">
        <v>0</v>
      </c>
      <c r="H5970" s="15">
        <v>0</v>
      </c>
    </row>
    <row r="5971" spans="1:8" ht="16.5" thickTop="1" thickBot="1" x14ac:dyDescent="0.3">
      <c r="A5971" s="5" t="s">
        <v>7046</v>
      </c>
      <c r="B5971" s="8" t="s">
        <v>32</v>
      </c>
      <c r="C5971" s="15">
        <v>5</v>
      </c>
      <c r="D5971" s="15">
        <v>0</v>
      </c>
      <c r="E5971" s="15">
        <f t="shared" si="589"/>
        <v>0</v>
      </c>
      <c r="F5971" s="15">
        <v>0</v>
      </c>
      <c r="G5971" s="15">
        <v>0</v>
      </c>
      <c r="H5971" s="15">
        <v>0</v>
      </c>
    </row>
    <row r="5972" spans="1:8" ht="16.5" thickTop="1" thickBot="1" x14ac:dyDescent="0.3">
      <c r="A5972" s="5" t="s">
        <v>7047</v>
      </c>
      <c r="B5972" s="8" t="s">
        <v>34</v>
      </c>
      <c r="C5972" s="15">
        <v>4</v>
      </c>
      <c r="D5972" s="15">
        <v>0</v>
      </c>
      <c r="E5972" s="15">
        <f t="shared" si="589"/>
        <v>0</v>
      </c>
      <c r="F5972" s="15">
        <v>0</v>
      </c>
      <c r="G5972" s="15">
        <v>0</v>
      </c>
      <c r="H5972" s="15">
        <v>0</v>
      </c>
    </row>
    <row r="5973" spans="1:8" ht="16.5" thickTop="1" thickBot="1" x14ac:dyDescent="0.3">
      <c r="A5973" s="5" t="s">
        <v>7048</v>
      </c>
      <c r="B5973" s="7" t="s">
        <v>36</v>
      </c>
      <c r="C5973" s="15">
        <v>31.70504</v>
      </c>
      <c r="D5973" s="15">
        <v>20</v>
      </c>
      <c r="E5973" s="15">
        <f t="shared" si="589"/>
        <v>20</v>
      </c>
      <c r="F5973" s="15">
        <v>20</v>
      </c>
      <c r="G5973" s="15">
        <v>0</v>
      </c>
      <c r="H5973" s="15">
        <v>0</v>
      </c>
    </row>
    <row r="5974" spans="1:8" ht="16.5" thickTop="1" thickBot="1" x14ac:dyDescent="0.3">
      <c r="A5974" s="5" t="s">
        <v>7049</v>
      </c>
      <c r="B5974" s="7" t="s">
        <v>40</v>
      </c>
      <c r="C5974" s="15">
        <v>0</v>
      </c>
      <c r="D5974" s="15">
        <v>0</v>
      </c>
      <c r="E5974" s="15">
        <f t="shared" si="589"/>
        <v>0</v>
      </c>
      <c r="F5974" s="15">
        <v>0</v>
      </c>
      <c r="G5974" s="15">
        <v>0</v>
      </c>
      <c r="H5974" s="15">
        <v>0</v>
      </c>
    </row>
    <row r="5975" spans="1:8" ht="16.5" thickTop="1" thickBot="1" x14ac:dyDescent="0.3">
      <c r="A5975" s="5" t="s">
        <v>7050</v>
      </c>
      <c r="B5975" s="6" t="s">
        <v>7051</v>
      </c>
      <c r="C5975" s="14">
        <v>0</v>
      </c>
      <c r="D5975" s="14">
        <v>0</v>
      </c>
      <c r="E5975" s="14">
        <f t="shared" si="589"/>
        <v>0</v>
      </c>
      <c r="F5975" s="14">
        <f>SUM(F5976,F5979)</f>
        <v>0</v>
      </c>
      <c r="G5975" s="14">
        <f>SUM(G5976,G5979)</f>
        <v>0</v>
      </c>
      <c r="H5975" s="14">
        <f>SUM(H5976,H5979)</f>
        <v>0</v>
      </c>
    </row>
    <row r="5976" spans="1:8" ht="16.5" thickTop="1" thickBot="1" x14ac:dyDescent="0.3">
      <c r="A5976" s="5" t="s">
        <v>7052</v>
      </c>
      <c r="B5976" s="7" t="s">
        <v>20</v>
      </c>
      <c r="C5976" s="15">
        <v>0</v>
      </c>
      <c r="D5976" s="15">
        <v>0</v>
      </c>
      <c r="E5976" s="15">
        <f t="shared" si="589"/>
        <v>0</v>
      </c>
      <c r="F5976" s="15">
        <f>SUM(F5977:F5978)</f>
        <v>0</v>
      </c>
      <c r="G5976" s="15">
        <f>SUM(G5977:G5978)</f>
        <v>0</v>
      </c>
      <c r="H5976" s="15">
        <f>SUM(H5977:H5978)</f>
        <v>0</v>
      </c>
    </row>
    <row r="5977" spans="1:8" ht="16.5" thickTop="1" thickBot="1" x14ac:dyDescent="0.3">
      <c r="A5977" s="5" t="s">
        <v>7053</v>
      </c>
      <c r="B5977" s="8" t="s">
        <v>22</v>
      </c>
      <c r="C5977" s="15">
        <v>0</v>
      </c>
      <c r="D5977" s="15">
        <v>0</v>
      </c>
      <c r="E5977" s="15">
        <f t="shared" si="589"/>
        <v>0</v>
      </c>
      <c r="F5977" s="15">
        <v>0</v>
      </c>
      <c r="G5977" s="15">
        <v>0</v>
      </c>
      <c r="H5977" s="15">
        <v>0</v>
      </c>
    </row>
    <row r="5978" spans="1:8" ht="16.5" thickTop="1" thickBot="1" x14ac:dyDescent="0.3">
      <c r="A5978" s="5" t="s">
        <v>7054</v>
      </c>
      <c r="B5978" s="8" t="s">
        <v>24</v>
      </c>
      <c r="C5978" s="15">
        <v>0</v>
      </c>
      <c r="D5978" s="15">
        <v>0</v>
      </c>
      <c r="E5978" s="15">
        <f t="shared" si="589"/>
        <v>0</v>
      </c>
      <c r="F5978" s="15">
        <v>0</v>
      </c>
      <c r="G5978" s="15">
        <v>0</v>
      </c>
      <c r="H5978" s="15">
        <v>0</v>
      </c>
    </row>
    <row r="5979" spans="1:8" ht="16.5" thickTop="1" thickBot="1" x14ac:dyDescent="0.3">
      <c r="A5979" s="5" t="s">
        <v>7055</v>
      </c>
      <c r="B5979" s="7" t="s">
        <v>36</v>
      </c>
      <c r="C5979" s="15">
        <v>0</v>
      </c>
      <c r="D5979" s="15">
        <v>0</v>
      </c>
      <c r="E5979" s="15">
        <f t="shared" si="589"/>
        <v>0</v>
      </c>
      <c r="F5979" s="15">
        <v>0</v>
      </c>
      <c r="G5979" s="15">
        <v>0</v>
      </c>
      <c r="H5979" s="15">
        <v>0</v>
      </c>
    </row>
    <row r="5980" spans="1:8" ht="16.5" thickTop="1" thickBot="1" x14ac:dyDescent="0.3">
      <c r="A5980" s="5" t="s">
        <v>7056</v>
      </c>
      <c r="B5980" s="6" t="s">
        <v>7057</v>
      </c>
      <c r="C5980" s="14">
        <v>0</v>
      </c>
      <c r="D5980" s="14">
        <v>0</v>
      </c>
      <c r="E5980" s="14">
        <f t="shared" si="589"/>
        <v>0</v>
      </c>
      <c r="F5980" s="14">
        <f>SUM(F5981,F5987:F5988)</f>
        <v>0</v>
      </c>
      <c r="G5980" s="14">
        <f>SUM(G5981,G5987:G5988)</f>
        <v>0</v>
      </c>
      <c r="H5980" s="14">
        <f>SUM(H5981,H5987:H5988)</f>
        <v>0</v>
      </c>
    </row>
    <row r="5981" spans="1:8" ht="16.5" thickTop="1" thickBot="1" x14ac:dyDescent="0.3">
      <c r="A5981" s="5" t="s">
        <v>7058</v>
      </c>
      <c r="B5981" s="7" t="s">
        <v>20</v>
      </c>
      <c r="C5981" s="15">
        <v>0</v>
      </c>
      <c r="D5981" s="15">
        <v>0</v>
      </c>
      <c r="E5981" s="15">
        <f t="shared" si="589"/>
        <v>0</v>
      </c>
      <c r="F5981" s="15">
        <f>SUM(F5982:F5986)</f>
        <v>0</v>
      </c>
      <c r="G5981" s="15">
        <f>SUM(G5982:G5986)</f>
        <v>0</v>
      </c>
      <c r="H5981" s="15">
        <f>SUM(H5982:H5986)</f>
        <v>0</v>
      </c>
    </row>
    <row r="5982" spans="1:8" ht="16.5" thickTop="1" thickBot="1" x14ac:dyDescent="0.3">
      <c r="A5982" s="5" t="s">
        <v>7059</v>
      </c>
      <c r="B5982" s="8" t="s">
        <v>22</v>
      </c>
      <c r="C5982" s="15">
        <v>0</v>
      </c>
      <c r="D5982" s="15">
        <v>0</v>
      </c>
      <c r="E5982" s="15">
        <f t="shared" si="589"/>
        <v>0</v>
      </c>
      <c r="F5982" s="15">
        <v>0</v>
      </c>
      <c r="G5982" s="15">
        <v>0</v>
      </c>
      <c r="H5982" s="15">
        <v>0</v>
      </c>
    </row>
    <row r="5983" spans="1:8" ht="16.5" thickTop="1" thickBot="1" x14ac:dyDescent="0.3">
      <c r="A5983" s="5" t="s">
        <v>7060</v>
      </c>
      <c r="B5983" s="8" t="s">
        <v>24</v>
      </c>
      <c r="C5983" s="15">
        <v>0</v>
      </c>
      <c r="D5983" s="15">
        <v>0</v>
      </c>
      <c r="E5983" s="15">
        <f t="shared" si="589"/>
        <v>0</v>
      </c>
      <c r="F5983" s="15">
        <v>0</v>
      </c>
      <c r="G5983" s="15">
        <v>0</v>
      </c>
      <c r="H5983" s="15">
        <v>0</v>
      </c>
    </row>
    <row r="5984" spans="1:8" ht="16.5" thickTop="1" thickBot="1" x14ac:dyDescent="0.3">
      <c r="A5984" s="5" t="s">
        <v>7061</v>
      </c>
      <c r="B5984" s="8" t="s">
        <v>30</v>
      </c>
      <c r="C5984" s="15">
        <v>0</v>
      </c>
      <c r="D5984" s="15">
        <v>0</v>
      </c>
      <c r="E5984" s="15">
        <f t="shared" si="589"/>
        <v>0</v>
      </c>
      <c r="F5984" s="15">
        <v>0</v>
      </c>
      <c r="G5984" s="15">
        <v>0</v>
      </c>
      <c r="H5984" s="15">
        <v>0</v>
      </c>
    </row>
    <row r="5985" spans="1:8" ht="16.5" thickTop="1" thickBot="1" x14ac:dyDescent="0.3">
      <c r="A5985" s="5" t="s">
        <v>7062</v>
      </c>
      <c r="B5985" s="8" t="s">
        <v>32</v>
      </c>
      <c r="C5985" s="15">
        <v>0</v>
      </c>
      <c r="D5985" s="15">
        <v>0</v>
      </c>
      <c r="E5985" s="15">
        <f t="shared" si="589"/>
        <v>0</v>
      </c>
      <c r="F5985" s="15">
        <v>0</v>
      </c>
      <c r="G5985" s="15">
        <v>0</v>
      </c>
      <c r="H5985" s="15">
        <v>0</v>
      </c>
    </row>
    <row r="5986" spans="1:8" ht="16.5" thickTop="1" thickBot="1" x14ac:dyDescent="0.3">
      <c r="A5986" s="5" t="s">
        <v>7063</v>
      </c>
      <c r="B5986" s="8" t="s">
        <v>34</v>
      </c>
      <c r="C5986" s="15">
        <v>0</v>
      </c>
      <c r="D5986" s="15">
        <v>0</v>
      </c>
      <c r="E5986" s="15">
        <f t="shared" si="589"/>
        <v>0</v>
      </c>
      <c r="F5986" s="15">
        <v>0</v>
      </c>
      <c r="G5986" s="15">
        <v>0</v>
      </c>
      <c r="H5986" s="15">
        <v>0</v>
      </c>
    </row>
    <row r="5987" spans="1:8" ht="16.5" thickTop="1" thickBot="1" x14ac:dyDescent="0.3">
      <c r="A5987" s="5" t="s">
        <v>7064</v>
      </c>
      <c r="B5987" s="7" t="s">
        <v>36</v>
      </c>
      <c r="C5987" s="15">
        <v>0</v>
      </c>
      <c r="D5987" s="15">
        <v>0</v>
      </c>
      <c r="E5987" s="15">
        <f t="shared" si="589"/>
        <v>0</v>
      </c>
      <c r="F5987" s="15">
        <v>0</v>
      </c>
      <c r="G5987" s="15">
        <v>0</v>
      </c>
      <c r="H5987" s="15">
        <v>0</v>
      </c>
    </row>
    <row r="5988" spans="1:8" ht="16.5" thickTop="1" thickBot="1" x14ac:dyDescent="0.3">
      <c r="A5988" s="5" t="s">
        <v>7065</v>
      </c>
      <c r="B5988" s="7" t="s">
        <v>40</v>
      </c>
      <c r="C5988" s="15">
        <v>0</v>
      </c>
      <c r="D5988" s="15">
        <v>0</v>
      </c>
      <c r="E5988" s="15">
        <f t="shared" si="589"/>
        <v>0</v>
      </c>
      <c r="F5988" s="15">
        <v>0</v>
      </c>
      <c r="G5988" s="15">
        <v>0</v>
      </c>
      <c r="H5988" s="15">
        <v>0</v>
      </c>
    </row>
    <row r="5989" spans="1:8" ht="31.5" thickTop="1" thickBot="1" x14ac:dyDescent="0.3">
      <c r="A5989" s="5" t="s">
        <v>7066</v>
      </c>
      <c r="B5989" s="6" t="s">
        <v>7067</v>
      </c>
      <c r="C5989" s="14">
        <v>0</v>
      </c>
      <c r="D5989" s="14">
        <v>0</v>
      </c>
      <c r="E5989" s="14">
        <f t="shared" si="589"/>
        <v>0</v>
      </c>
      <c r="F5989" s="14">
        <f t="shared" ref="F5989:H5992" si="590">SUM(F5999,F6003)</f>
        <v>0</v>
      </c>
      <c r="G5989" s="14">
        <f t="shared" si="590"/>
        <v>0</v>
      </c>
      <c r="H5989" s="14">
        <f t="shared" si="590"/>
        <v>0</v>
      </c>
    </row>
    <row r="5990" spans="1:8" ht="16.5" thickTop="1" thickBot="1" x14ac:dyDescent="0.3">
      <c r="A5990" s="5" t="s">
        <v>7068</v>
      </c>
      <c r="B5990" s="7" t="s">
        <v>20</v>
      </c>
      <c r="C5990" s="15">
        <v>0</v>
      </c>
      <c r="D5990" s="15">
        <v>0</v>
      </c>
      <c r="E5990" s="15">
        <f t="shared" si="589"/>
        <v>0</v>
      </c>
      <c r="F5990" s="15">
        <f t="shared" si="590"/>
        <v>0</v>
      </c>
      <c r="G5990" s="15">
        <f t="shared" si="590"/>
        <v>0</v>
      </c>
      <c r="H5990" s="15">
        <f t="shared" si="590"/>
        <v>0</v>
      </c>
    </row>
    <row r="5991" spans="1:8" ht="16.5" thickTop="1" thickBot="1" x14ac:dyDescent="0.3">
      <c r="A5991" s="5" t="s">
        <v>7069</v>
      </c>
      <c r="B5991" s="8" t="s">
        <v>22</v>
      </c>
      <c r="C5991" s="15">
        <v>0</v>
      </c>
      <c r="D5991" s="15">
        <v>0</v>
      </c>
      <c r="E5991" s="15">
        <f t="shared" si="589"/>
        <v>0</v>
      </c>
      <c r="F5991" s="15">
        <f t="shared" si="590"/>
        <v>0</v>
      </c>
      <c r="G5991" s="15">
        <f t="shared" si="590"/>
        <v>0</v>
      </c>
      <c r="H5991" s="15">
        <f t="shared" si="590"/>
        <v>0</v>
      </c>
    </row>
    <row r="5992" spans="1:8" ht="16.5" thickTop="1" thickBot="1" x14ac:dyDescent="0.3">
      <c r="A5992" s="5" t="s">
        <v>7070</v>
      </c>
      <c r="B5992" s="8" t="s">
        <v>24</v>
      </c>
      <c r="C5992" s="15">
        <v>0</v>
      </c>
      <c r="D5992" s="15">
        <v>0</v>
      </c>
      <c r="E5992" s="15">
        <f t="shared" si="589"/>
        <v>0</v>
      </c>
      <c r="F5992" s="15">
        <f t="shared" si="590"/>
        <v>0</v>
      </c>
      <c r="G5992" s="15">
        <f t="shared" si="590"/>
        <v>0</v>
      </c>
      <c r="H5992" s="15">
        <f t="shared" si="590"/>
        <v>0</v>
      </c>
    </row>
    <row r="5993" spans="1:8" ht="16.5" thickTop="1" thickBot="1" x14ac:dyDescent="0.3">
      <c r="A5993" s="5" t="s">
        <v>7071</v>
      </c>
      <c r="B5993" s="8" t="s">
        <v>28</v>
      </c>
      <c r="C5993" s="15">
        <v>0</v>
      </c>
      <c r="D5993" s="15">
        <v>0</v>
      </c>
      <c r="E5993" s="15">
        <f t="shared" si="589"/>
        <v>0</v>
      </c>
      <c r="F5993" s="15">
        <f t="shared" ref="F5993:H5998" si="591">SUM(F6007)</f>
        <v>0</v>
      </c>
      <c r="G5993" s="15">
        <f t="shared" si="591"/>
        <v>0</v>
      </c>
      <c r="H5993" s="15">
        <f t="shared" si="591"/>
        <v>0</v>
      </c>
    </row>
    <row r="5994" spans="1:8" ht="16.5" thickTop="1" thickBot="1" x14ac:dyDescent="0.3">
      <c r="A5994" s="5" t="s">
        <v>7072</v>
      </c>
      <c r="B5994" s="8" t="s">
        <v>30</v>
      </c>
      <c r="C5994" s="15">
        <v>0</v>
      </c>
      <c r="D5994" s="15">
        <v>0</v>
      </c>
      <c r="E5994" s="15">
        <f t="shared" si="589"/>
        <v>0</v>
      </c>
      <c r="F5994" s="15">
        <f t="shared" si="591"/>
        <v>0</v>
      </c>
      <c r="G5994" s="15">
        <f t="shared" si="591"/>
        <v>0</v>
      </c>
      <c r="H5994" s="15">
        <f t="shared" si="591"/>
        <v>0</v>
      </c>
    </row>
    <row r="5995" spans="1:8" ht="16.5" thickTop="1" thickBot="1" x14ac:dyDescent="0.3">
      <c r="A5995" s="5" t="s">
        <v>7073</v>
      </c>
      <c r="B5995" s="8" t="s">
        <v>32</v>
      </c>
      <c r="C5995" s="15">
        <v>0</v>
      </c>
      <c r="D5995" s="15">
        <v>0</v>
      </c>
      <c r="E5995" s="15">
        <f t="shared" si="589"/>
        <v>0</v>
      </c>
      <c r="F5995" s="15">
        <f t="shared" si="591"/>
        <v>0</v>
      </c>
      <c r="G5995" s="15">
        <f t="shared" si="591"/>
        <v>0</v>
      </c>
      <c r="H5995" s="15">
        <f t="shared" si="591"/>
        <v>0</v>
      </c>
    </row>
    <row r="5996" spans="1:8" ht="16.5" thickTop="1" thickBot="1" x14ac:dyDescent="0.3">
      <c r="A5996" s="5" t="s">
        <v>7074</v>
      </c>
      <c r="B5996" s="8" t="s">
        <v>34</v>
      </c>
      <c r="C5996" s="15">
        <v>0</v>
      </c>
      <c r="D5996" s="15">
        <v>0</v>
      </c>
      <c r="E5996" s="15">
        <f t="shared" si="589"/>
        <v>0</v>
      </c>
      <c r="F5996" s="15">
        <f t="shared" si="591"/>
        <v>0</v>
      </c>
      <c r="G5996" s="15">
        <f t="shared" si="591"/>
        <v>0</v>
      </c>
      <c r="H5996" s="15">
        <f t="shared" si="591"/>
        <v>0</v>
      </c>
    </row>
    <row r="5997" spans="1:8" ht="16.5" thickTop="1" thickBot="1" x14ac:dyDescent="0.3">
      <c r="A5997" s="5" t="s">
        <v>7075</v>
      </c>
      <c r="B5997" s="7" t="s">
        <v>36</v>
      </c>
      <c r="C5997" s="15">
        <v>0</v>
      </c>
      <c r="D5997" s="15">
        <v>0</v>
      </c>
      <c r="E5997" s="15">
        <f t="shared" si="589"/>
        <v>0</v>
      </c>
      <c r="F5997" s="15">
        <f t="shared" si="591"/>
        <v>0</v>
      </c>
      <c r="G5997" s="15">
        <f t="shared" si="591"/>
        <v>0</v>
      </c>
      <c r="H5997" s="15">
        <f t="shared" si="591"/>
        <v>0</v>
      </c>
    </row>
    <row r="5998" spans="1:8" ht="16.5" thickTop="1" thickBot="1" x14ac:dyDescent="0.3">
      <c r="A5998" s="5" t="s">
        <v>7076</v>
      </c>
      <c r="B5998" s="7" t="s">
        <v>40</v>
      </c>
      <c r="C5998" s="15">
        <v>0</v>
      </c>
      <c r="D5998" s="15">
        <v>0</v>
      </c>
      <c r="E5998" s="15">
        <f t="shared" si="589"/>
        <v>0</v>
      </c>
      <c r="F5998" s="15">
        <f t="shared" si="591"/>
        <v>0</v>
      </c>
      <c r="G5998" s="15">
        <f t="shared" si="591"/>
        <v>0</v>
      </c>
      <c r="H5998" s="15">
        <f t="shared" si="591"/>
        <v>0</v>
      </c>
    </row>
    <row r="5999" spans="1:8" ht="16.5" thickTop="1" thickBot="1" x14ac:dyDescent="0.3">
      <c r="A5999" s="5" t="s">
        <v>7077</v>
      </c>
      <c r="B5999" s="6" t="s">
        <v>7078</v>
      </c>
      <c r="C5999" s="14">
        <v>0</v>
      </c>
      <c r="D5999" s="14">
        <v>0</v>
      </c>
      <c r="E5999" s="14">
        <f t="shared" si="589"/>
        <v>0</v>
      </c>
      <c r="F5999" s="14">
        <f>SUM(F6000)</f>
        <v>0</v>
      </c>
      <c r="G5999" s="14">
        <f>SUM(G6000)</f>
        <v>0</v>
      </c>
      <c r="H5999" s="14">
        <f>SUM(H6000)</f>
        <v>0</v>
      </c>
    </row>
    <row r="6000" spans="1:8" ht="16.5" thickTop="1" thickBot="1" x14ac:dyDescent="0.3">
      <c r="A6000" s="5" t="s">
        <v>7079</v>
      </c>
      <c r="B6000" s="7" t="s">
        <v>20</v>
      </c>
      <c r="C6000" s="15">
        <v>0</v>
      </c>
      <c r="D6000" s="15">
        <v>0</v>
      </c>
      <c r="E6000" s="15">
        <f t="shared" si="589"/>
        <v>0</v>
      </c>
      <c r="F6000" s="15">
        <f>SUM(F6001:F6002)</f>
        <v>0</v>
      </c>
      <c r="G6000" s="15">
        <f>SUM(G6001:G6002)</f>
        <v>0</v>
      </c>
      <c r="H6000" s="15">
        <f>SUM(H6001:H6002)</f>
        <v>0</v>
      </c>
    </row>
    <row r="6001" spans="1:8" ht="16.5" thickTop="1" thickBot="1" x14ac:dyDescent="0.3">
      <c r="A6001" s="5" t="s">
        <v>7080</v>
      </c>
      <c r="B6001" s="8" t="s">
        <v>22</v>
      </c>
      <c r="C6001" s="15">
        <v>0</v>
      </c>
      <c r="D6001" s="15">
        <v>0</v>
      </c>
      <c r="E6001" s="15">
        <f t="shared" si="589"/>
        <v>0</v>
      </c>
      <c r="F6001" s="15">
        <v>0</v>
      </c>
      <c r="G6001" s="15">
        <v>0</v>
      </c>
      <c r="H6001" s="15">
        <v>0</v>
      </c>
    </row>
    <row r="6002" spans="1:8" ht="16.5" thickTop="1" thickBot="1" x14ac:dyDescent="0.3">
      <c r="A6002" s="5" t="s">
        <v>7081</v>
      </c>
      <c r="B6002" s="8" t="s">
        <v>24</v>
      </c>
      <c r="C6002" s="15">
        <v>0</v>
      </c>
      <c r="D6002" s="15">
        <v>0</v>
      </c>
      <c r="E6002" s="15">
        <f t="shared" si="589"/>
        <v>0</v>
      </c>
      <c r="F6002" s="15">
        <v>0</v>
      </c>
      <c r="G6002" s="15">
        <v>0</v>
      </c>
      <c r="H6002" s="15">
        <v>0</v>
      </c>
    </row>
    <row r="6003" spans="1:8" ht="31.5" thickTop="1" thickBot="1" x14ac:dyDescent="0.3">
      <c r="A6003" s="5" t="s">
        <v>7082</v>
      </c>
      <c r="B6003" s="6" t="s">
        <v>7083</v>
      </c>
      <c r="C6003" s="14">
        <v>0</v>
      </c>
      <c r="D6003" s="14">
        <v>0</v>
      </c>
      <c r="E6003" s="14">
        <f t="shared" si="589"/>
        <v>0</v>
      </c>
      <c r="F6003" s="14">
        <f>SUM(F6004,F6011:F6012)</f>
        <v>0</v>
      </c>
      <c r="G6003" s="14">
        <f>SUM(G6004,G6011:G6012)</f>
        <v>0</v>
      </c>
      <c r="H6003" s="14">
        <f>SUM(H6004,H6011:H6012)</f>
        <v>0</v>
      </c>
    </row>
    <row r="6004" spans="1:8" ht="16.5" thickTop="1" thickBot="1" x14ac:dyDescent="0.3">
      <c r="A6004" s="5" t="s">
        <v>7084</v>
      </c>
      <c r="B6004" s="7" t="s">
        <v>20</v>
      </c>
      <c r="C6004" s="15">
        <v>0</v>
      </c>
      <c r="D6004" s="15">
        <v>0</v>
      </c>
      <c r="E6004" s="15">
        <f t="shared" si="589"/>
        <v>0</v>
      </c>
      <c r="F6004" s="15">
        <f>SUM(F6005:F6010)</f>
        <v>0</v>
      </c>
      <c r="G6004" s="15">
        <f>SUM(G6005:G6010)</f>
        <v>0</v>
      </c>
      <c r="H6004" s="15">
        <f>SUM(H6005:H6010)</f>
        <v>0</v>
      </c>
    </row>
    <row r="6005" spans="1:8" ht="16.5" thickTop="1" thickBot="1" x14ac:dyDescent="0.3">
      <c r="A6005" s="5" t="s">
        <v>7085</v>
      </c>
      <c r="B6005" s="8" t="s">
        <v>22</v>
      </c>
      <c r="C6005" s="15">
        <v>0</v>
      </c>
      <c r="D6005" s="15">
        <v>0</v>
      </c>
      <c r="E6005" s="15">
        <f t="shared" si="589"/>
        <v>0</v>
      </c>
      <c r="F6005" s="15">
        <v>0</v>
      </c>
      <c r="G6005" s="15">
        <v>0</v>
      </c>
      <c r="H6005" s="15">
        <v>0</v>
      </c>
    </row>
    <row r="6006" spans="1:8" ht="16.5" thickTop="1" thickBot="1" x14ac:dyDescent="0.3">
      <c r="A6006" s="5" t="s">
        <v>7086</v>
      </c>
      <c r="B6006" s="8" t="s">
        <v>24</v>
      </c>
      <c r="C6006" s="15">
        <v>0</v>
      </c>
      <c r="D6006" s="15">
        <v>0</v>
      </c>
      <c r="E6006" s="15">
        <f t="shared" si="589"/>
        <v>0</v>
      </c>
      <c r="F6006" s="15">
        <v>0</v>
      </c>
      <c r="G6006" s="15">
        <v>0</v>
      </c>
      <c r="H6006" s="15">
        <v>0</v>
      </c>
    </row>
    <row r="6007" spans="1:8" ht="16.5" thickTop="1" thickBot="1" x14ac:dyDescent="0.3">
      <c r="A6007" s="5" t="s">
        <v>7087</v>
      </c>
      <c r="B6007" s="8" t="s">
        <v>28</v>
      </c>
      <c r="C6007" s="15">
        <v>0</v>
      </c>
      <c r="D6007" s="15">
        <v>0</v>
      </c>
      <c r="E6007" s="15">
        <f t="shared" si="589"/>
        <v>0</v>
      </c>
      <c r="F6007" s="15">
        <v>0</v>
      </c>
      <c r="G6007" s="15">
        <v>0</v>
      </c>
      <c r="H6007" s="15">
        <v>0</v>
      </c>
    </row>
    <row r="6008" spans="1:8" ht="16.5" thickTop="1" thickBot="1" x14ac:dyDescent="0.3">
      <c r="A6008" s="5" t="s">
        <v>7088</v>
      </c>
      <c r="B6008" s="8" t="s">
        <v>30</v>
      </c>
      <c r="C6008" s="15">
        <v>0</v>
      </c>
      <c r="D6008" s="15">
        <v>0</v>
      </c>
      <c r="E6008" s="15">
        <f t="shared" si="589"/>
        <v>0</v>
      </c>
      <c r="F6008" s="15">
        <v>0</v>
      </c>
      <c r="G6008" s="15">
        <v>0</v>
      </c>
      <c r="H6008" s="15">
        <v>0</v>
      </c>
    </row>
    <row r="6009" spans="1:8" ht="16.5" thickTop="1" thickBot="1" x14ac:dyDescent="0.3">
      <c r="A6009" s="5" t="s">
        <v>7089</v>
      </c>
      <c r="B6009" s="8" t="s">
        <v>32</v>
      </c>
      <c r="C6009" s="15">
        <v>0</v>
      </c>
      <c r="D6009" s="15">
        <v>0</v>
      </c>
      <c r="E6009" s="15">
        <f t="shared" si="589"/>
        <v>0</v>
      </c>
      <c r="F6009" s="15">
        <v>0</v>
      </c>
      <c r="G6009" s="15">
        <v>0</v>
      </c>
      <c r="H6009" s="15">
        <v>0</v>
      </c>
    </row>
    <row r="6010" spans="1:8" ht="16.5" thickTop="1" thickBot="1" x14ac:dyDescent="0.3">
      <c r="A6010" s="5" t="s">
        <v>7090</v>
      </c>
      <c r="B6010" s="8" t="s">
        <v>34</v>
      </c>
      <c r="C6010" s="15">
        <v>0</v>
      </c>
      <c r="D6010" s="15">
        <v>0</v>
      </c>
      <c r="E6010" s="15">
        <f t="shared" si="589"/>
        <v>0</v>
      </c>
      <c r="F6010" s="15">
        <v>0</v>
      </c>
      <c r="G6010" s="15">
        <v>0</v>
      </c>
      <c r="H6010" s="15">
        <v>0</v>
      </c>
    </row>
    <row r="6011" spans="1:8" ht="16.5" thickTop="1" thickBot="1" x14ac:dyDescent="0.3">
      <c r="A6011" s="5" t="s">
        <v>7091</v>
      </c>
      <c r="B6011" s="7" t="s">
        <v>36</v>
      </c>
      <c r="C6011" s="15">
        <v>0</v>
      </c>
      <c r="D6011" s="15">
        <v>0</v>
      </c>
      <c r="E6011" s="15">
        <f t="shared" si="589"/>
        <v>0</v>
      </c>
      <c r="F6011" s="15">
        <v>0</v>
      </c>
      <c r="G6011" s="15">
        <v>0</v>
      </c>
      <c r="H6011" s="15">
        <v>0</v>
      </c>
    </row>
    <row r="6012" spans="1:8" ht="16.5" thickTop="1" thickBot="1" x14ac:dyDescent="0.3">
      <c r="A6012" s="5" t="s">
        <v>7092</v>
      </c>
      <c r="B6012" s="7" t="s">
        <v>40</v>
      </c>
      <c r="C6012" s="15">
        <v>0</v>
      </c>
      <c r="D6012" s="15">
        <v>0</v>
      </c>
      <c r="E6012" s="15">
        <f t="shared" si="589"/>
        <v>0</v>
      </c>
      <c r="F6012" s="15">
        <v>0</v>
      </c>
      <c r="G6012" s="15">
        <v>0</v>
      </c>
      <c r="H6012" s="15">
        <v>0</v>
      </c>
    </row>
    <row r="6013" spans="1:8" ht="18" customHeight="1" thickTop="1" x14ac:dyDescent="0.25"/>
  </sheetData>
  <mergeCells count="4">
    <mergeCell ref="E4:H4"/>
    <mergeCell ref="A2:C2"/>
    <mergeCell ref="C4:C5"/>
    <mergeCell ref="D4:D5"/>
  </mergeCells>
  <pageMargins left="1" right="1" top="1" bottom="1" header="1" footer="1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მოკლე ბალანსი</vt:lpstr>
      <vt:lpstr>Sheet1</vt:lpstr>
      <vt:lpstr>'მოკლე ბალანსი'!Print_Area</vt:lpstr>
      <vt:lpstr>'მოკლე ბალანსი'!Print_Titles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Ekaterine Guntsadze</cp:lastModifiedBy>
  <dcterms:modified xsi:type="dcterms:W3CDTF">2016-09-21T09:17:38Z</dcterms:modified>
  <cp:category/>
  <cp:contentStatus/>
</cp:coreProperties>
</file>